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usmcl-my.sharepoint.com/personal/gabriela_lobos_usm_cl/Documents/Escritorio/GABRIELA RESPALDO A MARZO 2025/GABRIELA/2025/Trabajos de titulos/TTS 2025/PARA SUBIR/REZAGADAS/11736248-5/"/>
    </mc:Choice>
  </mc:AlternateContent>
  <xr:revisionPtr revIDLastSave="0" documentId="8_{2C3C91D7-DD7F-4BA2-8EC3-5F98F4E582B6}" xr6:coauthVersionLast="36" xr6:coauthVersionMax="36" xr10:uidLastSave="{00000000-0000-0000-0000-000000000000}"/>
  <bookViews>
    <workbookView xWindow="0" yWindow="465" windowWidth="25605" windowHeight="15465" tabRatio="760" activeTab="9" xr2:uid="{00000000-000D-0000-FFFF-FFFF00000000}"/>
  </bookViews>
  <sheets>
    <sheet name="Ingresos " sheetId="9" r:id="rId1"/>
    <sheet name="Gastos Operacionales" sheetId="15" r:id="rId2"/>
    <sheet name="Gastos de comercializacion" sheetId="11" r:id="rId3"/>
    <sheet name="RRHH" sheetId="14" r:id="rId4"/>
    <sheet name="Inversion" sheetId="16" r:id="rId5"/>
    <sheet name="Financiamiento" sheetId="21" r:id="rId6"/>
    <sheet name="Flujo de caja (UF$) (2)" sheetId="18" r:id="rId7"/>
    <sheet name="sensibilizacion 1" sheetId="12" r:id="rId8"/>
    <sheet name="sensibilizacion 2" sheetId="19" r:id="rId9"/>
    <sheet name="sensibilizacion 3" sheetId="20" r:id="rId10"/>
    <sheet name="CANVAS desdeel Estado" sheetId="22" r:id="rId11"/>
    <sheet name="CANVAS desde la consultora" sheetId="23" r:id="rId12"/>
    <sheet name="CANVAS desde la panadería" sheetId="24" r:id="rId13"/>
  </sheets>
  <definedNames>
    <definedName name="_xlnm.Print_Area" localSheetId="5">Financiamiento!$A$23:$H$94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5" i="16" l="1"/>
  <c r="B18" i="18"/>
  <c r="B18" i="19"/>
  <c r="F27" i="21"/>
  <c r="B19" i="18"/>
  <c r="B19" i="12"/>
  <c r="B19" i="19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F31" i="21"/>
  <c r="B32" i="21"/>
  <c r="C32" i="21"/>
  <c r="D32" i="21"/>
  <c r="F32" i="21"/>
  <c r="B33" i="21"/>
  <c r="C33" i="21"/>
  <c r="D33" i="21"/>
  <c r="F33" i="21"/>
  <c r="B34" i="21"/>
  <c r="C34" i="21"/>
  <c r="D34" i="21"/>
  <c r="F34" i="21"/>
  <c r="B35" i="21"/>
  <c r="C35" i="21"/>
  <c r="D35" i="21"/>
  <c r="F35" i="21"/>
  <c r="B36" i="21"/>
  <c r="C36" i="21"/>
  <c r="D36" i="21"/>
  <c r="F36" i="21"/>
  <c r="B37" i="21"/>
  <c r="C37" i="21"/>
  <c r="D37" i="21"/>
  <c r="F37" i="21"/>
  <c r="B38" i="21"/>
  <c r="C38" i="21"/>
  <c r="D38" i="21"/>
  <c r="F38" i="21"/>
  <c r="B39" i="21"/>
  <c r="C39" i="21"/>
  <c r="D39" i="21"/>
  <c r="F39" i="21"/>
  <c r="B40" i="21"/>
  <c r="C40" i="21"/>
  <c r="D40" i="21"/>
  <c r="F40" i="21"/>
  <c r="B41" i="21"/>
  <c r="C41" i="21"/>
  <c r="D41" i="21"/>
  <c r="F41" i="21"/>
  <c r="B42" i="21"/>
  <c r="C42" i="21"/>
  <c r="D42" i="21"/>
  <c r="F42" i="21"/>
  <c r="B43" i="21"/>
  <c r="C43" i="21"/>
  <c r="D43" i="21"/>
  <c r="F43" i="21"/>
  <c r="B44" i="21"/>
  <c r="C44" i="21"/>
  <c r="D44" i="21"/>
  <c r="F44" i="21"/>
  <c r="B45" i="21"/>
  <c r="C45" i="21"/>
  <c r="D45" i="21"/>
  <c r="F45" i="21"/>
  <c r="B46" i="21"/>
  <c r="C46" i="21"/>
  <c r="D46" i="21"/>
  <c r="F46" i="21"/>
  <c r="B47" i="21"/>
  <c r="C47" i="21"/>
  <c r="D47" i="21"/>
  <c r="F47" i="21"/>
  <c r="B48" i="21"/>
  <c r="C48" i="21"/>
  <c r="D48" i="21"/>
  <c r="F48" i="21"/>
  <c r="B49" i="21"/>
  <c r="C49" i="21"/>
  <c r="D49" i="21"/>
  <c r="F49" i="21"/>
  <c r="B50" i="21"/>
  <c r="C50" i="21"/>
  <c r="D50" i="21"/>
  <c r="F50" i="21"/>
  <c r="B51" i="21"/>
  <c r="C51" i="21"/>
  <c r="D51" i="21"/>
  <c r="F51" i="21"/>
  <c r="B52" i="21"/>
  <c r="C52" i="21"/>
  <c r="D52" i="21"/>
  <c r="F52" i="21"/>
  <c r="B53" i="21"/>
  <c r="C53" i="21"/>
  <c r="D53" i="21"/>
  <c r="F53" i="21"/>
  <c r="B54" i="21"/>
  <c r="C54" i="21"/>
  <c r="D54" i="21"/>
  <c r="F54" i="21"/>
  <c r="B55" i="21"/>
  <c r="C55" i="21"/>
  <c r="D55" i="21"/>
  <c r="F55" i="21"/>
  <c r="B56" i="21"/>
  <c r="C56" i="21"/>
  <c r="D56" i="21"/>
  <c r="F56" i="21"/>
  <c r="B57" i="21"/>
  <c r="C57" i="21"/>
  <c r="D57" i="21"/>
  <c r="F57" i="21"/>
  <c r="B58" i="21"/>
  <c r="C58" i="21"/>
  <c r="D58" i="21"/>
  <c r="F58" i="21"/>
  <c r="B59" i="21"/>
  <c r="C59" i="21"/>
  <c r="D59" i="21"/>
  <c r="F59" i="21"/>
  <c r="B60" i="21"/>
  <c r="C60" i="21"/>
  <c r="D60" i="21"/>
  <c r="F60" i="21"/>
  <c r="B61" i="21"/>
  <c r="C61" i="21"/>
  <c r="D61" i="21"/>
  <c r="F61" i="21"/>
  <c r="B62" i="21"/>
  <c r="C62" i="21"/>
  <c r="D62" i="21"/>
  <c r="F62" i="21"/>
  <c r="B63" i="21"/>
  <c r="C63" i="21"/>
  <c r="D63" i="21"/>
  <c r="F63" i="21"/>
  <c r="B64" i="21"/>
  <c r="C64" i="21"/>
  <c r="D64" i="21"/>
  <c r="F64" i="21"/>
  <c r="B65" i="21"/>
  <c r="C65" i="21"/>
  <c r="D65" i="21"/>
  <c r="F65" i="21"/>
  <c r="B66" i="21"/>
  <c r="C66" i="21"/>
  <c r="D66" i="21"/>
  <c r="F66" i="21"/>
  <c r="B67" i="21"/>
  <c r="C67" i="21"/>
  <c r="D67" i="21"/>
  <c r="F67" i="21"/>
  <c r="B68" i="21"/>
  <c r="C68" i="21"/>
  <c r="D68" i="21"/>
  <c r="F68" i="21"/>
  <c r="B69" i="21"/>
  <c r="C69" i="21"/>
  <c r="D69" i="21"/>
  <c r="F69" i="21"/>
  <c r="B70" i="21"/>
  <c r="C70" i="21"/>
  <c r="D70" i="21"/>
  <c r="F70" i="21"/>
  <c r="B71" i="21"/>
  <c r="C71" i="21"/>
  <c r="D71" i="21"/>
  <c r="F71" i="21"/>
  <c r="B72" i="21"/>
  <c r="C72" i="21"/>
  <c r="D72" i="21"/>
  <c r="F72" i="21"/>
  <c r="B73" i="21"/>
  <c r="C73" i="21"/>
  <c r="D73" i="21"/>
  <c r="F73" i="21"/>
  <c r="B74" i="21"/>
  <c r="C74" i="21"/>
  <c r="D74" i="21"/>
  <c r="F74" i="21"/>
  <c r="B75" i="21"/>
  <c r="C75" i="21"/>
  <c r="D75" i="21"/>
  <c r="F75" i="21"/>
  <c r="B76" i="21"/>
  <c r="C76" i="21"/>
  <c r="D76" i="21"/>
  <c r="F76" i="21"/>
  <c r="B77" i="21"/>
  <c r="C77" i="21"/>
  <c r="D77" i="21"/>
  <c r="F77" i="21"/>
  <c r="B78" i="21"/>
  <c r="C78" i="21"/>
  <c r="D78" i="21"/>
  <c r="F78" i="21"/>
  <c r="B79" i="21"/>
  <c r="C79" i="21"/>
  <c r="D79" i="21"/>
  <c r="F79" i="21"/>
  <c r="C80" i="21"/>
  <c r="D80" i="21"/>
  <c r="K80" i="21"/>
  <c r="E81" i="21"/>
  <c r="B80" i="21"/>
  <c r="F80" i="21"/>
  <c r="C81" i="21"/>
  <c r="D81" i="21"/>
  <c r="K81" i="21"/>
  <c r="E82" i="21"/>
  <c r="B81" i="21"/>
  <c r="F81" i="21"/>
  <c r="C82" i="21"/>
  <c r="D82" i="21"/>
  <c r="K82" i="21"/>
  <c r="E83" i="21"/>
  <c r="B82" i="21"/>
  <c r="F82" i="21"/>
  <c r="C83" i="21"/>
  <c r="D83" i="21"/>
  <c r="K83" i="21"/>
  <c r="E84" i="21"/>
  <c r="B83" i="21"/>
  <c r="F83" i="21"/>
  <c r="C84" i="21"/>
  <c r="D84" i="21"/>
  <c r="K84" i="21"/>
  <c r="E85" i="21"/>
  <c r="B84" i="21"/>
  <c r="F84" i="21"/>
  <c r="C85" i="21"/>
  <c r="D85" i="21"/>
  <c r="K85" i="21"/>
  <c r="E86" i="21"/>
  <c r="B85" i="21"/>
  <c r="F85" i="21"/>
  <c r="C86" i="21"/>
  <c r="D86" i="21"/>
  <c r="K86" i="21"/>
  <c r="E87" i="21"/>
  <c r="B86" i="21"/>
  <c r="F86" i="21"/>
  <c r="C87" i="21"/>
  <c r="D87" i="21"/>
  <c r="K87" i="21"/>
  <c r="E88" i="21"/>
  <c r="B87" i="21"/>
  <c r="F87" i="21"/>
  <c r="C88" i="21"/>
  <c r="D88" i="21"/>
  <c r="K88" i="21"/>
  <c r="E89" i="21"/>
  <c r="B88" i="21"/>
  <c r="F88" i="21"/>
  <c r="C89" i="21"/>
  <c r="D89" i="21"/>
  <c r="K89" i="21"/>
  <c r="E90" i="21"/>
  <c r="B89" i="21"/>
  <c r="F89" i="21"/>
  <c r="C90" i="21"/>
  <c r="D90" i="21"/>
  <c r="K90" i="21"/>
  <c r="E91" i="21"/>
  <c r="B90" i="21"/>
  <c r="F90" i="21"/>
  <c r="C91" i="21"/>
  <c r="D91" i="21"/>
  <c r="K91" i="21"/>
  <c r="B16" i="21"/>
  <c r="G15" i="18"/>
  <c r="G15" i="12"/>
  <c r="K68" i="21"/>
  <c r="K69" i="21"/>
  <c r="K70" i="21"/>
  <c r="K71" i="21"/>
  <c r="K72" i="21"/>
  <c r="K73" i="21"/>
  <c r="K74" i="21"/>
  <c r="K75" i="21"/>
  <c r="K76" i="21"/>
  <c r="K77" i="21"/>
  <c r="K78" i="21"/>
  <c r="K79" i="21"/>
  <c r="B15" i="21"/>
  <c r="F15" i="18"/>
  <c r="F15" i="12"/>
  <c r="K56" i="21"/>
  <c r="K57" i="21"/>
  <c r="K58" i="21"/>
  <c r="K59" i="21"/>
  <c r="K60" i="21"/>
  <c r="K61" i="21"/>
  <c r="K62" i="21"/>
  <c r="K63" i="21"/>
  <c r="K64" i="21"/>
  <c r="K65" i="21"/>
  <c r="K66" i="21"/>
  <c r="K67" i="21"/>
  <c r="B14" i="21"/>
  <c r="E15" i="18"/>
  <c r="E15" i="12"/>
  <c r="K44" i="21"/>
  <c r="K45" i="21"/>
  <c r="K46" i="21"/>
  <c r="K47" i="21"/>
  <c r="K48" i="21"/>
  <c r="K49" i="21"/>
  <c r="K50" i="21"/>
  <c r="K51" i="21"/>
  <c r="K52" i="21"/>
  <c r="K53" i="21"/>
  <c r="K54" i="21"/>
  <c r="K55" i="21"/>
  <c r="B13" i="21"/>
  <c r="D15" i="18"/>
  <c r="D15" i="12"/>
  <c r="K32" i="21"/>
  <c r="K33" i="21"/>
  <c r="K34" i="21"/>
  <c r="K35" i="21"/>
  <c r="K36" i="21"/>
  <c r="K37" i="21"/>
  <c r="K38" i="21"/>
  <c r="K39" i="21"/>
  <c r="K40" i="21"/>
  <c r="K41" i="21"/>
  <c r="K42" i="21"/>
  <c r="K43" i="21"/>
  <c r="B12" i="21"/>
  <c r="C15" i="18"/>
  <c r="C15" i="12"/>
  <c r="G15" i="19"/>
  <c r="F15" i="19"/>
  <c r="E15" i="19"/>
  <c r="D15" i="19"/>
  <c r="C15" i="19"/>
  <c r="J80" i="21"/>
  <c r="J81" i="21"/>
  <c r="J82" i="21"/>
  <c r="J83" i="21"/>
  <c r="J84" i="21"/>
  <c r="J85" i="21"/>
  <c r="J86" i="21"/>
  <c r="J87" i="21"/>
  <c r="J88" i="21"/>
  <c r="J89" i="21"/>
  <c r="J90" i="21"/>
  <c r="J91" i="21"/>
  <c r="C16" i="21"/>
  <c r="G9" i="18"/>
  <c r="G9" i="19"/>
  <c r="J68" i="21"/>
  <c r="J69" i="21"/>
  <c r="J70" i="21"/>
  <c r="J71" i="21"/>
  <c r="J72" i="21"/>
  <c r="J73" i="21"/>
  <c r="J74" i="21"/>
  <c r="J75" i="21"/>
  <c r="J76" i="21"/>
  <c r="J77" i="21"/>
  <c r="J78" i="21"/>
  <c r="J79" i="21"/>
  <c r="C15" i="21"/>
  <c r="F9" i="18"/>
  <c r="F9" i="19"/>
  <c r="J56" i="21"/>
  <c r="J57" i="21"/>
  <c r="J58" i="21"/>
  <c r="J59" i="21"/>
  <c r="J60" i="21"/>
  <c r="J61" i="21"/>
  <c r="J62" i="21"/>
  <c r="J63" i="21"/>
  <c r="J64" i="21"/>
  <c r="J65" i="21"/>
  <c r="J66" i="21"/>
  <c r="J67" i="21"/>
  <c r="C14" i="21"/>
  <c r="E9" i="18"/>
  <c r="E9" i="19"/>
  <c r="J44" i="21"/>
  <c r="J45" i="21"/>
  <c r="J46" i="21"/>
  <c r="J47" i="21"/>
  <c r="J48" i="21"/>
  <c r="J49" i="21"/>
  <c r="J50" i="21"/>
  <c r="J51" i="21"/>
  <c r="J52" i="21"/>
  <c r="J53" i="21"/>
  <c r="J54" i="21"/>
  <c r="J55" i="21"/>
  <c r="C13" i="21"/>
  <c r="D9" i="18"/>
  <c r="D9" i="19"/>
  <c r="J32" i="21"/>
  <c r="J33" i="21"/>
  <c r="J34" i="21"/>
  <c r="J35" i="21"/>
  <c r="J36" i="21"/>
  <c r="J37" i="21"/>
  <c r="J38" i="21"/>
  <c r="J39" i="21"/>
  <c r="J40" i="21"/>
  <c r="J41" i="21"/>
  <c r="J42" i="21"/>
  <c r="J43" i="21"/>
  <c r="C12" i="21"/>
  <c r="C9" i="18"/>
  <c r="C9" i="19"/>
  <c r="G9" i="12"/>
  <c r="F9" i="12"/>
  <c r="E9" i="12"/>
  <c r="D9" i="12"/>
  <c r="C9" i="12"/>
  <c r="L80" i="21"/>
  <c r="L81" i="21"/>
  <c r="L82" i="21"/>
  <c r="L83" i="21"/>
  <c r="L84" i="21"/>
  <c r="L85" i="21"/>
  <c r="L86" i="21"/>
  <c r="L87" i="21"/>
  <c r="L88" i="21"/>
  <c r="L89" i="21"/>
  <c r="L90" i="21"/>
  <c r="L91" i="21"/>
  <c r="D16" i="21"/>
  <c r="L68" i="21"/>
  <c r="L69" i="21"/>
  <c r="L70" i="21"/>
  <c r="L71" i="21"/>
  <c r="L72" i="21"/>
  <c r="L73" i="21"/>
  <c r="L74" i="21"/>
  <c r="L75" i="21"/>
  <c r="L76" i="21"/>
  <c r="L77" i="21"/>
  <c r="L78" i="21"/>
  <c r="L79" i="21"/>
  <c r="D15" i="21"/>
  <c r="L56" i="21"/>
  <c r="L57" i="21"/>
  <c r="L58" i="21"/>
  <c r="L59" i="21"/>
  <c r="L60" i="21"/>
  <c r="L61" i="21"/>
  <c r="L62" i="21"/>
  <c r="L63" i="21"/>
  <c r="L64" i="21"/>
  <c r="L65" i="21"/>
  <c r="L66" i="21"/>
  <c r="L67" i="21"/>
  <c r="D14" i="21"/>
  <c r="L44" i="21"/>
  <c r="L45" i="21"/>
  <c r="L46" i="21"/>
  <c r="L47" i="21"/>
  <c r="L48" i="21"/>
  <c r="L49" i="21"/>
  <c r="L50" i="21"/>
  <c r="L51" i="21"/>
  <c r="L52" i="21"/>
  <c r="L53" i="21"/>
  <c r="L54" i="21"/>
  <c r="L55" i="21"/>
  <c r="D13" i="21"/>
  <c r="L32" i="21"/>
  <c r="L33" i="21"/>
  <c r="L34" i="21"/>
  <c r="L35" i="21"/>
  <c r="L36" i="21"/>
  <c r="L37" i="21"/>
  <c r="L38" i="21"/>
  <c r="L39" i="21"/>
  <c r="L40" i="21"/>
  <c r="L41" i="21"/>
  <c r="L42" i="21"/>
  <c r="L43" i="21"/>
  <c r="D12" i="21"/>
  <c r="B91" i="21"/>
  <c r="F91" i="21"/>
  <c r="M91" i="21"/>
  <c r="I91" i="21"/>
  <c r="M90" i="21"/>
  <c r="I90" i="21"/>
  <c r="M89" i="21"/>
  <c r="I89" i="21"/>
  <c r="M88" i="21"/>
  <c r="I88" i="21"/>
  <c r="M87" i="21"/>
  <c r="I87" i="21"/>
  <c r="M86" i="21"/>
  <c r="I86" i="21"/>
  <c r="M85" i="21"/>
  <c r="I85" i="21"/>
  <c r="M84" i="21"/>
  <c r="I84" i="21"/>
  <c r="M83" i="21"/>
  <c r="I83" i="21"/>
  <c r="M82" i="21"/>
  <c r="I82" i="21"/>
  <c r="M81" i="21"/>
  <c r="I81" i="21"/>
  <c r="M80" i="21"/>
  <c r="I80" i="21"/>
  <c r="M79" i="21"/>
  <c r="I79" i="21"/>
  <c r="M78" i="21"/>
  <c r="I78" i="21"/>
  <c r="M77" i="21"/>
  <c r="I77" i="21"/>
  <c r="M76" i="21"/>
  <c r="I76" i="21"/>
  <c r="M75" i="21"/>
  <c r="I75" i="21"/>
  <c r="M74" i="21"/>
  <c r="I74" i="21"/>
  <c r="M73" i="21"/>
  <c r="I73" i="21"/>
  <c r="M72" i="21"/>
  <c r="I72" i="21"/>
  <c r="M71" i="21"/>
  <c r="I71" i="21"/>
  <c r="M70" i="21"/>
  <c r="I70" i="21"/>
  <c r="M69" i="21"/>
  <c r="I69" i="21"/>
  <c r="M68" i="21"/>
  <c r="I68" i="21"/>
  <c r="M67" i="21"/>
  <c r="I67" i="21"/>
  <c r="M66" i="21"/>
  <c r="I66" i="21"/>
  <c r="M65" i="21"/>
  <c r="I65" i="21"/>
  <c r="M64" i="21"/>
  <c r="I64" i="21"/>
  <c r="M63" i="21"/>
  <c r="I63" i="21"/>
  <c r="M62" i="21"/>
  <c r="I62" i="21"/>
  <c r="M61" i="21"/>
  <c r="I61" i="21"/>
  <c r="M60" i="21"/>
  <c r="I60" i="21"/>
  <c r="M59" i="21"/>
  <c r="I59" i="21"/>
  <c r="M58" i="21"/>
  <c r="I58" i="21"/>
  <c r="M57" i="21"/>
  <c r="I57" i="21"/>
  <c r="M56" i="21"/>
  <c r="I56" i="21"/>
  <c r="M55" i="21"/>
  <c r="I55" i="21"/>
  <c r="M54" i="21"/>
  <c r="I54" i="21"/>
  <c r="M53" i="21"/>
  <c r="I53" i="21"/>
  <c r="M52" i="21"/>
  <c r="I52" i="21"/>
  <c r="M51" i="21"/>
  <c r="I51" i="21"/>
  <c r="M50" i="21"/>
  <c r="I50" i="21"/>
  <c r="M49" i="21"/>
  <c r="I49" i="21"/>
  <c r="M48" i="21"/>
  <c r="I48" i="21"/>
  <c r="M47" i="21"/>
  <c r="I47" i="21"/>
  <c r="M46" i="21"/>
  <c r="I46" i="21"/>
  <c r="M45" i="21"/>
  <c r="I45" i="21"/>
  <c r="M44" i="21"/>
  <c r="I44" i="21"/>
  <c r="M43" i="21"/>
  <c r="I43" i="21"/>
  <c r="M42" i="21"/>
  <c r="I42" i="21"/>
  <c r="M41" i="21"/>
  <c r="I41" i="21"/>
  <c r="M40" i="21"/>
  <c r="I40" i="21"/>
  <c r="M39" i="21"/>
  <c r="I39" i="21"/>
  <c r="M38" i="21"/>
  <c r="I38" i="21"/>
  <c r="M37" i="21"/>
  <c r="I37" i="21"/>
  <c r="M36" i="21"/>
  <c r="I36" i="21"/>
  <c r="M35" i="21"/>
  <c r="I35" i="21"/>
  <c r="M34" i="21"/>
  <c r="I34" i="21"/>
  <c r="M33" i="21"/>
  <c r="I33" i="21"/>
  <c r="M32" i="21"/>
  <c r="I32" i="21"/>
  <c r="L31" i="21"/>
  <c r="K31" i="21"/>
  <c r="J31" i="21"/>
  <c r="I31" i="21"/>
  <c r="M31" i="21"/>
  <c r="B7" i="21"/>
  <c r="B8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H84" i="21"/>
  <c r="H85" i="21"/>
  <c r="H86" i="21"/>
  <c r="H87" i="21"/>
  <c r="H88" i="21"/>
  <c r="H89" i="21"/>
  <c r="H90" i="21"/>
  <c r="H91" i="21"/>
  <c r="A32" i="21"/>
  <c r="A33" i="21"/>
  <c r="A34" i="21"/>
  <c r="A35" i="21"/>
  <c r="A36" i="21"/>
  <c r="A37" i="21"/>
  <c r="A38" i="21"/>
  <c r="A39" i="21"/>
  <c r="A40" i="21"/>
  <c r="A41" i="21"/>
  <c r="A42" i="21"/>
  <c r="A43" i="21"/>
  <c r="A44" i="21"/>
  <c r="A45" i="21"/>
  <c r="A46" i="21"/>
  <c r="A47" i="21"/>
  <c r="A48" i="21"/>
  <c r="A49" i="21"/>
  <c r="A50" i="21"/>
  <c r="A51" i="21"/>
  <c r="A52" i="21"/>
  <c r="A53" i="21"/>
  <c r="A54" i="21"/>
  <c r="A55" i="21"/>
  <c r="A56" i="21"/>
  <c r="A57" i="21"/>
  <c r="A58" i="21"/>
  <c r="A59" i="21"/>
  <c r="A60" i="21"/>
  <c r="A61" i="21"/>
  <c r="A62" i="21"/>
  <c r="A63" i="21"/>
  <c r="A64" i="21"/>
  <c r="A65" i="21"/>
  <c r="A66" i="21"/>
  <c r="A67" i="21"/>
  <c r="A68" i="21"/>
  <c r="A69" i="21"/>
  <c r="A70" i="21"/>
  <c r="A71" i="21"/>
  <c r="A72" i="21"/>
  <c r="A73" i="21"/>
  <c r="A74" i="21"/>
  <c r="A75" i="21"/>
  <c r="A76" i="21"/>
  <c r="A77" i="21"/>
  <c r="A78" i="21"/>
  <c r="A79" i="21"/>
  <c r="A80" i="21"/>
  <c r="A81" i="21"/>
  <c r="A82" i="21"/>
  <c r="A83" i="21"/>
  <c r="A84" i="21"/>
  <c r="A85" i="21"/>
  <c r="A86" i="21"/>
  <c r="A87" i="21"/>
  <c r="A88" i="21"/>
  <c r="A89" i="21"/>
  <c r="A90" i="21"/>
  <c r="A91" i="21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13" i="16"/>
  <c r="B16" i="18"/>
  <c r="B18" i="16"/>
  <c r="B17" i="18"/>
  <c r="B20" i="18"/>
  <c r="C8" i="9"/>
  <c r="G8" i="9"/>
  <c r="E8" i="9"/>
  <c r="D8" i="9"/>
  <c r="I8" i="9"/>
  <c r="J8" i="9"/>
  <c r="L8" i="9"/>
  <c r="D23" i="9"/>
  <c r="D26" i="9"/>
  <c r="C5" i="18"/>
  <c r="C13" i="15"/>
  <c r="C6" i="18"/>
  <c r="C19" i="11"/>
  <c r="B3" i="11"/>
  <c r="C3" i="11"/>
  <c r="B4" i="11"/>
  <c r="C4" i="11"/>
  <c r="C27" i="11"/>
  <c r="B5" i="11"/>
  <c r="C5" i="11"/>
  <c r="C9" i="11"/>
  <c r="C7" i="18"/>
  <c r="D4" i="14"/>
  <c r="F4" i="14"/>
  <c r="D5" i="14"/>
  <c r="F5" i="14"/>
  <c r="D6" i="14"/>
  <c r="F6" i="14"/>
  <c r="D7" i="14"/>
  <c r="F7" i="14"/>
  <c r="F18" i="14"/>
  <c r="C8" i="18"/>
  <c r="B21" i="16"/>
  <c r="C21" i="16"/>
  <c r="B22" i="16"/>
  <c r="C22" i="16"/>
  <c r="B23" i="16"/>
  <c r="C23" i="16"/>
  <c r="C24" i="16"/>
  <c r="C10" i="18"/>
  <c r="C11" i="18"/>
  <c r="C12" i="18"/>
  <c r="C13" i="18"/>
  <c r="C14" i="18"/>
  <c r="C20" i="18"/>
  <c r="E23" i="9"/>
  <c r="E26" i="9"/>
  <c r="D5" i="18"/>
  <c r="D13" i="15"/>
  <c r="D6" i="18"/>
  <c r="D3" i="11"/>
  <c r="D4" i="11"/>
  <c r="D5" i="11"/>
  <c r="D9" i="11"/>
  <c r="D7" i="18"/>
  <c r="G4" i="14"/>
  <c r="I4" i="14"/>
  <c r="K4" i="14"/>
  <c r="G5" i="14"/>
  <c r="I5" i="14"/>
  <c r="K5" i="14"/>
  <c r="G6" i="14"/>
  <c r="I6" i="14"/>
  <c r="K6" i="14"/>
  <c r="G7" i="14"/>
  <c r="I7" i="14"/>
  <c r="K7" i="14"/>
  <c r="K18" i="14"/>
  <c r="D8" i="18"/>
  <c r="D21" i="16"/>
  <c r="D22" i="16"/>
  <c r="D23" i="16"/>
  <c r="D24" i="16"/>
  <c r="D10" i="18"/>
  <c r="D11" i="18"/>
  <c r="D12" i="18"/>
  <c r="D13" i="18"/>
  <c r="D14" i="18"/>
  <c r="D20" i="18"/>
  <c r="F23" i="9"/>
  <c r="F26" i="9"/>
  <c r="E5" i="18"/>
  <c r="E13" i="15"/>
  <c r="E6" i="18"/>
  <c r="E3" i="11"/>
  <c r="E4" i="11"/>
  <c r="E5" i="11"/>
  <c r="E9" i="11"/>
  <c r="E7" i="18"/>
  <c r="L4" i="14"/>
  <c r="N4" i="14"/>
  <c r="P4" i="14"/>
  <c r="L5" i="14"/>
  <c r="N5" i="14"/>
  <c r="P5" i="14"/>
  <c r="L6" i="14"/>
  <c r="N6" i="14"/>
  <c r="P6" i="14"/>
  <c r="L7" i="14"/>
  <c r="N7" i="14"/>
  <c r="P7" i="14"/>
  <c r="P18" i="14"/>
  <c r="E8" i="18"/>
  <c r="E21" i="16"/>
  <c r="E22" i="16"/>
  <c r="E23" i="16"/>
  <c r="E24" i="16"/>
  <c r="E10" i="18"/>
  <c r="E11" i="18"/>
  <c r="E12" i="18"/>
  <c r="E13" i="18"/>
  <c r="E14" i="18"/>
  <c r="E20" i="18"/>
  <c r="G23" i="9"/>
  <c r="G26" i="9"/>
  <c r="F5" i="18"/>
  <c r="F13" i="15"/>
  <c r="F6" i="18"/>
  <c r="F3" i="11"/>
  <c r="F4" i="11"/>
  <c r="F5" i="11"/>
  <c r="F9" i="11"/>
  <c r="F7" i="18"/>
  <c r="Q4" i="14"/>
  <c r="S4" i="14"/>
  <c r="U4" i="14"/>
  <c r="Q5" i="14"/>
  <c r="S5" i="14"/>
  <c r="U5" i="14"/>
  <c r="Q6" i="14"/>
  <c r="S6" i="14"/>
  <c r="U6" i="14"/>
  <c r="Q7" i="14"/>
  <c r="S7" i="14"/>
  <c r="U7" i="14"/>
  <c r="U18" i="14"/>
  <c r="F8" i="18"/>
  <c r="F24" i="16"/>
  <c r="F10" i="18"/>
  <c r="F11" i="18"/>
  <c r="F12" i="18"/>
  <c r="F13" i="18"/>
  <c r="F14" i="18"/>
  <c r="F20" i="18"/>
  <c r="H23" i="9"/>
  <c r="H26" i="9"/>
  <c r="G5" i="18"/>
  <c r="G13" i="15"/>
  <c r="G6" i="18"/>
  <c r="G3" i="11"/>
  <c r="G4" i="11"/>
  <c r="G5" i="11"/>
  <c r="G9" i="11"/>
  <c r="G7" i="18"/>
  <c r="V4" i="14"/>
  <c r="X4" i="14"/>
  <c r="Z4" i="14"/>
  <c r="V5" i="14"/>
  <c r="X5" i="14"/>
  <c r="Z5" i="14"/>
  <c r="V6" i="14"/>
  <c r="X6" i="14"/>
  <c r="Z6" i="14"/>
  <c r="V7" i="14"/>
  <c r="X7" i="14"/>
  <c r="Z7" i="14"/>
  <c r="Z18" i="14"/>
  <c r="G8" i="18"/>
  <c r="G24" i="16"/>
  <c r="G10" i="18"/>
  <c r="G11" i="18"/>
  <c r="G12" i="18"/>
  <c r="G13" i="18"/>
  <c r="G14" i="18"/>
  <c r="G20" i="18"/>
  <c r="C43" i="18"/>
  <c r="B44" i="18"/>
  <c r="C44" i="18"/>
  <c r="B45" i="18"/>
  <c r="C45" i="18"/>
  <c r="B46" i="18"/>
  <c r="C46" i="18"/>
  <c r="B47" i="18"/>
  <c r="C47" i="18"/>
  <c r="B9" i="9"/>
  <c r="B10" i="9"/>
  <c r="B11" i="9"/>
  <c r="B12" i="9"/>
  <c r="B13" i="9"/>
  <c r="C13" i="9"/>
  <c r="G13" i="9"/>
  <c r="E13" i="9"/>
  <c r="D13" i="9"/>
  <c r="C12" i="9"/>
  <c r="G12" i="9"/>
  <c r="E12" i="9"/>
  <c r="D12" i="9"/>
  <c r="C11" i="9"/>
  <c r="G11" i="9"/>
  <c r="E11" i="9"/>
  <c r="D11" i="9"/>
  <c r="C10" i="9"/>
  <c r="G10" i="9"/>
  <c r="E10" i="9"/>
  <c r="D10" i="9"/>
  <c r="C9" i="9"/>
  <c r="G9" i="9"/>
  <c r="E9" i="9"/>
  <c r="D9" i="9"/>
  <c r="B17" i="20"/>
  <c r="B18" i="20"/>
  <c r="B16" i="20"/>
  <c r="B20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C5" i="20"/>
  <c r="C6" i="20"/>
  <c r="C7" i="20"/>
  <c r="C8" i="20"/>
  <c r="C10" i="20"/>
  <c r="C11" i="20"/>
  <c r="C12" i="20"/>
  <c r="C13" i="20"/>
  <c r="C14" i="20"/>
  <c r="C20" i="20"/>
  <c r="D5" i="20"/>
  <c r="D6" i="20"/>
  <c r="D7" i="20"/>
  <c r="D8" i="20"/>
  <c r="D10" i="20"/>
  <c r="D11" i="20"/>
  <c r="D12" i="20"/>
  <c r="D13" i="20"/>
  <c r="D14" i="20"/>
  <c r="D20" i="20"/>
  <c r="E5" i="20"/>
  <c r="E6" i="20"/>
  <c r="E7" i="20"/>
  <c r="E8" i="20"/>
  <c r="E10" i="20"/>
  <c r="E11" i="20"/>
  <c r="E12" i="20"/>
  <c r="E13" i="20"/>
  <c r="E14" i="20"/>
  <c r="E20" i="20"/>
  <c r="F5" i="20"/>
  <c r="F6" i="20"/>
  <c r="F7" i="20"/>
  <c r="F8" i="20"/>
  <c r="F10" i="20"/>
  <c r="F11" i="20"/>
  <c r="F12" i="20"/>
  <c r="F13" i="20"/>
  <c r="F14" i="20"/>
  <c r="F20" i="20"/>
  <c r="G5" i="20"/>
  <c r="G6" i="20"/>
  <c r="G7" i="20"/>
  <c r="G8" i="20"/>
  <c r="G10" i="20"/>
  <c r="G11" i="20"/>
  <c r="G12" i="20"/>
  <c r="G13" i="20"/>
  <c r="G14" i="20"/>
  <c r="G20" i="20"/>
  <c r="C61" i="20"/>
  <c r="C60" i="20"/>
  <c r="C59" i="20"/>
  <c r="C58" i="20"/>
  <c r="C57" i="20"/>
  <c r="C56" i="20"/>
  <c r="C55" i="20"/>
  <c r="C54" i="20"/>
  <c r="C53" i="20"/>
  <c r="C52" i="20"/>
  <c r="C51" i="20"/>
  <c r="C50" i="20"/>
  <c r="C49" i="20"/>
  <c r="C48" i="20"/>
  <c r="C47" i="20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30" i="20"/>
  <c r="C29" i="20"/>
  <c r="C26" i="20"/>
  <c r="B17" i="19"/>
  <c r="B16" i="19"/>
  <c r="B20" i="19"/>
  <c r="B30" i="19"/>
  <c r="B31" i="19"/>
  <c r="B32" i="19"/>
  <c r="B33" i="19"/>
  <c r="B34" i="19"/>
  <c r="B35" i="19"/>
  <c r="B36" i="19"/>
  <c r="B37" i="19"/>
  <c r="B38" i="19"/>
  <c r="B39" i="19"/>
  <c r="B40" i="19"/>
  <c r="B41" i="19"/>
  <c r="B42" i="19"/>
  <c r="B43" i="19"/>
  <c r="B44" i="19"/>
  <c r="B45" i="19"/>
  <c r="B46" i="19"/>
  <c r="B47" i="19"/>
  <c r="B48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C5" i="19"/>
  <c r="C6" i="19"/>
  <c r="C7" i="19"/>
  <c r="C8" i="19"/>
  <c r="C10" i="19"/>
  <c r="C11" i="19"/>
  <c r="C12" i="19"/>
  <c r="C13" i="19"/>
  <c r="C14" i="19"/>
  <c r="C20" i="19"/>
  <c r="D5" i="19"/>
  <c r="D6" i="19"/>
  <c r="D7" i="19"/>
  <c r="D8" i="19"/>
  <c r="D10" i="19"/>
  <c r="D11" i="19"/>
  <c r="D12" i="19"/>
  <c r="D13" i="19"/>
  <c r="D14" i="19"/>
  <c r="D20" i="19"/>
  <c r="E5" i="19"/>
  <c r="E6" i="19"/>
  <c r="E7" i="19"/>
  <c r="E8" i="19"/>
  <c r="E10" i="19"/>
  <c r="E11" i="19"/>
  <c r="E12" i="19"/>
  <c r="E13" i="19"/>
  <c r="E14" i="19"/>
  <c r="E20" i="19"/>
  <c r="F5" i="19"/>
  <c r="F6" i="19"/>
  <c r="F7" i="19"/>
  <c r="F8" i="19"/>
  <c r="F10" i="19"/>
  <c r="F11" i="19"/>
  <c r="F12" i="19"/>
  <c r="F13" i="19"/>
  <c r="F14" i="19"/>
  <c r="F20" i="19"/>
  <c r="G5" i="19"/>
  <c r="G6" i="19"/>
  <c r="G7" i="19"/>
  <c r="G8" i="19"/>
  <c r="G10" i="19"/>
  <c r="G11" i="19"/>
  <c r="G12" i="19"/>
  <c r="G13" i="19"/>
  <c r="G14" i="19"/>
  <c r="G20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6" i="19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6" i="18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B54" i="12"/>
  <c r="B55" i="12"/>
  <c r="B16" i="12"/>
  <c r="B17" i="12"/>
  <c r="B20" i="12"/>
  <c r="C5" i="12"/>
  <c r="C6" i="12"/>
  <c r="C7" i="12"/>
  <c r="C8" i="12"/>
  <c r="C10" i="12"/>
  <c r="C11" i="12"/>
  <c r="C12" i="12"/>
  <c r="C13" i="12"/>
  <c r="C14" i="12"/>
  <c r="C20" i="12"/>
  <c r="D5" i="12"/>
  <c r="D6" i="12"/>
  <c r="D7" i="12"/>
  <c r="D8" i="12"/>
  <c r="D10" i="12"/>
  <c r="D11" i="12"/>
  <c r="D12" i="12"/>
  <c r="D13" i="12"/>
  <c r="D14" i="12"/>
  <c r="D20" i="12"/>
  <c r="E5" i="12"/>
  <c r="E6" i="12"/>
  <c r="E7" i="12"/>
  <c r="E8" i="12"/>
  <c r="E10" i="12"/>
  <c r="E11" i="12"/>
  <c r="E12" i="12"/>
  <c r="E13" i="12"/>
  <c r="E14" i="12"/>
  <c r="E20" i="12"/>
  <c r="F5" i="12"/>
  <c r="F6" i="12"/>
  <c r="F7" i="12"/>
  <c r="F8" i="12"/>
  <c r="F10" i="12"/>
  <c r="F11" i="12"/>
  <c r="F12" i="12"/>
  <c r="F13" i="12"/>
  <c r="F14" i="12"/>
  <c r="F20" i="12"/>
  <c r="G5" i="12"/>
  <c r="G6" i="12"/>
  <c r="G7" i="12"/>
  <c r="G8" i="12"/>
  <c r="G10" i="12"/>
  <c r="G11" i="12"/>
  <c r="G12" i="12"/>
  <c r="G13" i="12"/>
  <c r="G14" i="12"/>
  <c r="G20" i="12"/>
  <c r="C55" i="12"/>
  <c r="B56" i="12"/>
  <c r="C56" i="12"/>
  <c r="B57" i="12"/>
  <c r="C57" i="12"/>
  <c r="B58" i="12"/>
  <c r="C58" i="12"/>
  <c r="B59" i="12"/>
  <c r="C59" i="12"/>
  <c r="B60" i="12"/>
  <c r="C60" i="12"/>
  <c r="B61" i="12"/>
  <c r="C61" i="12"/>
  <c r="B20" i="9"/>
  <c r="I13" i="9"/>
  <c r="J13" i="9"/>
  <c r="L13" i="9"/>
  <c r="K13" i="9"/>
  <c r="I12" i="9"/>
  <c r="J12" i="9"/>
  <c r="L12" i="9"/>
  <c r="K12" i="9"/>
  <c r="I11" i="9"/>
  <c r="J11" i="9"/>
  <c r="L11" i="9"/>
  <c r="K11" i="9"/>
  <c r="I10" i="9"/>
  <c r="J10" i="9"/>
  <c r="L10" i="9"/>
  <c r="K10" i="9"/>
  <c r="I9" i="9"/>
  <c r="J9" i="9"/>
  <c r="L9" i="9"/>
  <c r="K9" i="9"/>
  <c r="K8" i="9"/>
  <c r="C26" i="12"/>
  <c r="C51" i="12"/>
  <c r="C52" i="12"/>
  <c r="C53" i="12"/>
  <c r="C54" i="12"/>
  <c r="C46" i="12"/>
  <c r="C47" i="12"/>
  <c r="C48" i="12"/>
  <c r="C49" i="12"/>
  <c r="C50" i="12"/>
  <c r="C41" i="12"/>
  <c r="C42" i="12"/>
  <c r="C43" i="12"/>
  <c r="C44" i="12"/>
  <c r="C45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A23" i="16"/>
  <c r="A22" i="16"/>
  <c r="A21" i="16"/>
  <c r="B13" i="15"/>
  <c r="G18" i="16"/>
  <c r="F18" i="16"/>
  <c r="E18" i="16"/>
  <c r="D18" i="16"/>
  <c r="C18" i="16"/>
  <c r="E13" i="16"/>
  <c r="B24" i="16"/>
  <c r="Y18" i="14"/>
  <c r="X18" i="14"/>
  <c r="W18" i="14"/>
  <c r="V18" i="14"/>
  <c r="T18" i="14"/>
  <c r="S18" i="14"/>
  <c r="R18" i="14"/>
  <c r="Q18" i="14"/>
  <c r="O18" i="14"/>
  <c r="N18" i="14"/>
  <c r="M18" i="14"/>
  <c r="L18" i="14"/>
  <c r="J18" i="14"/>
  <c r="I18" i="14"/>
  <c r="H18" i="14"/>
  <c r="G18" i="14"/>
  <c r="E18" i="14"/>
  <c r="D18" i="14"/>
  <c r="C18" i="14"/>
  <c r="B18" i="14"/>
  <c r="B9" i="11"/>
</calcChain>
</file>

<file path=xl/sharedStrings.xml><?xml version="1.0" encoding="utf-8"?>
<sst xmlns="http://schemas.openxmlformats.org/spreadsheetml/2006/main" count="445" uniqueCount="253">
  <si>
    <t>Año 0</t>
  </si>
  <si>
    <t>Año 1</t>
  </si>
  <si>
    <t>Año 2</t>
  </si>
  <si>
    <t>Año 3</t>
  </si>
  <si>
    <t>Año 4</t>
  </si>
  <si>
    <t>Año 5</t>
  </si>
  <si>
    <t>(-) Gastos de Comercialización</t>
  </si>
  <si>
    <t>Utilidad antes de impuestos</t>
  </si>
  <si>
    <t>(-) Impuestos</t>
  </si>
  <si>
    <t>Utilidad neta</t>
  </si>
  <si>
    <t>Detalle</t>
  </si>
  <si>
    <t>(+) Ingresos de la operación</t>
  </si>
  <si>
    <t>Total</t>
  </si>
  <si>
    <t>RR.HH.</t>
  </si>
  <si>
    <t>Año 1</t>
    <phoneticPr fontId="3" type="noConversion"/>
  </si>
  <si>
    <t>Año 2</t>
    <phoneticPr fontId="3" type="noConversion"/>
  </si>
  <si>
    <t>Año 3</t>
    <phoneticPr fontId="3" type="noConversion"/>
  </si>
  <si>
    <t>Año 4</t>
    <phoneticPr fontId="3" type="noConversion"/>
  </si>
  <si>
    <t>Año 5</t>
    <phoneticPr fontId="3" type="noConversion"/>
  </si>
  <si>
    <t>Cargo</t>
  </si>
  <si>
    <t xml:space="preserve"> Mensual</t>
  </si>
  <si>
    <t>Personal</t>
    <phoneticPr fontId="3" type="noConversion"/>
  </si>
  <si>
    <t>Anual Fijo</t>
    <phoneticPr fontId="3" type="noConversion"/>
  </si>
  <si>
    <t>Comisión</t>
    <phoneticPr fontId="3" type="noConversion"/>
  </si>
  <si>
    <t>Total Anual</t>
    <phoneticPr fontId="3" type="noConversion"/>
  </si>
  <si>
    <t>Anual Fijo</t>
    <phoneticPr fontId="3" type="noConversion"/>
  </si>
  <si>
    <t>Comisión</t>
    <phoneticPr fontId="3" type="noConversion"/>
  </si>
  <si>
    <t>Total Anual</t>
    <phoneticPr fontId="3" type="noConversion"/>
  </si>
  <si>
    <t>Personal</t>
  </si>
  <si>
    <t>Anual Fijo</t>
  </si>
  <si>
    <t>Comisión</t>
  </si>
  <si>
    <t>Total Anual</t>
  </si>
  <si>
    <t>(-) RRHH</t>
  </si>
  <si>
    <t>Gastos de Operación</t>
  </si>
  <si>
    <t>Descripción de Actividad</t>
  </si>
  <si>
    <t>Mensual</t>
  </si>
  <si>
    <t>año 2</t>
  </si>
  <si>
    <t xml:space="preserve">Arriendos de Oficinas </t>
  </si>
  <si>
    <t>Gastos comunes</t>
  </si>
  <si>
    <t>Data center (housing)</t>
  </si>
  <si>
    <t>Servicios básicos</t>
  </si>
  <si>
    <t>Comunicación Interna (Tel.+Celular)</t>
  </si>
  <si>
    <t>Internet (fijo y móvil)</t>
  </si>
  <si>
    <t>Materiales de oficina</t>
  </si>
  <si>
    <t>Costo de contactar clientes (movilización, reuniones, etc)</t>
  </si>
  <si>
    <t>(-) Gastos de Operación</t>
  </si>
  <si>
    <t xml:space="preserve"> </t>
  </si>
  <si>
    <t>TIR</t>
  </si>
  <si>
    <t xml:space="preserve">TOTAL INGRESOS </t>
  </si>
  <si>
    <t>Gastos de Comercialización</t>
  </si>
  <si>
    <t>Otros gastos Operación</t>
  </si>
  <si>
    <t>Viajes nacionales</t>
  </si>
  <si>
    <t>viajes/mes</t>
  </si>
  <si>
    <t>$/viaje</t>
  </si>
  <si>
    <t>$</t>
  </si>
  <si>
    <t>Reuniones de negocios</t>
  </si>
  <si>
    <t>$/mes</t>
  </si>
  <si>
    <t>Viajes</t>
  </si>
  <si>
    <t>Reuniones de Negocios</t>
  </si>
  <si>
    <t>Arriendo de vehículos</t>
  </si>
  <si>
    <t>arriendos/mes</t>
  </si>
  <si>
    <t>$/arriendo</t>
  </si>
  <si>
    <t>Arriendos vehículos</t>
  </si>
  <si>
    <t>Consultor Gerente</t>
  </si>
  <si>
    <t>Apoyo Administrativo</t>
  </si>
  <si>
    <t>Secretaria</t>
  </si>
  <si>
    <t>Contable</t>
  </si>
  <si>
    <t>Indumentaria y Merchandising</t>
  </si>
  <si>
    <t>(-) Intereses deuda</t>
  </si>
  <si>
    <t>(-) Amortización deuda</t>
  </si>
  <si>
    <t>(-) Inversión activos fijos</t>
  </si>
  <si>
    <t>Inversión activos fijos</t>
  </si>
  <si>
    <t>(+) Depreciación de activos  fijo</t>
  </si>
  <si>
    <t>(-) Depreciación de activos  fijo</t>
  </si>
  <si>
    <t>Flujo UF$</t>
  </si>
  <si>
    <t>VAN UF$</t>
  </si>
  <si>
    <t xml:space="preserve">INGRESOS CAMBIO TECNOLOGICO </t>
  </si>
  <si>
    <t xml:space="preserve">    - Los ingresos están representados por el ahorro que se genera respecto de la alternativa mas cara, que sería el gas</t>
  </si>
  <si>
    <t xml:space="preserve">    - Ref . Análisis para panadería mediana  de  producción </t>
  </si>
  <si>
    <t>1UF$ = $</t>
  </si>
  <si>
    <t>Ahorro ($/mes)</t>
  </si>
  <si>
    <t>Ahorro (UF$/mes)</t>
  </si>
  <si>
    <t>Gasto Pellet ($/mes)</t>
  </si>
  <si>
    <t>Gasto Gas ($/mes)</t>
  </si>
  <si>
    <t>Produccion (qq/dia)</t>
  </si>
  <si>
    <t>UF$/año ahorro</t>
  </si>
  <si>
    <t>Inversión Instalación y obras civiles</t>
  </si>
  <si>
    <t>Quemador Pellet</t>
  </si>
  <si>
    <t>Instalación</t>
  </si>
  <si>
    <t>Obras Civiles</t>
  </si>
  <si>
    <t>(-) Inversión Instalación y obras civiles</t>
  </si>
  <si>
    <t>Depreciación de activos fijos</t>
  </si>
  <si>
    <t>(+) Préstamo Bancario</t>
  </si>
  <si>
    <t xml:space="preserve">Tabla de amortizacion </t>
  </si>
  <si>
    <t xml:space="preserve">Prestamo </t>
  </si>
  <si>
    <t>UF$</t>
  </si>
  <si>
    <t>AMORTIZACION</t>
  </si>
  <si>
    <t>CUOTA</t>
  </si>
  <si>
    <t>INTERES</t>
  </si>
  <si>
    <t>MM$</t>
  </si>
  <si>
    <t>(+) Subsidio Corfo</t>
  </si>
  <si>
    <t xml:space="preserve">                                                                UF$</t>
  </si>
  <si>
    <t>Tasa descuento</t>
  </si>
  <si>
    <t>VAN</t>
  </si>
  <si>
    <t>Ahorro (UF$/año)</t>
  </si>
  <si>
    <t>Ahorro ($/año)</t>
  </si>
  <si>
    <t>Pcio ($/kg)</t>
  </si>
  <si>
    <t>qq/dia</t>
  </si>
  <si>
    <t>Item</t>
  </si>
  <si>
    <t>Ingresos para nivel de producción</t>
  </si>
  <si>
    <t>(Se considera un aumento del ahorro anual de 2%)</t>
  </si>
  <si>
    <t>Consumo Pellet (kg/mes)</t>
  </si>
  <si>
    <t>NOTA:  Subsidio CORFO estimado por empresa    $</t>
  </si>
  <si>
    <t>Horno Dual Pellet-Gas</t>
  </si>
  <si>
    <t>INVERSION ESTIMADA POR EMPREA PARA EL CAMBIO TECNOLOGICO</t>
  </si>
  <si>
    <t>FINANCIAMIENTO</t>
  </si>
  <si>
    <t>AÑO</t>
  </si>
  <si>
    <t>60 Cuotas  $</t>
  </si>
  <si>
    <t xml:space="preserve">           UF$/mes =</t>
  </si>
  <si>
    <t xml:space="preserve">           UF$/año =</t>
  </si>
  <si>
    <t>FLUJOS DD FONDOS</t>
  </si>
  <si>
    <t>INDICADORES</t>
  </si>
  <si>
    <t xml:space="preserve">   </t>
  </si>
  <si>
    <t>INDICADORES : Proyecto c/subsidio CORFO y sin financiamiento</t>
  </si>
  <si>
    <t>INDICADORES (Proyecto s/subsidio CORFO)</t>
  </si>
  <si>
    <t>Se considera que panadería utilizará 100% Pellet en combustion de hornos, para efectos de calcular el ahorro en $.</t>
  </si>
  <si>
    <t>Produccion harina (qq/mes)</t>
  </si>
  <si>
    <t>Factor consumo pellet (pellet/harina)</t>
  </si>
  <si>
    <t>tasa de interés mensual</t>
  </si>
  <si>
    <t xml:space="preserve">monto </t>
  </si>
  <si>
    <t>N =</t>
  </si>
  <si>
    <t>Tabla en $</t>
  </si>
  <si>
    <t>Tabla en UF$</t>
  </si>
  <si>
    <t>periodos</t>
  </si>
  <si>
    <t>inicial</t>
  </si>
  <si>
    <t>interés</t>
  </si>
  <si>
    <t>amort</t>
  </si>
  <si>
    <t>cuota</t>
  </si>
  <si>
    <t>final</t>
  </si>
  <si>
    <t>INDICADORES: Proyecto c/subsidio CORFO y con Aumento de Inversión Instalación  y obras civiles en 50%).</t>
  </si>
  <si>
    <t>Business Model Canvas</t>
  </si>
  <si>
    <t>APL PANADERIAS VI REGION</t>
  </si>
  <si>
    <t>CANVAS DESDE EL ESTADO</t>
  </si>
  <si>
    <t>Relaciones Clave</t>
  </si>
  <si>
    <t>Actividades Clave</t>
  </si>
  <si>
    <t>Propuesta de Valor</t>
  </si>
  <si>
    <t>Relaciones con los clientes</t>
  </si>
  <si>
    <t>Mercado Meta - Clientes</t>
  </si>
  <si>
    <t xml:space="preserve">* RELACIONAMIENTO PUBLICO/PRIVADO EN TEMAS DE SUSTENTABILIDAD Y PRODUCCION LIMPIA </t>
  </si>
  <si>
    <t>* RELACIONAMIENTO CON DIVERSOS SECTORES EMPRESARIALES EN TEMAS RELATIVOS A  LA SUSTENTABILIDAD Y PRODUCCION LIMPIA</t>
  </si>
  <si>
    <t>* RELACIONAMIENTO EN TEMAS DE SUSTENTABILIDAD Y PRODUCCION LIMPIA CUSTOMIZADO  SEGÚN TIPO SECTOR PRODUCTIVO</t>
  </si>
  <si>
    <t>* GREMIOS INTERESADOS EN PROYECTOS DE SUSTENYABILIDAD  Y ACUERDOS DE PRODUCCION LIMPIA APL  PARA SUS ASOCIADOS</t>
  </si>
  <si>
    <t>* GREMIOS Y OTRAS  ENTIDADES SECTORIALES</t>
  </si>
  <si>
    <t>* RELACIONAMIENTO ESPECIALIZADO CON GREMIOS POR RUBROS Y SECTORES INDUSTRIALES</t>
  </si>
  <si>
    <t>* REPARTICIONES PUBLICAS RELACIONADAS A TEMAS DE SUSTENTABILIDAD Y PRODUCCION LIMPIA</t>
  </si>
  <si>
    <t>* DISPONIBILIDAD PARA CONOCER LAS NECESIDADES DE LAS  EMPRESAS PARA DESARROLLAR PROYECTOS DE APL</t>
  </si>
  <si>
    <t>*  EMPRESAS INDIVIDUALES  INTERESADAS EN PROYECTOS DE   SUSTENYABILIDAD Y APL.</t>
  </si>
  <si>
    <t>*  INSTALACION DE PLATAFORMA WEB DE COMUNIDAD INTERSECTORIAL DE ENTIDADES CON RESPONSABILIDAD SOCIAL EN SUSTENTABILIDAD Y PRODUCCION LIMPIA</t>
  </si>
  <si>
    <t xml:space="preserve">*  FOCO EN LA INNOVACION Y APLICACIÓN DE TECNOLOGIA </t>
  </si>
  <si>
    <t xml:space="preserve">* VALORACION DE NECESIDADES DE LOS GREMIOS  </t>
  </si>
  <si>
    <t>* GRUPOS DE EMPRESAS INTERESADAS EN PROYECTOS  DE SUSTENYABILIDAD Y APL.</t>
  </si>
  <si>
    <t>* BASE DE DATOS  MULTISECTORIAL ACTUALIZADA</t>
  </si>
  <si>
    <t>* CONSTRUCCION DE BASE DE DATOS CON INFORMACION DE SECTORES Y PERFILES DE EMPRESAS CON INTERES EN PROYECTOS DE SUSTENTABI LIDAD Y PRODUCCION  LIMPIA</t>
  </si>
  <si>
    <t>* TRABAJAR CON GREMIOS Y SECTORES EMPRESARIALES LA CONEXIÓN ENTRE SU RESPONSABILIDAD SOCIAL Y SU DESEMPEÑO EMPRESARIAL.</t>
  </si>
  <si>
    <t>* COMUNIDAD DE GREMIOS CON RESPONSABILIDAD CON EL MEDIO AMBIENTE</t>
  </si>
  <si>
    <t xml:space="preserve">* REGISTRO DE </t>
  </si>
  <si>
    <t>Recursos Clave</t>
  </si>
  <si>
    <t>Canales de Distribución</t>
  </si>
  <si>
    <t xml:space="preserve">    CONSULTORES </t>
  </si>
  <si>
    <t xml:space="preserve">    ACREDITADOS</t>
  </si>
  <si>
    <t>* OFICINAS DE REPARTICIONES ESTATALES</t>
  </si>
  <si>
    <t>* RELACIONAMIENTO SECTORIAL / EVENTOS</t>
  </si>
  <si>
    <t>* OFICINA FISICA DE REPARTICIONES PUBLICAS ESPECIALIZADAS</t>
  </si>
  <si>
    <t xml:space="preserve">* UNIVERSIDADES Y </t>
  </si>
  <si>
    <t xml:space="preserve">   CENTROS DE I+D+i </t>
  </si>
  <si>
    <t>* EQUIPOS DE TRABAJO ESPECIALIZADOS</t>
  </si>
  <si>
    <t>* WEB Y REDES SOCIALES</t>
  </si>
  <si>
    <t>* EXPERIENCIA ANTERIOR DE PROYECTOS SIMILARES</t>
  </si>
  <si>
    <t>* RELACIONANMIENTO CON GREMIOS Y EMPRESAS</t>
  </si>
  <si>
    <t>Estructura de Costos</t>
  </si>
  <si>
    <t>Flujos de Ingresos</t>
  </si>
  <si>
    <t>* COSTOS DE RRHH</t>
  </si>
  <si>
    <t>* AHORROS POR PRODUCCION LIMPIA</t>
  </si>
  <si>
    <t xml:space="preserve">* ARRIENDO DE INFRAESTRUCTURA </t>
  </si>
  <si>
    <t>* COPAGO EMPRESARIAL POR PROYECTOS</t>
  </si>
  <si>
    <t>* COSTO DE MANTENCION DE WEB Y REDES SOCIALES</t>
  </si>
  <si>
    <t>* COSTO DE RELACIONAMIENTO PUBLICO/PRIVADO</t>
  </si>
  <si>
    <t>CANVAS DESDE CONSULTOR DE IMPLEMENTACION</t>
  </si>
  <si>
    <t>* GREMIOS Y OTRAS ENTIDADES SECTORIALES</t>
  </si>
  <si>
    <t>* CONSULTORIA EN SUSTENTABILIDAD  AMPLIA,  CON   RESPONSABILIDAD SOCIAL</t>
  </si>
  <si>
    <t>* CALIDAD Y COMPROMISO CON LA SUSTENTABILIDAD Y MEDIO AMBIENTE, EN TODOS LOS SERVICIOS</t>
  </si>
  <si>
    <t>* EMPRESAS INTERESADAS EN PROYECTOS DE SUSTENTABILIDAD  Y ACUERDOS DE PRODUCCION LIMPIA APL</t>
  </si>
  <si>
    <t>* SERVICIO EN TEMAS DE SUSTENTABILIDAD Y PRODUCCION LIMPIA CUSTOMIZADO SEGÚN TIPO DE CLIENTE</t>
  </si>
  <si>
    <t>* REPARTICIONES PUBLICAS RELACIONADAS A TEMAS DE SUSTENTABILIDAD Y PRODUCCION  LIMPIA.</t>
  </si>
  <si>
    <t>* GREMIOS QUE REQUIEREN ASESORIA PARA UN APL</t>
  </si>
  <si>
    <t>*  INSTALACION DE PLATAFORMA WEB DE COMUNIDAD DE CLIENTES</t>
  </si>
  <si>
    <t>* DISPONIBILIDAD PARA CONOCER LAS NECESIDADES DE LA LA EMPRESA CLIENTE Y CONCETAR CON SUS REALES NECESIDADES</t>
  </si>
  <si>
    <t>* ATENCION PERSONALIZADA</t>
  </si>
  <si>
    <t>* VALORACION DE NECESIDADES DEL CLIENTE (ACCESO A INFORMACION EXCLUSIVA, CHARLAS, SEMINARIOS, EVENTOS, ETC.)</t>
  </si>
  <si>
    <t>* CONSTRUCCION DE BASE DE DATOS CON INFORMACION TECNICA SOBRE INNOVACIONES SOBRE SUSTENTABILIDAD  Y PRODUCCION LIMPIA PARA APLICACIÓN INMEDIATA</t>
  </si>
  <si>
    <t>* EMPRESAS QUE REQUIEREN PARTICIPAR DE UN APL</t>
  </si>
  <si>
    <t>* UNIVERSIDADES Y CENTROS DE I+D+i</t>
  </si>
  <si>
    <t>*  FOCO EN LA INNOVACION Y APLICACIÓN DE TECNOLOGIA</t>
  </si>
  <si>
    <t>* COMUNIDAD DE CLIENTES CON RESPONSABILIDAD CON EL MEDIO AMBIENTE</t>
  </si>
  <si>
    <t>* EMPRESAS QUE REQUIEREN MEJORAR SU EFICIENCIA ENERGETICA</t>
  </si>
  <si>
    <t>* BASE DE DATOS DE EMPRESAS POR RUBROS</t>
  </si>
  <si>
    <t>* TRABAJAR CON CLIENTES LA CONEXIÓN ENTRE SU RESPONSABILIDAD SOCIAL Y SU DESEMPEÑO EMPRESARIAL.</t>
  </si>
  <si>
    <t>* EMPRESAS INTERESADAS EN PROYECTOS DE SUSTENTABILIDAD</t>
  </si>
  <si>
    <t>* OFICINA FISICA</t>
  </si>
  <si>
    <t>* CURSOS / EVENTOS</t>
  </si>
  <si>
    <t>* RECURSOS HUMANOS DE CONSULTORIA ESPECIALIZADA</t>
  </si>
  <si>
    <t>* RELACIONANMIENTO EN TERRENO</t>
  </si>
  <si>
    <t>* EMPRESAS EN INCUMPLIMIENTO NORMATIVO</t>
  </si>
  <si>
    <t>* HARDWARE Y SOFTWARE</t>
  </si>
  <si>
    <t>* PAGO POR PARTICIPACION EN CURSOS Y SEMINARIOS</t>
  </si>
  <si>
    <t>* PAGO POR PROYECTO</t>
  </si>
  <si>
    <t>* PAGO MENSUAL POR ASESORIA</t>
  </si>
  <si>
    <t>CANVAS DESDE EMPRESA - PANADERIA BENEFICIARIA</t>
  </si>
  <si>
    <t>* PRODUCCION DE CLALIDAD Y CON RESPONSABILIDAD SOCIAL</t>
  </si>
  <si>
    <t>* INNOVACION EN PRODUCTOS Y SERVICIOS</t>
  </si>
  <si>
    <t>* SERVICIO CUSTOMIZADO SEGÚN TIPO DE CLIENTE</t>
  </si>
  <si>
    <t>* CLIENTES EN PROPIA SALA DE VENTAS</t>
  </si>
  <si>
    <t xml:space="preserve">    </t>
  </si>
  <si>
    <t>* MEJOR DESEMPEÑO QUE LA COMPETENCIA</t>
  </si>
  <si>
    <t>* CLIENTES DE AUTO SERVICIO EN PROPIO SALON DE VENTA</t>
  </si>
  <si>
    <t>* CLIENTES DE REPARTO EN ALMACENES</t>
  </si>
  <si>
    <t>* RAPIDA RESOLUCION DE PROBLEMAS</t>
  </si>
  <si>
    <t>* PRODUCTOS DE MEJOR CALIDAD</t>
  </si>
  <si>
    <t>* ATENCION PERSONALIZADA EN PROPIO SALON DE VENTA</t>
  </si>
  <si>
    <t>*  INSTALACION DE PLATAFORMA WEB DE COMUNIDAD  DE CLIENTES</t>
  </si>
  <si>
    <t>* MEJOR RELACION COSTO/BENEFICIO DE PRODUCTOS</t>
  </si>
  <si>
    <t>* COMUNIDAD WEB DE COMPRAS ONLINE</t>
  </si>
  <si>
    <t>* CONSULTORES ESPECIALIZADOS</t>
  </si>
  <si>
    <t>* PRODUCCION CON INNOVACION TECNOLÓGICA</t>
  </si>
  <si>
    <t xml:space="preserve">* BASE DE DATOS DE CLIENTES </t>
  </si>
  <si>
    <t>* DISTRIBUCION EN TERRENO A ALMACENES</t>
  </si>
  <si>
    <t>* CONECTAR CONCEPTOS DE SUSTENTABILIDAD Y PRODUCCION LIMPIA CON EL DESEMPEÑO EMPRESARIAL.</t>
  </si>
  <si>
    <t>* POSICIONAMIENTO COMO UNA EMPRESA SUSTENTABLE Y COMPROMETIDA CON EL MEDIO AMBIENTE</t>
  </si>
  <si>
    <t>* CLIENTES INSTITUCIONALES</t>
  </si>
  <si>
    <t>* SER EJEMPLO DE PRODUCCION CON COMPROMISO CON  EL MEDIO AMBIENTE</t>
  </si>
  <si>
    <t>* CLIENTES POR INTERNET</t>
  </si>
  <si>
    <t>* CLIENTES QUE SE BENEFICIAN DE UNA PRODUCCION MAS LIMPIA Y SUSTENTABLE</t>
  </si>
  <si>
    <t>* LOCALES FISICOS</t>
  </si>
  <si>
    <t>* FLOTA DE DISTRIBUCION EN TERRENO</t>
  </si>
  <si>
    <t>* FLOTA DE DISTRIBUCION</t>
  </si>
  <si>
    <t>* PORTAL WEB DE VENTAS ONLINE</t>
  </si>
  <si>
    <t>* EQUIPO DE TRABAJO ESPECIALIZADO</t>
  </si>
  <si>
    <t>* VENTA DE PRODUCTOS SEGÚN LISTA DE PRECIOS</t>
  </si>
  <si>
    <t>* COSTO DE MATERIAS PRIMAS E INSUMOS</t>
  </si>
  <si>
    <t>* GESTION DE MARGENES, AJUSTABLE SEGÚN SEGMENTO Y VOLUMEN</t>
  </si>
  <si>
    <t>* COSTO DE DISTRIBUCION</t>
  </si>
  <si>
    <t>* VENTA A PLAZOS</t>
  </si>
  <si>
    <t>* COSTO ADICIONAL DE PRODUCCION  SUSTENTABLE Y RESPONSABLE CON EL MEDIO AMBIENTE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</si>
</sst>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&quot;$&quot;\ * #,##0.00_-;\-&quot;$&quot;\ * #,##0.00_-;_-&quot;$&quot;\ * &quot;-&quot;??_-;_-@_-"/>
    <numFmt numFmtId="165" formatCode="_ &quot;$&quot;* #,##0_ ;_ &quot;$&quot;* \-#,##0_ ;_ &quot;$&quot;* &quot;-&quot;_ ;_ @_ "/>
    <numFmt numFmtId="166" formatCode="_ * #,##0_ ;_ * \-#,##0_ ;_ * &quot;-&quot;_ ;_ @_ "/>
    <numFmt numFmtId="167" formatCode="_ &quot;$&quot;* #,##0.00_ ;_ &quot;$&quot;* \-#,##0.00_ ;_ &quot;$&quot;* &quot;-&quot;??_ ;_ @_ "/>
    <numFmt numFmtId="168" formatCode="_ * #,##0.00_ ;_ * \-#,##0.00_ ;_ * &quot;-&quot;??_ ;_ @_ "/>
    <numFmt numFmtId="169" formatCode="_-&quot;$&quot;* #,##0_-;\-&quot;$&quot;* #,##0_-;_-&quot;$&quot;* &quot;-&quot;??_-;_-@_-"/>
    <numFmt numFmtId="170" formatCode="_ * #,##0_ ;_ * \-#,##0_ ;_ * &quot;-&quot;??_ ;_ @_ "/>
    <numFmt numFmtId="171" formatCode="0.0"/>
    <numFmt numFmtId="172" formatCode="#,##0_ ;\-#,##0\ "/>
    <numFmt numFmtId="173" formatCode="_ * #,##0.0_ ;_ * \-#,##0.0_ ;_ * &quot;-&quot;_ ;_ @_ "/>
    <numFmt numFmtId="174" formatCode="#,##0.0"/>
    <numFmt numFmtId="175" formatCode="#,##0.00_ ;\-#,##0.00\ "/>
    <numFmt numFmtId="176" formatCode="0.000%"/>
    <numFmt numFmtId="177" formatCode="&quot;$&quot;#,##0"/>
    <numFmt numFmtId="178" formatCode="_-* #,##0.00\ &quot;Pts&quot;_-;\-* #,##0.00\ &quot;Pts&quot;_-;_-* &quot;-&quot;??\ &quot;Pts&quot;_-;_-@_-"/>
    <numFmt numFmtId="179" formatCode="&quot;$&quot;#,##0.00_);[Red]\(&quot;$&quot;#,##0.00\)"/>
    <numFmt numFmtId="180" formatCode="_-* #,##0.00\ _P_t_s_-;\-* #,##0.00\ _P_t_s_-;_-* &quot;-&quot;??\ _P_t_s_-;_-@_-"/>
  </numFmts>
  <fonts count="33">
    <font>
      <sz val="10"/>
      <name val="Verdana"/>
    </font>
    <font>
      <b/>
      <sz val="10"/>
      <name val="Verdana"/>
    </font>
    <font>
      <sz val="10"/>
      <name val="Verdana"/>
    </font>
    <font>
      <sz val="10"/>
      <name val="Arial"/>
      <family val="2"/>
    </font>
    <font>
      <u/>
      <sz val="10"/>
      <color theme="10"/>
      <name val="Verdana"/>
    </font>
    <font>
      <u/>
      <sz val="10"/>
      <color theme="11"/>
      <name val="Verdana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indexed="8"/>
      <name val="Calibri"/>
      <family val="2"/>
    </font>
    <font>
      <sz val="14"/>
      <color theme="0"/>
      <name val="Calibri"/>
    </font>
    <font>
      <b/>
      <sz val="11"/>
      <color indexed="9"/>
      <name val="Calibri"/>
      <family val="2"/>
    </font>
    <font>
      <b/>
      <sz val="10"/>
      <color indexed="9"/>
      <name val="Verdana"/>
      <family val="2"/>
    </font>
    <font>
      <sz val="11"/>
      <color indexed="8"/>
      <name val="Calibri"/>
      <family val="2"/>
    </font>
    <font>
      <b/>
      <sz val="14"/>
      <color theme="0"/>
      <name val="Calibri"/>
    </font>
    <font>
      <sz val="11"/>
      <color rgb="FFFF0000"/>
      <name val="Calibri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name val="Calibri"/>
      <family val="2"/>
    </font>
    <font>
      <sz val="10"/>
      <color theme="1"/>
      <name val="Verdana"/>
    </font>
    <font>
      <b/>
      <sz val="11"/>
      <name val="Verdana"/>
    </font>
    <font>
      <b/>
      <sz val="12"/>
      <name val="Verdana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0"/>
      <name val="Calibri"/>
      <family val="2"/>
      <scheme val="minor"/>
    </font>
    <font>
      <b/>
      <sz val="28"/>
      <name val="Calibri"/>
      <family val="2"/>
      <scheme val="minor"/>
    </font>
    <font>
      <b/>
      <sz val="11"/>
      <name val="Calibri"/>
      <family val="2"/>
      <scheme val="minor"/>
    </font>
    <font>
      <b/>
      <sz val="22"/>
      <name val="Calibri"/>
      <family val="2"/>
      <scheme val="minor"/>
    </font>
    <font>
      <sz val="11"/>
      <name val="Calibri"/>
      <family val="2"/>
      <scheme val="minor"/>
    </font>
    <font>
      <sz val="22"/>
      <color theme="0"/>
      <name val="Calibri"/>
      <family val="2"/>
      <scheme val="minor"/>
    </font>
    <font>
      <sz val="22"/>
      <name val="Calibri"/>
      <family val="2"/>
      <scheme val="minor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58">
    <xf numFmtId="0" fontId="0" fillId="0" borderId="0"/>
    <xf numFmtId="0" fontId="3" fillId="0" borderId="0"/>
    <xf numFmtId="165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5" fillId="8" borderId="0" applyNumberFormat="0" applyBorder="0" applyAlignment="0" applyProtection="0"/>
  </cellStyleXfs>
  <cellXfs count="237">
    <xf numFmtId="0" fontId="0" fillId="0" borderId="0" xfId="0"/>
    <xf numFmtId="0" fontId="0" fillId="0" borderId="1" xfId="0" applyBorder="1"/>
    <xf numFmtId="0" fontId="0" fillId="0" borderId="0" xfId="0" applyFill="1"/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1" fillId="2" borderId="4" xfId="1" applyFont="1" applyFill="1" applyBorder="1" applyAlignment="1"/>
    <xf numFmtId="0" fontId="11" fillId="2" borderId="9" xfId="1" applyFont="1" applyFill="1" applyBorder="1" applyAlignment="1">
      <alignment vertical="center"/>
    </xf>
    <xf numFmtId="0" fontId="11" fillId="2" borderId="10" xfId="1" applyFont="1" applyFill="1" applyBorder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11" fillId="2" borderId="12" xfId="1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0" xfId="0" applyFont="1" applyFill="1" applyBorder="1" applyAlignment="1">
      <alignment horizontal="center"/>
    </xf>
    <xf numFmtId="0" fontId="7" fillId="0" borderId="9" xfId="1" applyFont="1" applyFill="1" applyBorder="1" applyAlignment="1">
      <alignment vertical="center"/>
    </xf>
    <xf numFmtId="3" fontId="13" fillId="0" borderId="1" xfId="105" applyNumberFormat="1" applyFont="1" applyFill="1" applyBorder="1"/>
    <xf numFmtId="3" fontId="13" fillId="0" borderId="1" xfId="105" applyNumberFormat="1" applyFont="1" applyFill="1" applyBorder="1" applyAlignment="1">
      <alignment horizontal="center"/>
    </xf>
    <xf numFmtId="3" fontId="13" fillId="0" borderId="1" xfId="105" applyNumberFormat="1" applyFont="1" applyFill="1" applyBorder="1" applyAlignment="1">
      <alignment horizontal="right"/>
    </xf>
    <xf numFmtId="0" fontId="12" fillId="0" borderId="13" xfId="0" applyFont="1" applyFill="1" applyBorder="1" applyAlignment="1">
      <alignment horizontal="center"/>
    </xf>
    <xf numFmtId="3" fontId="0" fillId="0" borderId="11" xfId="0" applyNumberFormat="1" applyBorder="1"/>
    <xf numFmtId="0" fontId="7" fillId="0" borderId="9" xfId="1" applyFont="1" applyBorder="1"/>
    <xf numFmtId="3" fontId="0" fillId="0" borderId="14" xfId="0" applyNumberFormat="1" applyBorder="1"/>
    <xf numFmtId="4" fontId="0" fillId="0" borderId="0" xfId="0" applyNumberFormat="1"/>
    <xf numFmtId="0" fontId="0" fillId="0" borderId="14" xfId="0" applyBorder="1"/>
    <xf numFmtId="3" fontId="13" fillId="0" borderId="1" xfId="0" applyNumberFormat="1" applyFont="1" applyBorder="1"/>
    <xf numFmtId="0" fontId="7" fillId="0" borderId="9" xfId="1" applyFont="1" applyFill="1" applyBorder="1"/>
    <xf numFmtId="3" fontId="0" fillId="0" borderId="1" xfId="0" applyNumberFormat="1" applyFont="1" applyBorder="1"/>
    <xf numFmtId="3" fontId="0" fillId="0" borderId="1" xfId="0" applyNumberFormat="1" applyFont="1" applyBorder="1" applyAlignment="1">
      <alignment horizontal="center"/>
    </xf>
    <xf numFmtId="0" fontId="7" fillId="0" borderId="1" xfId="1" applyFont="1" applyFill="1" applyBorder="1" applyAlignment="1">
      <alignment horizontal="left"/>
    </xf>
    <xf numFmtId="0" fontId="0" fillId="0" borderId="1" xfId="0" applyFill="1" applyBorder="1"/>
    <xf numFmtId="0" fontId="14" fillId="2" borderId="18" xfId="1" applyFont="1" applyFill="1" applyBorder="1" applyAlignment="1"/>
    <xf numFmtId="0" fontId="8" fillId="0" borderId="0" xfId="1" applyFont="1" applyFill="1" applyBorder="1" applyAlignment="1"/>
    <xf numFmtId="0" fontId="11" fillId="2" borderId="1" xfId="1" applyFont="1" applyFill="1" applyBorder="1" applyAlignment="1">
      <alignment vertical="center" wrapText="1"/>
    </xf>
    <xf numFmtId="0" fontId="11" fillId="2" borderId="1" xfId="1" applyFont="1" applyFill="1" applyBorder="1" applyAlignment="1">
      <alignment horizontal="center"/>
    </xf>
    <xf numFmtId="0" fontId="11" fillId="2" borderId="1" xfId="1" applyFont="1" applyFill="1" applyBorder="1" applyAlignment="1"/>
    <xf numFmtId="0" fontId="8" fillId="0" borderId="1" xfId="1" applyFont="1" applyFill="1" applyBorder="1" applyAlignment="1"/>
    <xf numFmtId="169" fontId="0" fillId="0" borderId="0" xfId="0" applyNumberFormat="1"/>
    <xf numFmtId="168" fontId="8" fillId="0" borderId="0" xfId="104" applyFont="1" applyFill="1" applyBorder="1" applyAlignment="1"/>
    <xf numFmtId="165" fontId="15" fillId="0" borderId="1" xfId="2" applyFont="1" applyFill="1" applyBorder="1" applyAlignment="1"/>
    <xf numFmtId="165" fontId="7" fillId="0" borderId="1" xfId="2" applyFont="1" applyFill="1" applyBorder="1" applyAlignment="1"/>
    <xf numFmtId="165" fontId="8" fillId="0" borderId="1" xfId="2" applyFont="1" applyFill="1" applyBorder="1" applyAlignment="1"/>
    <xf numFmtId="0" fontId="7" fillId="3" borderId="15" xfId="1" applyFont="1" applyFill="1" applyBorder="1"/>
    <xf numFmtId="3" fontId="9" fillId="3" borderId="16" xfId="0" applyNumberFormat="1" applyFont="1" applyFill="1" applyBorder="1"/>
    <xf numFmtId="3" fontId="9" fillId="3" borderId="16" xfId="0" applyNumberFormat="1" applyFont="1" applyFill="1" applyBorder="1" applyAlignment="1">
      <alignment horizontal="center"/>
    </xf>
    <xf numFmtId="3" fontId="9" fillId="3" borderId="16" xfId="0" applyNumberFormat="1" applyFont="1" applyFill="1" applyBorder="1" applyAlignment="1">
      <alignment horizontal="right"/>
    </xf>
    <xf numFmtId="3" fontId="9" fillId="3" borderId="17" xfId="0" applyNumberFormat="1" applyFont="1" applyFill="1" applyBorder="1" applyAlignment="1">
      <alignment horizontal="right"/>
    </xf>
    <xf numFmtId="3" fontId="9" fillId="3" borderId="15" xfId="0" applyNumberFormat="1" applyFont="1" applyFill="1" applyBorder="1"/>
    <xf numFmtId="165" fontId="0" fillId="0" borderId="0" xfId="0" applyNumberFormat="1"/>
    <xf numFmtId="0" fontId="7" fillId="0" borderId="0" xfId="1" applyFont="1" applyFill="1" applyBorder="1" applyAlignment="1">
      <alignment horizontal="left"/>
    </xf>
    <xf numFmtId="0" fontId="16" fillId="0" borderId="0" xfId="0" applyFont="1"/>
    <xf numFmtId="0" fontId="17" fillId="0" borderId="0" xfId="0" applyFont="1"/>
    <xf numFmtId="0" fontId="17" fillId="4" borderId="0" xfId="0" applyFont="1" applyFill="1"/>
    <xf numFmtId="0" fontId="17" fillId="0" borderId="9" xfId="0" applyFont="1" applyBorder="1"/>
    <xf numFmtId="165" fontId="18" fillId="0" borderId="1" xfId="2" applyFont="1" applyFill="1" applyBorder="1" applyAlignment="1"/>
    <xf numFmtId="0" fontId="8" fillId="2" borderId="1" xfId="1" applyFont="1" applyFill="1" applyBorder="1" applyAlignment="1">
      <alignment horizontal="center"/>
    </xf>
    <xf numFmtId="0" fontId="8" fillId="2" borderId="1" xfId="1" applyFont="1" applyFill="1" applyBorder="1" applyAlignment="1"/>
    <xf numFmtId="0" fontId="0" fillId="6" borderId="0" xfId="0" applyFill="1"/>
    <xf numFmtId="165" fontId="0" fillId="6" borderId="0" xfId="0" applyNumberFormat="1" applyFill="1"/>
    <xf numFmtId="0" fontId="0" fillId="6" borderId="0" xfId="0" applyFill="1" applyBorder="1"/>
    <xf numFmtId="0" fontId="0" fillId="6" borderId="0" xfId="0" applyFill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166" fontId="19" fillId="6" borderId="1" xfId="45" applyFont="1" applyFill="1" applyBorder="1" applyAlignment="1">
      <alignment horizontal="center"/>
    </xf>
    <xf numFmtId="173" fontId="19" fillId="6" borderId="1" xfId="45" applyNumberFormat="1" applyFont="1" applyFill="1" applyBorder="1" applyAlignment="1">
      <alignment horizontal="center"/>
    </xf>
    <xf numFmtId="166" fontId="19" fillId="6" borderId="1" xfId="0" applyNumberFormat="1" applyFont="1" applyFill="1" applyBorder="1" applyAlignment="1">
      <alignment horizontal="center"/>
    </xf>
    <xf numFmtId="0" fontId="0" fillId="6" borderId="0" xfId="0" applyFill="1" applyAlignment="1">
      <alignment horizontal="right"/>
    </xf>
    <xf numFmtId="172" fontId="0" fillId="6" borderId="0" xfId="45" applyNumberFormat="1" applyFont="1" applyFill="1" applyAlignment="1">
      <alignment horizontal="left"/>
    </xf>
    <xf numFmtId="0" fontId="1" fillId="6" borderId="0" xfId="0" applyFont="1" applyFill="1"/>
    <xf numFmtId="166" fontId="0" fillId="6" borderId="0" xfId="0" applyNumberFormat="1" applyFill="1"/>
    <xf numFmtId="0" fontId="1" fillId="6" borderId="1" xfId="0" applyFont="1" applyFill="1" applyBorder="1"/>
    <xf numFmtId="0" fontId="1" fillId="6" borderId="14" xfId="0" applyFont="1" applyFill="1" applyBorder="1"/>
    <xf numFmtId="0" fontId="0" fillId="6" borderId="1" xfId="0" applyFill="1" applyBorder="1"/>
    <xf numFmtId="0" fontId="0" fillId="6" borderId="1" xfId="0" applyFont="1" applyFill="1" applyBorder="1"/>
    <xf numFmtId="166" fontId="2" fillId="6" borderId="1" xfId="45" applyFont="1" applyFill="1" applyBorder="1"/>
    <xf numFmtId="166" fontId="2" fillId="6" borderId="14" xfId="45" applyFont="1" applyFill="1" applyBorder="1"/>
    <xf numFmtId="170" fontId="0" fillId="6" borderId="0" xfId="104" applyNumberFormat="1" applyFont="1" applyFill="1"/>
    <xf numFmtId="170" fontId="0" fillId="6" borderId="1" xfId="104" applyNumberFormat="1" applyFont="1" applyFill="1" applyBorder="1"/>
    <xf numFmtId="170" fontId="2" fillId="6" borderId="1" xfId="104" applyNumberFormat="1" applyFont="1" applyFill="1" applyBorder="1"/>
    <xf numFmtId="170" fontId="2" fillId="6" borderId="14" xfId="104" applyNumberFormat="1" applyFont="1" applyFill="1" applyBorder="1"/>
    <xf numFmtId="165" fontId="0" fillId="6" borderId="1" xfId="0" applyNumberFormat="1" applyFont="1" applyFill="1" applyBorder="1"/>
    <xf numFmtId="3" fontId="0" fillId="6" borderId="0" xfId="0" applyNumberFormat="1" applyFill="1" applyAlignment="1">
      <alignment horizontal="left"/>
    </xf>
    <xf numFmtId="165" fontId="0" fillId="6" borderId="1" xfId="2" applyFont="1" applyFill="1" applyBorder="1"/>
    <xf numFmtId="0" fontId="0" fillId="6" borderId="10" xfId="0" applyFill="1" applyBorder="1"/>
    <xf numFmtId="165" fontId="0" fillId="6" borderId="10" xfId="2" applyFont="1" applyFill="1" applyBorder="1"/>
    <xf numFmtId="0" fontId="1" fillId="6" borderId="27" xfId="0" applyFont="1" applyFill="1" applyBorder="1"/>
    <xf numFmtId="0" fontId="0" fillId="6" borderId="28" xfId="0" applyFill="1" applyBorder="1"/>
    <xf numFmtId="0" fontId="0" fillId="6" borderId="29" xfId="0" applyFill="1" applyBorder="1"/>
    <xf numFmtId="170" fontId="0" fillId="6" borderId="10" xfId="104" applyNumberFormat="1" applyFont="1" applyFill="1" applyBorder="1"/>
    <xf numFmtId="0" fontId="16" fillId="6" borderId="27" xfId="0" applyFont="1" applyFill="1" applyBorder="1"/>
    <xf numFmtId="165" fontId="0" fillId="6" borderId="19" xfId="2" applyFont="1" applyFill="1" applyBorder="1"/>
    <xf numFmtId="0" fontId="0" fillId="6" borderId="27" xfId="0" applyFill="1" applyBorder="1"/>
    <xf numFmtId="165" fontId="0" fillId="6" borderId="28" xfId="2" applyFont="1" applyFill="1" applyBorder="1"/>
    <xf numFmtId="165" fontId="0" fillId="6" borderId="29" xfId="2" applyFont="1" applyFill="1" applyBorder="1"/>
    <xf numFmtId="0" fontId="0" fillId="6" borderId="12" xfId="0" applyFill="1" applyBorder="1"/>
    <xf numFmtId="165" fontId="0" fillId="6" borderId="22" xfId="2" applyFont="1" applyFill="1" applyBorder="1"/>
    <xf numFmtId="0" fontId="0" fillId="6" borderId="9" xfId="0" applyFont="1" applyFill="1" applyBorder="1"/>
    <xf numFmtId="165" fontId="0" fillId="6" borderId="11" xfId="2" applyFont="1" applyFill="1" applyBorder="1"/>
    <xf numFmtId="0" fontId="17" fillId="6" borderId="9" xfId="0" applyFont="1" applyFill="1" applyBorder="1"/>
    <xf numFmtId="0" fontId="17" fillId="6" borderId="30" xfId="0" applyFont="1" applyFill="1" applyBorder="1"/>
    <xf numFmtId="165" fontId="0" fillId="6" borderId="31" xfId="2" applyFont="1" applyFill="1" applyBorder="1"/>
    <xf numFmtId="0" fontId="0" fillId="6" borderId="19" xfId="0" applyFill="1" applyBorder="1"/>
    <xf numFmtId="170" fontId="0" fillId="6" borderId="28" xfId="0" applyNumberFormat="1" applyFill="1" applyBorder="1"/>
    <xf numFmtId="170" fontId="0" fillId="6" borderId="29" xfId="0" applyNumberFormat="1" applyFill="1" applyBorder="1"/>
    <xf numFmtId="0" fontId="0" fillId="6" borderId="12" xfId="0" applyFont="1" applyFill="1" applyBorder="1"/>
    <xf numFmtId="0" fontId="0" fillId="6" borderId="22" xfId="0" applyFill="1" applyBorder="1"/>
    <xf numFmtId="0" fontId="0" fillId="6" borderId="30" xfId="0" applyFont="1" applyFill="1" applyBorder="1"/>
    <xf numFmtId="0" fontId="0" fillId="6" borderId="31" xfId="0" applyFill="1" applyBorder="1"/>
    <xf numFmtId="0" fontId="0" fillId="6" borderId="9" xfId="0" applyFill="1" applyBorder="1"/>
    <xf numFmtId="0" fontId="0" fillId="6" borderId="30" xfId="0" applyFill="1" applyBorder="1"/>
    <xf numFmtId="0" fontId="0" fillId="6" borderId="0" xfId="0" applyFont="1" applyFill="1"/>
    <xf numFmtId="4" fontId="0" fillId="6" borderId="0" xfId="0" applyNumberFormat="1" applyFill="1" applyAlignment="1">
      <alignment horizontal="left"/>
    </xf>
    <xf numFmtId="171" fontId="0" fillId="6" borderId="0" xfId="0" applyNumberFormat="1" applyFill="1"/>
    <xf numFmtId="0" fontId="0" fillId="6" borderId="23" xfId="0" applyFill="1" applyBorder="1"/>
    <xf numFmtId="0" fontId="0" fillId="6" borderId="26" xfId="0" applyFill="1" applyBorder="1"/>
    <xf numFmtId="0" fontId="0" fillId="6" borderId="24" xfId="0" applyFill="1" applyBorder="1"/>
    <xf numFmtId="0" fontId="0" fillId="6" borderId="4" xfId="0" applyFill="1" applyBorder="1"/>
    <xf numFmtId="0" fontId="0" fillId="6" borderId="15" xfId="0" applyFill="1" applyBorder="1"/>
    <xf numFmtId="0" fontId="1" fillId="6" borderId="1" xfId="0" applyFont="1" applyFill="1" applyBorder="1" applyAlignment="1">
      <alignment horizontal="center"/>
    </xf>
    <xf numFmtId="0" fontId="7" fillId="6" borderId="1" xfId="0" applyFont="1" applyFill="1" applyBorder="1"/>
    <xf numFmtId="9" fontId="0" fillId="6" borderId="1" xfId="0" applyNumberFormat="1" applyFill="1" applyBorder="1"/>
    <xf numFmtId="0" fontId="9" fillId="6" borderId="1" xfId="0" applyFont="1" applyFill="1" applyBorder="1"/>
    <xf numFmtId="0" fontId="8" fillId="6" borderId="1" xfId="0" applyFont="1" applyFill="1" applyBorder="1"/>
    <xf numFmtId="10" fontId="0" fillId="6" borderId="1" xfId="0" applyNumberFormat="1" applyFill="1" applyBorder="1"/>
    <xf numFmtId="0" fontId="0" fillId="6" borderId="1" xfId="0" applyFill="1" applyBorder="1" applyAlignment="1">
      <alignment horizontal="center"/>
    </xf>
    <xf numFmtId="175" fontId="0" fillId="6" borderId="1" xfId="0" applyNumberFormat="1" applyFill="1" applyBorder="1"/>
    <xf numFmtId="174" fontId="0" fillId="6" borderId="1" xfId="0" applyNumberFormat="1" applyFill="1" applyBorder="1"/>
    <xf numFmtId="174" fontId="0" fillId="6" borderId="1" xfId="2" applyNumberFormat="1" applyFont="1" applyFill="1" applyBorder="1"/>
    <xf numFmtId="174" fontId="1" fillId="6" borderId="1" xfId="0" applyNumberFormat="1" applyFont="1" applyFill="1" applyBorder="1"/>
    <xf numFmtId="0" fontId="21" fillId="6" borderId="0" xfId="0" applyFont="1" applyFill="1"/>
    <xf numFmtId="0" fontId="20" fillId="6" borderId="0" xfId="0" applyFont="1" applyFill="1" applyAlignment="1">
      <alignment horizontal="left"/>
    </xf>
    <xf numFmtId="0" fontId="0" fillId="7" borderId="0" xfId="0" applyFill="1"/>
    <xf numFmtId="173" fontId="0" fillId="6" borderId="20" xfId="0" applyNumberFormat="1" applyFill="1" applyBorder="1"/>
    <xf numFmtId="173" fontId="0" fillId="6" borderId="21" xfId="0" applyNumberFormat="1" applyFill="1" applyBorder="1"/>
    <xf numFmtId="173" fontId="0" fillId="6" borderId="1" xfId="0" applyNumberFormat="1" applyFill="1" applyBorder="1"/>
    <xf numFmtId="173" fontId="0" fillId="6" borderId="11" xfId="0" applyNumberFormat="1" applyFill="1" applyBorder="1"/>
    <xf numFmtId="173" fontId="0" fillId="6" borderId="16" xfId="0" applyNumberFormat="1" applyFill="1" applyBorder="1"/>
    <xf numFmtId="173" fontId="0" fillId="6" borderId="17" xfId="0" applyNumberFormat="1" applyFill="1" applyBorder="1"/>
    <xf numFmtId="176" fontId="23" fillId="6" borderId="0" xfId="234" applyNumberFormat="1" applyFont="1" applyFill="1"/>
    <xf numFmtId="0" fontId="23" fillId="6" borderId="0" xfId="1" applyFont="1" applyFill="1"/>
    <xf numFmtId="0" fontId="23" fillId="6" borderId="0" xfId="1" applyFont="1" applyFill="1" applyAlignment="1">
      <alignment horizontal="right"/>
    </xf>
    <xf numFmtId="177" fontId="23" fillId="6" borderId="0" xfId="1" applyNumberFormat="1" applyFont="1" applyFill="1"/>
    <xf numFmtId="173" fontId="23" fillId="6" borderId="0" xfId="45" applyNumberFormat="1" applyFont="1" applyFill="1"/>
    <xf numFmtId="0" fontId="3" fillId="6" borderId="0" xfId="1" applyFill="1"/>
    <xf numFmtId="0" fontId="23" fillId="6" borderId="0" xfId="1" applyNumberFormat="1" applyFont="1" applyFill="1" applyAlignment="1">
      <alignment horizontal="left"/>
    </xf>
    <xf numFmtId="0" fontId="3" fillId="6" borderId="0" xfId="1" applyFill="1" applyAlignment="1">
      <alignment horizontal="center"/>
    </xf>
    <xf numFmtId="0" fontId="23" fillId="6" borderId="1" xfId="1" applyFont="1" applyFill="1" applyBorder="1" applyAlignment="1">
      <alignment horizontal="center"/>
    </xf>
    <xf numFmtId="0" fontId="3" fillId="6" borderId="1" xfId="1" applyFill="1" applyBorder="1" applyAlignment="1">
      <alignment horizontal="center"/>
    </xf>
    <xf numFmtId="179" fontId="0" fillId="6" borderId="1" xfId="235" applyNumberFormat="1" applyFont="1" applyFill="1" applyBorder="1"/>
    <xf numFmtId="180" fontId="23" fillId="6" borderId="1" xfId="236" applyFont="1" applyFill="1" applyBorder="1" applyAlignment="1">
      <alignment horizontal="right"/>
    </xf>
    <xf numFmtId="0" fontId="3" fillId="5" borderId="0" xfId="1" applyFill="1"/>
    <xf numFmtId="0" fontId="11" fillId="2" borderId="8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1" fillId="2" borderId="6" xfId="1" applyFont="1" applyFill="1" applyBorder="1" applyAlignment="1">
      <alignment horizontal="center"/>
    </xf>
    <xf numFmtId="0" fontId="11" fillId="2" borderId="7" xfId="1" applyFont="1" applyFill="1" applyBorder="1" applyAlignment="1">
      <alignment horizontal="center"/>
    </xf>
    <xf numFmtId="0" fontId="11" fillId="2" borderId="8" xfId="1" applyFont="1" applyFill="1" applyBorder="1" applyAlignment="1">
      <alignment horizontal="center"/>
    </xf>
    <xf numFmtId="3" fontId="0" fillId="6" borderId="0" xfId="0" applyNumberFormat="1" applyFill="1" applyAlignment="1">
      <alignment horizontal="left"/>
    </xf>
    <xf numFmtId="0" fontId="22" fillId="6" borderId="0" xfId="1" applyFont="1" applyFill="1" applyAlignment="1">
      <alignment horizontal="center"/>
    </xf>
    <xf numFmtId="0" fontId="24" fillId="6" borderId="25" xfId="1" applyFont="1" applyFill="1" applyBorder="1" applyAlignment="1">
      <alignment horizontal="left" vertical="center"/>
    </xf>
    <xf numFmtId="0" fontId="26" fillId="6" borderId="23" xfId="0" applyFont="1" applyFill="1" applyBorder="1" applyAlignment="1">
      <alignment horizontal="center" vertical="center"/>
    </xf>
    <xf numFmtId="0" fontId="26" fillId="6" borderId="26" xfId="0" applyFont="1" applyFill="1" applyBorder="1" applyAlignment="1">
      <alignment horizontal="center" vertical="center"/>
    </xf>
    <xf numFmtId="0" fontId="26" fillId="6" borderId="24" xfId="0" applyFont="1" applyFill="1" applyBorder="1" applyAlignment="1">
      <alignment horizontal="center" vertical="center"/>
    </xf>
    <xf numFmtId="0" fontId="27" fillId="6" borderId="0" xfId="0" applyFont="1" applyFill="1" applyBorder="1" applyAlignment="1">
      <alignment horizontal="center" vertical="center"/>
    </xf>
    <xf numFmtId="0" fontId="28" fillId="6" borderId="14" xfId="0" applyFont="1" applyFill="1" applyBorder="1" applyAlignment="1">
      <alignment horizontal="center"/>
    </xf>
    <xf numFmtId="0" fontId="28" fillId="6" borderId="32" xfId="0" applyFont="1" applyFill="1" applyBorder="1" applyAlignment="1">
      <alignment horizontal="center"/>
    </xf>
    <xf numFmtId="0" fontId="28" fillId="6" borderId="33" xfId="0" applyFont="1" applyFill="1" applyBorder="1" applyAlignment="1">
      <alignment horizontal="center"/>
    </xf>
    <xf numFmtId="0" fontId="29" fillId="6" borderId="0" xfId="0" applyFont="1" applyFill="1" applyBorder="1" applyAlignment="1">
      <alignment horizontal="center"/>
    </xf>
    <xf numFmtId="0" fontId="29" fillId="6" borderId="0" xfId="0" applyFont="1" applyFill="1"/>
    <xf numFmtId="0" fontId="26" fillId="6" borderId="34" xfId="0" applyFont="1" applyFill="1" applyBorder="1" applyAlignment="1">
      <alignment horizontal="center" vertical="center"/>
    </xf>
    <xf numFmtId="0" fontId="26" fillId="6" borderId="35" xfId="0" applyFont="1" applyFill="1" applyBorder="1" applyAlignment="1">
      <alignment horizontal="center" vertical="center"/>
    </xf>
    <xf numFmtId="0" fontId="26" fillId="6" borderId="36" xfId="0" applyFont="1" applyFill="1" applyBorder="1" applyAlignment="1">
      <alignment horizontal="center" vertical="center"/>
    </xf>
    <xf numFmtId="0" fontId="27" fillId="6" borderId="37" xfId="0" applyFont="1" applyFill="1" applyBorder="1" applyAlignment="1">
      <alignment vertical="center"/>
    </xf>
    <xf numFmtId="0" fontId="27" fillId="6" borderId="0" xfId="0" applyFont="1" applyFill="1" applyBorder="1" applyAlignment="1">
      <alignment vertical="center"/>
    </xf>
    <xf numFmtId="0" fontId="30" fillId="9" borderId="14" xfId="257" applyFont="1" applyFill="1" applyBorder="1" applyAlignment="1">
      <alignment horizontal="center" vertical="center"/>
    </xf>
    <xf numFmtId="0" fontId="30" fillId="9" borderId="32" xfId="257" applyFont="1" applyFill="1" applyBorder="1" applyAlignment="1">
      <alignment horizontal="center" vertical="center"/>
    </xf>
    <xf numFmtId="0" fontId="30" fillId="9" borderId="33" xfId="257" applyFont="1" applyFill="1" applyBorder="1" applyAlignment="1">
      <alignment horizontal="center" vertical="center"/>
    </xf>
    <xf numFmtId="0" fontId="30" fillId="10" borderId="3" xfId="257" applyFont="1" applyFill="1" applyBorder="1" applyAlignment="1">
      <alignment horizontal="center" vertical="center"/>
    </xf>
    <xf numFmtId="0" fontId="30" fillId="11" borderId="3" xfId="257" applyFont="1" applyFill="1" applyBorder="1" applyAlignment="1">
      <alignment horizontal="center" vertical="center"/>
    </xf>
    <xf numFmtId="0" fontId="30" fillId="12" borderId="3" xfId="257" applyFont="1" applyFill="1" applyBorder="1" applyAlignment="1">
      <alignment horizontal="center" vertical="center"/>
    </xf>
    <xf numFmtId="0" fontId="30" fillId="13" borderId="32" xfId="257" applyFont="1" applyFill="1" applyBorder="1" applyAlignment="1">
      <alignment horizontal="center" vertical="center"/>
    </xf>
    <xf numFmtId="0" fontId="31" fillId="6" borderId="0" xfId="0" applyFont="1" applyFill="1"/>
    <xf numFmtId="0" fontId="28" fillId="6" borderId="38" xfId="0" applyFont="1" applyFill="1" applyBorder="1"/>
    <xf numFmtId="0" fontId="31" fillId="6" borderId="0" xfId="0" applyFont="1" applyFill="1" applyBorder="1"/>
    <xf numFmtId="0" fontId="31" fillId="6" borderId="39" xfId="0" applyFont="1" applyFill="1" applyBorder="1"/>
    <xf numFmtId="0" fontId="31" fillId="10" borderId="0" xfId="0" applyFont="1" applyFill="1" applyBorder="1"/>
    <xf numFmtId="0" fontId="28" fillId="6" borderId="2" xfId="0" applyFont="1" applyFill="1" applyBorder="1"/>
    <xf numFmtId="0" fontId="31" fillId="6" borderId="3" xfId="0" applyFont="1" applyFill="1" applyBorder="1"/>
    <xf numFmtId="0" fontId="31" fillId="6" borderId="40" xfId="0" applyFont="1" applyFill="1" applyBorder="1"/>
    <xf numFmtId="0" fontId="31" fillId="11" borderId="0" xfId="0" applyFont="1" applyFill="1" applyBorder="1"/>
    <xf numFmtId="0" fontId="31" fillId="12" borderId="0" xfId="0" applyFont="1" applyFill="1" applyBorder="1"/>
    <xf numFmtId="0" fontId="31" fillId="13" borderId="3" xfId="0" applyFont="1" applyFill="1" applyBorder="1"/>
    <xf numFmtId="0" fontId="31" fillId="6" borderId="38" xfId="0" applyFont="1" applyFill="1" applyBorder="1" applyAlignment="1">
      <alignment horizontal="left" wrapText="1"/>
    </xf>
    <xf numFmtId="0" fontId="31" fillId="6" borderId="0" xfId="0" applyFont="1" applyFill="1" applyBorder="1" applyAlignment="1">
      <alignment horizontal="left" wrapText="1"/>
    </xf>
    <xf numFmtId="0" fontId="31" fillId="6" borderId="39" xfId="0" applyFont="1" applyFill="1" applyBorder="1" applyAlignment="1">
      <alignment horizontal="left" wrapText="1"/>
    </xf>
    <xf numFmtId="0" fontId="31" fillId="13" borderId="0" xfId="0" applyFont="1" applyFill="1" applyBorder="1"/>
    <xf numFmtId="0" fontId="31" fillId="6" borderId="38" xfId="0" applyFont="1" applyFill="1" applyBorder="1"/>
    <xf numFmtId="0" fontId="31" fillId="6" borderId="0" xfId="0" applyFont="1" applyFill="1" applyBorder="1" applyAlignment="1">
      <alignment horizontal="left" wrapText="1"/>
    </xf>
    <xf numFmtId="0" fontId="31" fillId="6" borderId="39" xfId="0" applyFont="1" applyFill="1" applyBorder="1" applyAlignment="1">
      <alignment horizontal="left" wrapText="1"/>
    </xf>
    <xf numFmtId="0" fontId="31" fillId="6" borderId="25" xfId="0" applyFont="1" applyFill="1" applyBorder="1" applyAlignment="1">
      <alignment horizontal="left" wrapText="1"/>
    </xf>
    <xf numFmtId="0" fontId="31" fillId="6" borderId="41" xfId="0" applyFont="1" applyFill="1" applyBorder="1" applyAlignment="1">
      <alignment horizontal="left" wrapText="1"/>
    </xf>
    <xf numFmtId="0" fontId="31" fillId="6" borderId="13" xfId="0" applyFont="1" applyFill="1" applyBorder="1"/>
    <xf numFmtId="0" fontId="31" fillId="6" borderId="25" xfId="0" applyFont="1" applyFill="1" applyBorder="1"/>
    <xf numFmtId="0" fontId="31" fillId="6" borderId="41" xfId="0" applyFont="1" applyFill="1" applyBorder="1"/>
    <xf numFmtId="0" fontId="30" fillId="11" borderId="0" xfId="257" applyFont="1" applyFill="1" applyBorder="1" applyAlignment="1">
      <alignment horizontal="center" vertical="center"/>
    </xf>
    <xf numFmtId="0" fontId="30" fillId="9" borderId="0" xfId="257" applyFont="1" applyFill="1" applyBorder="1" applyAlignment="1">
      <alignment horizontal="center" vertical="center"/>
    </xf>
    <xf numFmtId="0" fontId="30" fillId="13" borderId="0" xfId="257" applyFont="1" applyFill="1" applyBorder="1" applyAlignment="1">
      <alignment horizontal="center" vertical="center"/>
    </xf>
    <xf numFmtId="0" fontId="31" fillId="6" borderId="2" xfId="0" applyFont="1" applyFill="1" applyBorder="1"/>
    <xf numFmtId="0" fontId="28" fillId="6" borderId="3" xfId="0" applyFont="1" applyFill="1" applyBorder="1"/>
    <xf numFmtId="0" fontId="31" fillId="6" borderId="38" xfId="0" applyFont="1" applyFill="1" applyBorder="1" applyAlignment="1">
      <alignment horizontal="left"/>
    </xf>
    <xf numFmtId="0" fontId="31" fillId="6" borderId="0" xfId="0" applyFont="1" applyFill="1" applyBorder="1" applyAlignment="1">
      <alignment horizontal="left"/>
    </xf>
    <xf numFmtId="0" fontId="31" fillId="6" borderId="38" xfId="0" applyFont="1" applyFill="1" applyBorder="1" applyAlignment="1">
      <alignment horizontal="left"/>
    </xf>
    <xf numFmtId="0" fontId="31" fillId="6" borderId="0" xfId="0" applyFont="1" applyFill="1" applyBorder="1" applyAlignment="1">
      <alignment horizontal="left"/>
    </xf>
    <xf numFmtId="0" fontId="31" fillId="11" borderId="2" xfId="0" applyFont="1" applyFill="1" applyBorder="1"/>
    <xf numFmtId="0" fontId="31" fillId="11" borderId="3" xfId="0" applyFont="1" applyFill="1" applyBorder="1"/>
    <xf numFmtId="0" fontId="31" fillId="14" borderId="32" xfId="0" applyFont="1" applyFill="1" applyBorder="1"/>
    <xf numFmtId="0" fontId="31" fillId="14" borderId="33" xfId="0" applyFont="1" applyFill="1" applyBorder="1"/>
    <xf numFmtId="0" fontId="30" fillId="9" borderId="2" xfId="257" applyFont="1" applyFill="1" applyBorder="1" applyAlignment="1">
      <alignment horizontal="center" vertical="center"/>
    </xf>
    <xf numFmtId="0" fontId="30" fillId="9" borderId="3" xfId="257" applyFont="1" applyFill="1" applyBorder="1" applyAlignment="1">
      <alignment horizontal="center" vertical="center"/>
    </xf>
    <xf numFmtId="0" fontId="30" fillId="6" borderId="3" xfId="257" applyFont="1" applyFill="1" applyBorder="1" applyAlignment="1">
      <alignment horizontal="center" vertical="center"/>
    </xf>
    <xf numFmtId="0" fontId="31" fillId="15" borderId="3" xfId="0" applyFont="1" applyFill="1" applyBorder="1"/>
    <xf numFmtId="0" fontId="30" fillId="9" borderId="40" xfId="257" applyFont="1" applyFill="1" applyBorder="1" applyAlignment="1">
      <alignment horizontal="center" vertical="center"/>
    </xf>
    <xf numFmtId="0" fontId="31" fillId="15" borderId="0" xfId="0" applyFont="1" applyFill="1" applyBorder="1"/>
    <xf numFmtId="0" fontId="31" fillId="15" borderId="25" xfId="0" applyFont="1" applyFill="1" applyBorder="1"/>
    <xf numFmtId="0" fontId="28" fillId="6" borderId="25" xfId="0" applyFont="1" applyFill="1" applyBorder="1"/>
    <xf numFmtId="0" fontId="26" fillId="6" borderId="0" xfId="0" applyFont="1" applyFill="1" applyBorder="1" applyAlignment="1">
      <alignment horizontal="center" vertical="center"/>
    </xf>
    <xf numFmtId="0" fontId="26" fillId="6" borderId="37" xfId="0" applyFont="1" applyFill="1" applyBorder="1" applyAlignment="1">
      <alignment vertical="center"/>
    </xf>
    <xf numFmtId="0" fontId="26" fillId="6" borderId="0" xfId="0" applyFont="1" applyFill="1" applyBorder="1" applyAlignment="1">
      <alignment vertical="center"/>
    </xf>
    <xf numFmtId="0" fontId="31" fillId="6" borderId="38" xfId="0" applyFont="1" applyFill="1" applyBorder="1" applyAlignment="1">
      <alignment wrapText="1"/>
    </xf>
    <xf numFmtId="0" fontId="31" fillId="6" borderId="0" xfId="0" applyFont="1" applyFill="1" applyBorder="1" applyAlignment="1">
      <alignment wrapText="1"/>
    </xf>
    <xf numFmtId="0" fontId="31" fillId="6" borderId="39" xfId="0" applyFont="1" applyFill="1" applyBorder="1" applyAlignment="1">
      <alignment wrapText="1"/>
    </xf>
    <xf numFmtId="0" fontId="31" fillId="6" borderId="38" xfId="0" applyFont="1" applyFill="1" applyBorder="1" applyAlignment="1">
      <alignment horizontal="left" wrapText="1"/>
    </xf>
    <xf numFmtId="0" fontId="31" fillId="6" borderId="39" xfId="0" applyFont="1" applyFill="1" applyBorder="1" applyAlignment="1">
      <alignment horizontal="left"/>
    </xf>
    <xf numFmtId="0" fontId="31" fillId="6" borderId="39" xfId="0" applyFont="1" applyFill="1" applyBorder="1" applyAlignment="1">
      <alignment horizontal="left"/>
    </xf>
    <xf numFmtId="0" fontId="31" fillId="6" borderId="38" xfId="0" applyFont="1" applyFill="1" applyBorder="1" applyAlignment="1">
      <alignment horizontal="left" vertical="top" wrapText="1"/>
    </xf>
    <xf numFmtId="0" fontId="31" fillId="6" borderId="0" xfId="0" applyFont="1" applyFill="1" applyBorder="1" applyAlignment="1">
      <alignment horizontal="left" vertical="top" wrapText="1"/>
    </xf>
    <xf numFmtId="0" fontId="31" fillId="6" borderId="39" xfId="0" applyFont="1" applyFill="1" applyBorder="1" applyAlignment="1">
      <alignment horizontal="left" vertical="top" wrapText="1"/>
    </xf>
    <xf numFmtId="0" fontId="28" fillId="6" borderId="0" xfId="0" applyFont="1" applyFill="1" applyBorder="1"/>
    <xf numFmtId="0" fontId="32" fillId="6" borderId="0" xfId="0" applyFont="1" applyFill="1"/>
  </cellXfs>
  <cellStyles count="258">
    <cellStyle name="Énfasis1" xfId="257" builtinId="29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0" builtinId="8" hidden="1"/>
    <cellStyle name="Hipervínculo" xfId="62" builtinId="8" hidden="1"/>
    <cellStyle name="Hipervínculo" xfId="64" builtinId="8" hidden="1"/>
    <cellStyle name="Hipervínculo" xfId="66" builtinId="8" hidden="1"/>
    <cellStyle name="Hipervínculo" xfId="68" builtinId="8" hidden="1"/>
    <cellStyle name="Hipervínculo" xfId="72" builtinId="8" hidden="1"/>
    <cellStyle name="Hipervínculo" xfId="74" builtinId="8" hidden="1"/>
    <cellStyle name="Hipervínculo" xfId="76" builtinId="8" hidden="1"/>
    <cellStyle name="Hipervínculo" xfId="78" builtinId="8" hidden="1"/>
    <cellStyle name="Hipervínculo" xfId="80" builtinId="8" hidden="1"/>
    <cellStyle name="Hipervínculo" xfId="82" builtinId="8" hidden="1"/>
    <cellStyle name="Hipervínculo" xfId="84" builtinId="8" hidden="1"/>
    <cellStyle name="Hipervínculo" xfId="86" builtinId="8" hidden="1"/>
    <cellStyle name="Hipervínculo" xfId="88" builtinId="8" hidden="1"/>
    <cellStyle name="Hipervínculo" xfId="90" builtinId="8" hidden="1"/>
    <cellStyle name="Hipervínculo" xfId="92" builtinId="8" hidden="1"/>
    <cellStyle name="Hipervínculo" xfId="94" builtinId="8" hidden="1"/>
    <cellStyle name="Hipervínculo" xfId="96" builtinId="8" hidden="1"/>
    <cellStyle name="Hipervínculo" xfId="98" builtinId="8" hidden="1"/>
    <cellStyle name="Hipervínculo" xfId="100" builtinId="8" hidden="1"/>
    <cellStyle name="Hipervínculo" xfId="102" builtinId="8" hidden="1"/>
    <cellStyle name="Hipervínculo" xfId="106" builtinId="8" hidden="1"/>
    <cellStyle name="Hipervínculo" xfId="108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0" builtinId="8" hidden="1"/>
    <cellStyle name="Hipervínculo" xfId="122" builtinId="8" hidden="1"/>
    <cellStyle name="Hipervínculo" xfId="124" builtinId="8" hidden="1"/>
    <cellStyle name="Hipervínculo" xfId="126" builtinId="8" hidden="1"/>
    <cellStyle name="Hipervínculo" xfId="128" builtinId="8" hidden="1"/>
    <cellStyle name="Hipervínculo" xfId="130" builtinId="8" hidden="1"/>
    <cellStyle name="Hipervínculo" xfId="132" builtinId="8" hidden="1"/>
    <cellStyle name="Hipervínculo" xfId="134" builtinId="8" hidden="1"/>
    <cellStyle name="Hipervínculo" xfId="136" builtinId="8" hidden="1"/>
    <cellStyle name="Hipervínculo" xfId="138" builtinId="8" hidden="1"/>
    <cellStyle name="Hipervínculo" xfId="140" builtinId="8" hidden="1"/>
    <cellStyle name="Hipervínculo" xfId="142" builtinId="8" hidden="1"/>
    <cellStyle name="Hipervínculo" xfId="144" builtinId="8" hidden="1"/>
    <cellStyle name="Hipervínculo" xfId="146" builtinId="8" hidden="1"/>
    <cellStyle name="Hipervínculo" xfId="148" builtinId="8" hidden="1"/>
    <cellStyle name="Hipervínculo" xfId="150" builtinId="8" hidden="1"/>
    <cellStyle name="Hipervínculo" xfId="152" builtinId="8" hidden="1"/>
    <cellStyle name="Hipervínculo" xfId="154" builtinId="8" hidden="1"/>
    <cellStyle name="Hipervínculo" xfId="156" builtinId="8" hidden="1"/>
    <cellStyle name="Hipervínculo" xfId="158" builtinId="8" hidden="1"/>
    <cellStyle name="Hipervínculo" xfId="160" builtinId="8" hidden="1"/>
    <cellStyle name="Hipervínculo" xfId="162" builtinId="8" hidden="1"/>
    <cellStyle name="Hipervínculo" xfId="164" builtinId="8" hidden="1"/>
    <cellStyle name="Hipervínculo" xfId="166" builtinId="8" hidden="1"/>
    <cellStyle name="Hipervínculo" xfId="168" builtinId="8" hidden="1"/>
    <cellStyle name="Hipervínculo" xfId="170" builtinId="8" hidden="1"/>
    <cellStyle name="Hipervínculo" xfId="172" builtinId="8" hidden="1"/>
    <cellStyle name="Hipervínculo" xfId="174" builtinId="8" hidden="1"/>
    <cellStyle name="Hipervínculo" xfId="176" builtinId="8" hidden="1"/>
    <cellStyle name="Hipervínculo" xfId="178" builtinId="8" hidden="1"/>
    <cellStyle name="Hipervínculo" xfId="180" builtinId="8" hidden="1"/>
    <cellStyle name="Hipervínculo" xfId="182" builtinId="8" hidden="1"/>
    <cellStyle name="Hipervínculo" xfId="184" builtinId="8" hidden="1"/>
    <cellStyle name="Hipervínculo" xfId="186" builtinId="8" hidden="1"/>
    <cellStyle name="Hipervínculo" xfId="188" builtinId="8" hidden="1"/>
    <cellStyle name="Hipervínculo" xfId="190" builtinId="8" hidden="1"/>
    <cellStyle name="Hipervínculo" xfId="192" builtinId="8" hidden="1"/>
    <cellStyle name="Hipervínculo" xfId="194" builtinId="8" hidden="1"/>
    <cellStyle name="Hipervínculo" xfId="196" builtinId="8" hidden="1"/>
    <cellStyle name="Hipervínculo" xfId="198" builtinId="8" hidden="1"/>
    <cellStyle name="Hipervínculo" xfId="200" builtinId="8" hidden="1"/>
    <cellStyle name="Hipervínculo" xfId="202" builtinId="8" hidden="1"/>
    <cellStyle name="Hipervínculo" xfId="204" builtinId="8" hidden="1"/>
    <cellStyle name="Hipervínculo" xfId="206" builtinId="8" hidden="1"/>
    <cellStyle name="Hipervínculo" xfId="208" builtinId="8" hidden="1"/>
    <cellStyle name="Hipervínculo" xfId="210" builtinId="8" hidden="1"/>
    <cellStyle name="Hipervínculo" xfId="212" builtinId="8" hidden="1"/>
    <cellStyle name="Hipervínculo" xfId="214" builtinId="8" hidden="1"/>
    <cellStyle name="Hipervínculo" xfId="216" builtinId="8" hidden="1"/>
    <cellStyle name="Hipervínculo" xfId="218" builtinId="8" hidden="1"/>
    <cellStyle name="Hipervínculo" xfId="220" builtinId="8" hidden="1"/>
    <cellStyle name="Hipervínculo" xfId="222" builtinId="8" hidden="1"/>
    <cellStyle name="Hipervínculo" xfId="224" builtinId="8" hidden="1"/>
    <cellStyle name="Hipervínculo" xfId="226" builtinId="8" hidden="1"/>
    <cellStyle name="Hipervínculo" xfId="228" builtinId="8" hidden="1"/>
    <cellStyle name="Hipervínculo" xfId="230" builtinId="8" hidden="1"/>
    <cellStyle name="Hipervínculo" xfId="232" builtinId="8" hidden="1"/>
    <cellStyle name="Hipervínculo" xfId="237" builtinId="8" hidden="1"/>
    <cellStyle name="Hipervínculo" xfId="239" builtinId="8" hidden="1"/>
    <cellStyle name="Hipervínculo" xfId="241" builtinId="8" hidden="1"/>
    <cellStyle name="Hipervínculo" xfId="243" builtinId="8" hidden="1"/>
    <cellStyle name="Hipervínculo" xfId="245" builtinId="8" hidden="1"/>
    <cellStyle name="Hipervínculo" xfId="247" builtinId="8" hidden="1"/>
    <cellStyle name="Hipervínculo" xfId="249" builtinId="8" hidden="1"/>
    <cellStyle name="Hipervínculo" xfId="251" builtinId="8" hidden="1"/>
    <cellStyle name="Hipervínculo" xfId="253" builtinId="8" hidden="1"/>
    <cellStyle name="Hipervínculo" xfId="255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1" builtinId="9" hidden="1"/>
    <cellStyle name="Hipervínculo visitado" xfId="63" builtinId="9" hidden="1"/>
    <cellStyle name="Hipervínculo visitado" xfId="65" builtinId="9" hidden="1"/>
    <cellStyle name="Hipervínculo visitado" xfId="67" builtinId="9" hidden="1"/>
    <cellStyle name="Hipervínculo visitado" xfId="69" builtinId="9" hidden="1"/>
    <cellStyle name="Hipervínculo visitado" xfId="73" builtinId="9" hidden="1"/>
    <cellStyle name="Hipervínculo visitado" xfId="75" builtinId="9" hidden="1"/>
    <cellStyle name="Hipervínculo visitado" xfId="77" builtinId="9" hidden="1"/>
    <cellStyle name="Hipervínculo visitado" xfId="79" builtinId="9" hidden="1"/>
    <cellStyle name="Hipervínculo visitado" xfId="81" builtinId="9" hidden="1"/>
    <cellStyle name="Hipervínculo visitado" xfId="83" builtinId="9" hidden="1"/>
    <cellStyle name="Hipervínculo visitado" xfId="85" builtinId="9" hidden="1"/>
    <cellStyle name="Hipervínculo visitado" xfId="87" builtinId="9" hidden="1"/>
    <cellStyle name="Hipervínculo visitado" xfId="89" builtinId="9" hidden="1"/>
    <cellStyle name="Hipervínculo visitado" xfId="91" builtinId="9" hidden="1"/>
    <cellStyle name="Hipervínculo visitado" xfId="93" builtinId="9" hidden="1"/>
    <cellStyle name="Hipervínculo visitado" xfId="95" builtinId="9" hidden="1"/>
    <cellStyle name="Hipervínculo visitado" xfId="97" builtinId="9" hidden="1"/>
    <cellStyle name="Hipervínculo visitado" xfId="99" builtinId="9" hidden="1"/>
    <cellStyle name="Hipervínculo visitado" xfId="101" builtinId="9" hidden="1"/>
    <cellStyle name="Hipervínculo visitado" xfId="103" builtinId="9" hidden="1"/>
    <cellStyle name="Hipervínculo visitado" xfId="107" builtinId="9" hidden="1"/>
    <cellStyle name="Hipervínculo visitado" xfId="109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1" builtinId="9" hidden="1"/>
    <cellStyle name="Hipervínculo visitado" xfId="123" builtinId="9" hidden="1"/>
    <cellStyle name="Hipervínculo visitado" xfId="125" builtinId="9" hidden="1"/>
    <cellStyle name="Hipervínculo visitado" xfId="127" builtinId="9" hidden="1"/>
    <cellStyle name="Hipervínculo visitado" xfId="129" builtinId="9" hidden="1"/>
    <cellStyle name="Hipervínculo visitado" xfId="131" builtinId="9" hidden="1"/>
    <cellStyle name="Hipervínculo visitado" xfId="133" builtinId="9" hidden="1"/>
    <cellStyle name="Hipervínculo visitado" xfId="135" builtinId="9" hidden="1"/>
    <cellStyle name="Hipervínculo visitado" xfId="137" builtinId="9" hidden="1"/>
    <cellStyle name="Hipervínculo visitado" xfId="139" builtinId="9" hidden="1"/>
    <cellStyle name="Hipervínculo visitado" xfId="141" builtinId="9" hidden="1"/>
    <cellStyle name="Hipervínculo visitado" xfId="143" builtinId="9" hidden="1"/>
    <cellStyle name="Hipervínculo visitado" xfId="145" builtinId="9" hidden="1"/>
    <cellStyle name="Hipervínculo visitado" xfId="147" builtinId="9" hidden="1"/>
    <cellStyle name="Hipervínculo visitado" xfId="149" builtinId="9" hidden="1"/>
    <cellStyle name="Hipervínculo visitado" xfId="151" builtinId="9" hidden="1"/>
    <cellStyle name="Hipervínculo visitado" xfId="153" builtinId="9" hidden="1"/>
    <cellStyle name="Hipervínculo visitado" xfId="155" builtinId="9" hidden="1"/>
    <cellStyle name="Hipervínculo visitado" xfId="157" builtinId="9" hidden="1"/>
    <cellStyle name="Hipervínculo visitado" xfId="159" builtinId="9" hidden="1"/>
    <cellStyle name="Hipervínculo visitado" xfId="161" builtinId="9" hidden="1"/>
    <cellStyle name="Hipervínculo visitado" xfId="163" builtinId="9" hidden="1"/>
    <cellStyle name="Hipervínculo visitado" xfId="165" builtinId="9" hidden="1"/>
    <cellStyle name="Hipervínculo visitado" xfId="167" builtinId="9" hidden="1"/>
    <cellStyle name="Hipervínculo visitado" xfId="169" builtinId="9" hidden="1"/>
    <cellStyle name="Hipervínculo visitado" xfId="171" builtinId="9" hidden="1"/>
    <cellStyle name="Hipervínculo visitado" xfId="173" builtinId="9" hidden="1"/>
    <cellStyle name="Hipervínculo visitado" xfId="175" builtinId="9" hidden="1"/>
    <cellStyle name="Hipervínculo visitado" xfId="177" builtinId="9" hidden="1"/>
    <cellStyle name="Hipervínculo visitado" xfId="179" builtinId="9" hidden="1"/>
    <cellStyle name="Hipervínculo visitado" xfId="181" builtinId="9" hidden="1"/>
    <cellStyle name="Hipervínculo visitado" xfId="183" builtinId="9" hidden="1"/>
    <cellStyle name="Hipervínculo visitado" xfId="185" builtinId="9" hidden="1"/>
    <cellStyle name="Hipervínculo visitado" xfId="187" builtinId="9" hidden="1"/>
    <cellStyle name="Hipervínculo visitado" xfId="189" builtinId="9" hidden="1"/>
    <cellStyle name="Hipervínculo visitado" xfId="191" builtinId="9" hidden="1"/>
    <cellStyle name="Hipervínculo visitado" xfId="193" builtinId="9" hidden="1"/>
    <cellStyle name="Hipervínculo visitado" xfId="195" builtinId="9" hidden="1"/>
    <cellStyle name="Hipervínculo visitado" xfId="197" builtinId="9" hidden="1"/>
    <cellStyle name="Hipervínculo visitado" xfId="199" builtinId="9" hidden="1"/>
    <cellStyle name="Hipervínculo visitado" xfId="201" builtinId="9" hidden="1"/>
    <cellStyle name="Hipervínculo visitado" xfId="203" builtinId="9" hidden="1"/>
    <cellStyle name="Hipervínculo visitado" xfId="205" builtinId="9" hidden="1"/>
    <cellStyle name="Hipervínculo visitado" xfId="207" builtinId="9" hidden="1"/>
    <cellStyle name="Hipervínculo visitado" xfId="209" builtinId="9" hidden="1"/>
    <cellStyle name="Hipervínculo visitado" xfId="211" builtinId="9" hidden="1"/>
    <cellStyle name="Hipervínculo visitado" xfId="213" builtinId="9" hidden="1"/>
    <cellStyle name="Hipervínculo visitado" xfId="215" builtinId="9" hidden="1"/>
    <cellStyle name="Hipervínculo visitado" xfId="217" builtinId="9" hidden="1"/>
    <cellStyle name="Hipervínculo visitado" xfId="219" builtinId="9" hidden="1"/>
    <cellStyle name="Hipervínculo visitado" xfId="221" builtinId="9" hidden="1"/>
    <cellStyle name="Hipervínculo visitado" xfId="223" builtinId="9" hidden="1"/>
    <cellStyle name="Hipervínculo visitado" xfId="225" builtinId="9" hidden="1"/>
    <cellStyle name="Hipervínculo visitado" xfId="227" builtinId="9" hidden="1"/>
    <cellStyle name="Hipervínculo visitado" xfId="229" builtinId="9" hidden="1"/>
    <cellStyle name="Hipervínculo visitado" xfId="231" builtinId="9" hidden="1"/>
    <cellStyle name="Hipervínculo visitado" xfId="233" builtinId="9" hidden="1"/>
    <cellStyle name="Hipervínculo visitado" xfId="238" builtinId="9" hidden="1"/>
    <cellStyle name="Hipervínculo visitado" xfId="240" builtinId="9" hidden="1"/>
    <cellStyle name="Hipervínculo visitado" xfId="242" builtinId="9" hidden="1"/>
    <cellStyle name="Hipervínculo visitado" xfId="244" builtinId="9" hidden="1"/>
    <cellStyle name="Hipervínculo visitado" xfId="246" builtinId="9" hidden="1"/>
    <cellStyle name="Hipervínculo visitado" xfId="248" builtinId="9" hidden="1"/>
    <cellStyle name="Hipervínculo visitado" xfId="250" builtinId="9" hidden="1"/>
    <cellStyle name="Hipervínculo visitado" xfId="252" builtinId="9" hidden="1"/>
    <cellStyle name="Hipervínculo visitado" xfId="254" builtinId="9" hidden="1"/>
    <cellStyle name="Hipervínculo visitado" xfId="256" builtinId="9" hidden="1"/>
    <cellStyle name="Millares" xfId="104" builtinId="3"/>
    <cellStyle name="Millares [0]" xfId="45" builtinId="6"/>
    <cellStyle name="Millares 2" xfId="236" xr:uid="{00000000-0005-0000-0000-0000F8000000}"/>
    <cellStyle name="Moneda" xfId="105" builtinId="4"/>
    <cellStyle name="Moneda [0]" xfId="2" builtinId="7"/>
    <cellStyle name="Moneda 2" xfId="71" xr:uid="{00000000-0005-0000-0000-0000FB000000}"/>
    <cellStyle name="Moneda 3" xfId="235" xr:uid="{00000000-0005-0000-0000-0000FC000000}"/>
    <cellStyle name="Normal" xfId="0" builtinId="0"/>
    <cellStyle name="Normal 2" xfId="1" xr:uid="{00000000-0005-0000-0000-0000FE000000}"/>
    <cellStyle name="Normal 3" xfId="70" xr:uid="{00000000-0005-0000-0000-0000FF000000}"/>
    <cellStyle name="Porcentaje 2" xfId="234" xr:uid="{00000000-0005-0000-0000-00000001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'Flujo de caja (UF$) (2)'!$C$28</c:f>
              <c:strCache>
                <c:ptCount val="1"/>
                <c:pt idx="0">
                  <c:v>VAN UF$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'Flujo de caja (UF$) (2)'!$B$29:$B$47</c:f>
              <c:numCache>
                <c:formatCode>0%</c:formatCode>
                <c:ptCount val="19"/>
                <c:pt idx="0">
                  <c:v>0.05</c:v>
                </c:pt>
                <c:pt idx="1">
                  <c:v>0.12000000000000001</c:v>
                </c:pt>
                <c:pt idx="2">
                  <c:v>0.19</c:v>
                </c:pt>
                <c:pt idx="3">
                  <c:v>0.26</c:v>
                </c:pt>
                <c:pt idx="4">
                  <c:v>0.33</c:v>
                </c:pt>
                <c:pt idx="5">
                  <c:v>0.4</c:v>
                </c:pt>
                <c:pt idx="6">
                  <c:v>0.47000000000000003</c:v>
                </c:pt>
                <c:pt idx="7">
                  <c:v>0.54</c:v>
                </c:pt>
                <c:pt idx="8">
                  <c:v>0.6100000000000001</c:v>
                </c:pt>
                <c:pt idx="9">
                  <c:v>0.68000000000000016</c:v>
                </c:pt>
                <c:pt idx="10">
                  <c:v>0.75000000000000022</c:v>
                </c:pt>
                <c:pt idx="11">
                  <c:v>0.82000000000000028</c:v>
                </c:pt>
                <c:pt idx="12">
                  <c:v>0.89000000000000035</c:v>
                </c:pt>
                <c:pt idx="13">
                  <c:v>0.96000000000000041</c:v>
                </c:pt>
                <c:pt idx="14">
                  <c:v>1.0300000000000005</c:v>
                </c:pt>
                <c:pt idx="15">
                  <c:v>1.1000000000000005</c:v>
                </c:pt>
                <c:pt idx="16">
                  <c:v>1.1700000000000006</c:v>
                </c:pt>
                <c:pt idx="17">
                  <c:v>1.2400000000000007</c:v>
                </c:pt>
                <c:pt idx="18">
                  <c:v>1.3100000000000007</c:v>
                </c:pt>
              </c:numCache>
            </c:numRef>
          </c:xVal>
          <c:yVal>
            <c:numRef>
              <c:f>'Flujo de caja (UF$) (2)'!$C$29:$C$47</c:f>
              <c:numCache>
                <c:formatCode>#,##0.00_ ;\-#,##0.00\ </c:formatCode>
                <c:ptCount val="19"/>
                <c:pt idx="0">
                  <c:v>205.89959853469782</c:v>
                </c:pt>
                <c:pt idx="1">
                  <c:v>126.57432568195048</c:v>
                </c:pt>
                <c:pt idx="2">
                  <c:v>65.626335900293554</c:v>
                </c:pt>
                <c:pt idx="3">
                  <c:v>17.780361220700797</c:v>
                </c:pt>
                <c:pt idx="4">
                  <c:v>-20.492126776911732</c:v>
                </c:pt>
                <c:pt idx="5">
                  <c:v>-51.61584670667952</c:v>
                </c:pt>
                <c:pt idx="6">
                  <c:v>-77.297451436511437</c:v>
                </c:pt>
                <c:pt idx="7">
                  <c:v>-98.764209834356194</c:v>
                </c:pt>
                <c:pt idx="8">
                  <c:v>-116.91582404687631</c:v>
                </c:pt>
                <c:pt idx="9">
                  <c:v>-132.42342372087327</c:v>
                </c:pt>
                <c:pt idx="10">
                  <c:v>-145.79558323623019</c:v>
                </c:pt>
                <c:pt idx="11">
                  <c:v>-157.423255507064</c:v>
                </c:pt>
                <c:pt idx="12">
                  <c:v>-167.61093077640572</c:v>
                </c:pt>
                <c:pt idx="13">
                  <c:v>-176.5986151203343</c:v>
                </c:pt>
                <c:pt idx="14">
                  <c:v>-184.57757839922064</c:v>
                </c:pt>
                <c:pt idx="15">
                  <c:v>-191.70180213410964</c:v>
                </c:pt>
                <c:pt idx="16">
                  <c:v>-198.09641334750148</c:v>
                </c:pt>
                <c:pt idx="17">
                  <c:v>-203.86397528065442</c:v>
                </c:pt>
                <c:pt idx="18">
                  <c:v>-209.0892338255818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924-4DBD-8924-C44B4631F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9439456"/>
        <c:axId val="1894196800"/>
      </c:scatterChart>
      <c:valAx>
        <c:axId val="1889439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94196800"/>
        <c:crosses val="autoZero"/>
        <c:crossBetween val="midCat"/>
        <c:majorUnit val="0.1"/>
      </c:valAx>
      <c:valAx>
        <c:axId val="189419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\-#,##0.00\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89439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'sensibilizacion 1'!$C$28</c:f>
              <c:strCache>
                <c:ptCount val="1"/>
                <c:pt idx="0">
                  <c:v>VAN</c:v>
                </c:pt>
              </c:strCache>
            </c:strRef>
          </c:tx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'sensibilizacion 1'!$B$29:$B$61</c:f>
              <c:numCache>
                <c:formatCode>0%</c:formatCode>
                <c:ptCount val="33"/>
                <c:pt idx="0">
                  <c:v>0.05</c:v>
                </c:pt>
                <c:pt idx="1">
                  <c:v>0.12000000000000001</c:v>
                </c:pt>
                <c:pt idx="2">
                  <c:v>0.19</c:v>
                </c:pt>
                <c:pt idx="3">
                  <c:v>0.26</c:v>
                </c:pt>
                <c:pt idx="4">
                  <c:v>0.33</c:v>
                </c:pt>
                <c:pt idx="5">
                  <c:v>0.4</c:v>
                </c:pt>
                <c:pt idx="6">
                  <c:v>0.47000000000000003</c:v>
                </c:pt>
                <c:pt idx="7">
                  <c:v>0.54</c:v>
                </c:pt>
                <c:pt idx="8">
                  <c:v>0.6100000000000001</c:v>
                </c:pt>
                <c:pt idx="9">
                  <c:v>0.68000000000000016</c:v>
                </c:pt>
                <c:pt idx="10">
                  <c:v>0.75000000000000022</c:v>
                </c:pt>
                <c:pt idx="11">
                  <c:v>0.82000000000000028</c:v>
                </c:pt>
                <c:pt idx="12">
                  <c:v>0.89000000000000035</c:v>
                </c:pt>
                <c:pt idx="13">
                  <c:v>0.96000000000000041</c:v>
                </c:pt>
                <c:pt idx="14">
                  <c:v>1.0300000000000005</c:v>
                </c:pt>
                <c:pt idx="15">
                  <c:v>1.1000000000000005</c:v>
                </c:pt>
                <c:pt idx="16">
                  <c:v>1.1700000000000006</c:v>
                </c:pt>
                <c:pt idx="17">
                  <c:v>1.2400000000000007</c:v>
                </c:pt>
                <c:pt idx="18">
                  <c:v>1.3100000000000007</c:v>
                </c:pt>
                <c:pt idx="19">
                  <c:v>1.3800000000000008</c:v>
                </c:pt>
                <c:pt idx="20">
                  <c:v>1.4500000000000008</c:v>
                </c:pt>
                <c:pt idx="21">
                  <c:v>1.5200000000000009</c:v>
                </c:pt>
                <c:pt idx="22">
                  <c:v>1.590000000000001</c:v>
                </c:pt>
                <c:pt idx="23">
                  <c:v>1.660000000000001</c:v>
                </c:pt>
                <c:pt idx="24">
                  <c:v>1.7300000000000011</c:v>
                </c:pt>
                <c:pt idx="25">
                  <c:v>1.8000000000000012</c:v>
                </c:pt>
                <c:pt idx="26">
                  <c:v>1.8700000000000012</c:v>
                </c:pt>
                <c:pt idx="27">
                  <c:v>1.9400000000000013</c:v>
                </c:pt>
                <c:pt idx="28">
                  <c:v>2.0100000000000011</c:v>
                </c:pt>
                <c:pt idx="29">
                  <c:v>2.080000000000001</c:v>
                </c:pt>
                <c:pt idx="30">
                  <c:v>2.1500000000000008</c:v>
                </c:pt>
                <c:pt idx="31">
                  <c:v>2.2200000000000006</c:v>
                </c:pt>
                <c:pt idx="32">
                  <c:v>2.2900000000000005</c:v>
                </c:pt>
              </c:numCache>
            </c:numRef>
          </c:xVal>
          <c:yVal>
            <c:numRef>
              <c:f>'sensibilizacion 1'!$C$29:$C$61</c:f>
              <c:numCache>
                <c:formatCode>#,##0.00_ ;\-#,##0.00\ </c:formatCode>
                <c:ptCount val="33"/>
                <c:pt idx="0">
                  <c:v>-162.26180342392081</c:v>
                </c:pt>
                <c:pt idx="1">
                  <c:v>-241.58707627666814</c:v>
                </c:pt>
                <c:pt idx="2">
                  <c:v>-302.53506605832507</c:v>
                </c:pt>
                <c:pt idx="3">
                  <c:v>-350.38104073791783</c:v>
                </c:pt>
                <c:pt idx="4">
                  <c:v>-388.65352873553036</c:v>
                </c:pt>
                <c:pt idx="5">
                  <c:v>-419.77724866529815</c:v>
                </c:pt>
                <c:pt idx="6">
                  <c:v>-445.45885339513006</c:v>
                </c:pt>
                <c:pt idx="7">
                  <c:v>-466.92561179297479</c:v>
                </c:pt>
                <c:pt idx="8">
                  <c:v>-485.07722600549494</c:v>
                </c:pt>
                <c:pt idx="9">
                  <c:v>-500.58482567949193</c:v>
                </c:pt>
                <c:pt idx="10">
                  <c:v>-513.95698519484881</c:v>
                </c:pt>
                <c:pt idx="11">
                  <c:v>-525.58465746568265</c:v>
                </c:pt>
                <c:pt idx="12">
                  <c:v>-535.77233273502429</c:v>
                </c:pt>
                <c:pt idx="13">
                  <c:v>-544.76001707895296</c:v>
                </c:pt>
                <c:pt idx="14">
                  <c:v>-552.7389803578393</c:v>
                </c:pt>
                <c:pt idx="15">
                  <c:v>-559.86320409272821</c:v>
                </c:pt>
                <c:pt idx="16">
                  <c:v>-566.25781530612016</c:v>
                </c:pt>
                <c:pt idx="17">
                  <c:v>-572.02537723927298</c:v>
                </c:pt>
                <c:pt idx="18">
                  <c:v>-577.25063578420043</c:v>
                </c:pt>
                <c:pt idx="19">
                  <c:v>-582.004139265356</c:v>
                </c:pt>
                <c:pt idx="20">
                  <c:v>-586.34502670531492</c:v>
                </c:pt>
                <c:pt idx="21">
                  <c:v>-590.32319572930328</c:v>
                </c:pt>
                <c:pt idx="22">
                  <c:v>-593.98100293526477</c:v>
                </c:pt>
                <c:pt idx="23">
                  <c:v>-597.35460854523774</c:v>
                </c:pt>
                <c:pt idx="24">
                  <c:v>-600.47504798540899</c:v>
                </c:pt>
                <c:pt idx="25">
                  <c:v>-603.36909207100655</c:v>
                </c:pt>
                <c:pt idx="26">
                  <c:v>-606.05994224007691</c:v>
                </c:pt>
                <c:pt idx="27">
                  <c:v>-608.56779610961689</c:v>
                </c:pt>
                <c:pt idx="28">
                  <c:v>-610.9103103606767</c:v>
                </c:pt>
                <c:pt idx="29">
                  <c:v>-613.10298178821188</c:v>
                </c:pt>
                <c:pt idx="30">
                  <c:v>-615.15946270746667</c:v>
                </c:pt>
                <c:pt idx="31">
                  <c:v>-617.09182338655944</c:v>
                </c:pt>
                <c:pt idx="32">
                  <c:v>-618.91077148396027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60-4742-9FAA-4413FAF32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4226448"/>
        <c:axId val="1894228928"/>
      </c:scatterChart>
      <c:valAx>
        <c:axId val="1894226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94228928"/>
        <c:crosses val="autoZero"/>
        <c:crossBetween val="midCat"/>
        <c:majorUnit val="0.1"/>
      </c:valAx>
      <c:valAx>
        <c:axId val="189422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94226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'sensibilizacion 2'!$C$28</c:f>
              <c:strCache>
                <c:ptCount val="1"/>
                <c:pt idx="0">
                  <c:v>VAN</c:v>
                </c:pt>
              </c:strCache>
            </c:strRef>
          </c:tx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'sensibilizacion 2'!$B$29:$B$61</c:f>
              <c:numCache>
                <c:formatCode>0%</c:formatCode>
                <c:ptCount val="33"/>
                <c:pt idx="0">
                  <c:v>0.05</c:v>
                </c:pt>
                <c:pt idx="1">
                  <c:v>0.12000000000000001</c:v>
                </c:pt>
                <c:pt idx="2">
                  <c:v>0.19</c:v>
                </c:pt>
                <c:pt idx="3">
                  <c:v>0.26</c:v>
                </c:pt>
                <c:pt idx="4">
                  <c:v>0.33</c:v>
                </c:pt>
                <c:pt idx="5">
                  <c:v>0.4</c:v>
                </c:pt>
                <c:pt idx="6">
                  <c:v>0.47000000000000003</c:v>
                </c:pt>
                <c:pt idx="7">
                  <c:v>0.54</c:v>
                </c:pt>
                <c:pt idx="8">
                  <c:v>0.6100000000000001</c:v>
                </c:pt>
                <c:pt idx="9">
                  <c:v>0.68000000000000016</c:v>
                </c:pt>
                <c:pt idx="10">
                  <c:v>0.75000000000000022</c:v>
                </c:pt>
                <c:pt idx="11">
                  <c:v>0.82000000000000028</c:v>
                </c:pt>
                <c:pt idx="12">
                  <c:v>0.89000000000000035</c:v>
                </c:pt>
                <c:pt idx="13">
                  <c:v>0.96000000000000041</c:v>
                </c:pt>
                <c:pt idx="14">
                  <c:v>1.0300000000000005</c:v>
                </c:pt>
                <c:pt idx="15">
                  <c:v>1.1000000000000005</c:v>
                </c:pt>
                <c:pt idx="16">
                  <c:v>1.1700000000000006</c:v>
                </c:pt>
                <c:pt idx="17">
                  <c:v>1.2400000000000007</c:v>
                </c:pt>
                <c:pt idx="18">
                  <c:v>1.3100000000000007</c:v>
                </c:pt>
                <c:pt idx="19">
                  <c:v>1.3800000000000008</c:v>
                </c:pt>
                <c:pt idx="20">
                  <c:v>1.4500000000000008</c:v>
                </c:pt>
                <c:pt idx="21">
                  <c:v>1.5200000000000009</c:v>
                </c:pt>
                <c:pt idx="22">
                  <c:v>1.590000000000001</c:v>
                </c:pt>
                <c:pt idx="23">
                  <c:v>1.660000000000001</c:v>
                </c:pt>
                <c:pt idx="24">
                  <c:v>1.7300000000000011</c:v>
                </c:pt>
                <c:pt idx="25">
                  <c:v>1.8000000000000012</c:v>
                </c:pt>
                <c:pt idx="26">
                  <c:v>1.8700000000000012</c:v>
                </c:pt>
                <c:pt idx="27">
                  <c:v>1.9400000000000013</c:v>
                </c:pt>
                <c:pt idx="28">
                  <c:v>2.0100000000000011</c:v>
                </c:pt>
                <c:pt idx="29">
                  <c:v>2.080000000000001</c:v>
                </c:pt>
                <c:pt idx="30">
                  <c:v>2.1500000000000008</c:v>
                </c:pt>
                <c:pt idx="31">
                  <c:v>2.2200000000000006</c:v>
                </c:pt>
                <c:pt idx="32">
                  <c:v>2.2900000000000005</c:v>
                </c:pt>
              </c:numCache>
            </c:numRef>
          </c:xVal>
          <c:yVal>
            <c:numRef>
              <c:f>'sensibilizacion 2'!$C$29:$C$61</c:f>
              <c:numCache>
                <c:formatCode>#,##0.00_ ;\-#,##0.00\ </c:formatCode>
                <c:ptCount val="33"/>
                <c:pt idx="0">
                  <c:v>20.899598534697816</c:v>
                </c:pt>
                <c:pt idx="1">
                  <c:v>-58.425674318049516</c:v>
                </c:pt>
                <c:pt idx="2">
                  <c:v>-119.37366409970645</c:v>
                </c:pt>
                <c:pt idx="3">
                  <c:v>-167.2196387792992</c:v>
                </c:pt>
                <c:pt idx="4">
                  <c:v>-205.49212677691173</c:v>
                </c:pt>
                <c:pt idx="5">
                  <c:v>-236.61584670667952</c:v>
                </c:pt>
                <c:pt idx="6">
                  <c:v>-262.29745143651144</c:v>
                </c:pt>
                <c:pt idx="7">
                  <c:v>-283.76420983435617</c:v>
                </c:pt>
                <c:pt idx="8">
                  <c:v>-301.91582404687631</c:v>
                </c:pt>
                <c:pt idx="9">
                  <c:v>-317.4234237208733</c:v>
                </c:pt>
                <c:pt idx="10">
                  <c:v>-330.79558323623019</c:v>
                </c:pt>
                <c:pt idx="11">
                  <c:v>-342.42325550706403</c:v>
                </c:pt>
                <c:pt idx="12">
                  <c:v>-352.61093077640572</c:v>
                </c:pt>
                <c:pt idx="13">
                  <c:v>-361.59861512033433</c:v>
                </c:pt>
                <c:pt idx="14">
                  <c:v>-369.57757839922067</c:v>
                </c:pt>
                <c:pt idx="15">
                  <c:v>-376.70180213410964</c:v>
                </c:pt>
                <c:pt idx="16">
                  <c:v>-383.09641334750148</c:v>
                </c:pt>
                <c:pt idx="17">
                  <c:v>-388.86397528065442</c:v>
                </c:pt>
                <c:pt idx="18">
                  <c:v>-394.0892338255818</c:v>
                </c:pt>
                <c:pt idx="19">
                  <c:v>-398.84273730673743</c:v>
                </c:pt>
                <c:pt idx="20">
                  <c:v>-403.18362474669624</c:v>
                </c:pt>
                <c:pt idx="21">
                  <c:v>-407.16179377068465</c:v>
                </c:pt>
                <c:pt idx="22">
                  <c:v>-410.8196009766462</c:v>
                </c:pt>
                <c:pt idx="23">
                  <c:v>-414.19320658661911</c:v>
                </c:pt>
                <c:pt idx="24">
                  <c:v>-417.31364602679037</c:v>
                </c:pt>
                <c:pt idx="25">
                  <c:v>-420.20769011238792</c:v>
                </c:pt>
                <c:pt idx="26">
                  <c:v>-422.89854028145828</c:v>
                </c:pt>
                <c:pt idx="27">
                  <c:v>-425.40639415099827</c:v>
                </c:pt>
                <c:pt idx="28">
                  <c:v>-427.74890840205808</c:v>
                </c:pt>
                <c:pt idx="29">
                  <c:v>-429.94157982959325</c:v>
                </c:pt>
                <c:pt idx="30">
                  <c:v>-431.99806074884799</c:v>
                </c:pt>
                <c:pt idx="31">
                  <c:v>-433.93042142794081</c:v>
                </c:pt>
                <c:pt idx="32">
                  <c:v>-435.74936952534165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4B-4938-99C0-41995B465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9493120"/>
        <c:axId val="1889495600"/>
      </c:scatterChart>
      <c:valAx>
        <c:axId val="1889493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89495600"/>
        <c:crosses val="autoZero"/>
        <c:crossBetween val="midCat"/>
        <c:majorUnit val="0.1"/>
      </c:valAx>
      <c:valAx>
        <c:axId val="188949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89493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'sensibilizacion 3'!$C$28</c:f>
              <c:strCache>
                <c:ptCount val="1"/>
                <c:pt idx="0">
                  <c:v>VAN</c:v>
                </c:pt>
              </c:strCache>
            </c:strRef>
          </c:tx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'sensibilizacion 3'!$B$29:$B$61</c:f>
              <c:numCache>
                <c:formatCode>0%</c:formatCode>
                <c:ptCount val="33"/>
                <c:pt idx="0">
                  <c:v>0.05</c:v>
                </c:pt>
                <c:pt idx="1">
                  <c:v>0.12000000000000001</c:v>
                </c:pt>
                <c:pt idx="2">
                  <c:v>0.19</c:v>
                </c:pt>
                <c:pt idx="3">
                  <c:v>0.26</c:v>
                </c:pt>
                <c:pt idx="4">
                  <c:v>0.33</c:v>
                </c:pt>
                <c:pt idx="5">
                  <c:v>0.4</c:v>
                </c:pt>
                <c:pt idx="6">
                  <c:v>0.47000000000000003</c:v>
                </c:pt>
                <c:pt idx="7">
                  <c:v>0.54</c:v>
                </c:pt>
                <c:pt idx="8">
                  <c:v>0.6100000000000001</c:v>
                </c:pt>
                <c:pt idx="9">
                  <c:v>0.68000000000000016</c:v>
                </c:pt>
                <c:pt idx="10">
                  <c:v>0.75000000000000022</c:v>
                </c:pt>
                <c:pt idx="11">
                  <c:v>0.82000000000000028</c:v>
                </c:pt>
                <c:pt idx="12">
                  <c:v>0.89000000000000035</c:v>
                </c:pt>
                <c:pt idx="13">
                  <c:v>0.96000000000000041</c:v>
                </c:pt>
                <c:pt idx="14">
                  <c:v>1.0300000000000005</c:v>
                </c:pt>
                <c:pt idx="15">
                  <c:v>1.1000000000000005</c:v>
                </c:pt>
                <c:pt idx="16">
                  <c:v>1.1700000000000006</c:v>
                </c:pt>
                <c:pt idx="17">
                  <c:v>1.2400000000000007</c:v>
                </c:pt>
                <c:pt idx="18">
                  <c:v>1.3100000000000007</c:v>
                </c:pt>
                <c:pt idx="19">
                  <c:v>1.3800000000000008</c:v>
                </c:pt>
                <c:pt idx="20">
                  <c:v>1.4500000000000008</c:v>
                </c:pt>
                <c:pt idx="21">
                  <c:v>1.5200000000000009</c:v>
                </c:pt>
                <c:pt idx="22">
                  <c:v>1.590000000000001</c:v>
                </c:pt>
                <c:pt idx="23">
                  <c:v>1.660000000000001</c:v>
                </c:pt>
                <c:pt idx="24">
                  <c:v>1.7300000000000011</c:v>
                </c:pt>
                <c:pt idx="25">
                  <c:v>1.8000000000000012</c:v>
                </c:pt>
                <c:pt idx="26">
                  <c:v>1.8700000000000012</c:v>
                </c:pt>
                <c:pt idx="27">
                  <c:v>1.9400000000000013</c:v>
                </c:pt>
                <c:pt idx="28">
                  <c:v>2.0100000000000011</c:v>
                </c:pt>
                <c:pt idx="29">
                  <c:v>2.080000000000001</c:v>
                </c:pt>
                <c:pt idx="30">
                  <c:v>2.1500000000000008</c:v>
                </c:pt>
                <c:pt idx="31">
                  <c:v>2.2200000000000006</c:v>
                </c:pt>
                <c:pt idx="32">
                  <c:v>2.2900000000000005</c:v>
                </c:pt>
              </c:numCache>
            </c:numRef>
          </c:xVal>
          <c:yVal>
            <c:numRef>
              <c:f>'sensibilizacion 3'!$C$29:$C$61</c:f>
              <c:numCache>
                <c:formatCode>#,##0.00_ ;\-#,##0.00\ </c:formatCode>
                <c:ptCount val="33"/>
                <c:pt idx="0">
                  <c:v>269.54807035328759</c:v>
                </c:pt>
                <c:pt idx="1">
                  <c:v>87.582792638217029</c:v>
                </c:pt>
                <c:pt idx="2">
                  <c:v>-50.909624419328907</c:v>
                </c:pt>
                <c:pt idx="3">
                  <c:v>-158.68474533471419</c:v>
                </c:pt>
                <c:pt idx="4">
                  <c:v>-244.20593830499854</c:v>
                </c:pt>
                <c:pt idx="5">
                  <c:v>-313.24360062341782</c:v>
                </c:pt>
                <c:pt idx="6">
                  <c:v>-369.82857565296007</c:v>
                </c:pt>
                <c:pt idx="7">
                  <c:v>-416.83837291705294</c:v>
                </c:pt>
                <c:pt idx="8">
                  <c:v>-456.36772158295565</c:v>
                </c:pt>
                <c:pt idx="9">
                  <c:v>-489.96871170432058</c:v>
                </c:pt>
                <c:pt idx="10">
                  <c:v>-518.80997399148396</c:v>
                </c:pt>
                <c:pt idx="11">
                  <c:v>-543.78438337666103</c:v>
                </c:pt>
                <c:pt idx="12">
                  <c:v>-565.58331335811613</c:v>
                </c:pt>
                <c:pt idx="13">
                  <c:v>-584.74871777984345</c:v>
                </c:pt>
                <c:pt idx="14">
                  <c:v>-601.71024363281276</c:v>
                </c:pt>
                <c:pt idx="15">
                  <c:v>-616.81206624435504</c:v>
                </c:pt>
                <c:pt idx="16">
                  <c:v>-630.332557046945</c:v>
                </c:pt>
                <c:pt idx="17">
                  <c:v>-642.49888015208967</c:v>
                </c:pt>
                <c:pt idx="18">
                  <c:v>-653.49795235736815</c:v>
                </c:pt>
                <c:pt idx="19">
                  <c:v>-663.48476252059481</c:v>
                </c:pt>
                <c:pt idx="20">
                  <c:v>-672.58875094429459</c:v>
                </c:pt>
                <c:pt idx="21">
                  <c:v>-680.91874784247943</c:v>
                </c:pt>
                <c:pt idx="22">
                  <c:v>-688.56683054708515</c:v>
                </c:pt>
                <c:pt idx="23">
                  <c:v>-695.6113614920414</c:v>
                </c:pt>
                <c:pt idx="24">
                  <c:v>-702.11939986335426</c:v>
                </c:pt>
                <c:pt idx="25">
                  <c:v>-708.14863028423565</c:v>
                </c:pt>
                <c:pt idx="26">
                  <c:v>-713.74891607635618</c:v>
                </c:pt>
                <c:pt idx="27">
                  <c:v>-718.96355846347365</c:v>
                </c:pt>
                <c:pt idx="28">
                  <c:v>-723.83032378482471</c:v>
                </c:pt>
                <c:pt idx="29">
                  <c:v>-728.38228643223238</c:v>
                </c:pt>
                <c:pt idx="30">
                  <c:v>-732.6485244611938</c:v>
                </c:pt>
                <c:pt idx="31">
                  <c:v>-736.6546966910231</c:v>
                </c:pt>
                <c:pt idx="32">
                  <c:v>-740.42352391460292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D1-4B5F-8F82-2F2D78284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3095824"/>
        <c:axId val="1923098304"/>
      </c:scatterChart>
      <c:valAx>
        <c:axId val="1923095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23098304"/>
        <c:crosses val="autoZero"/>
        <c:crossBetween val="midCat"/>
        <c:majorUnit val="0.1"/>
      </c:valAx>
      <c:valAx>
        <c:axId val="192309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23095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616854</xdr:colOff>
      <xdr:row>26</xdr:row>
      <xdr:rowOff>140304</xdr:rowOff>
    </xdr:from>
    <xdr:to>
      <xdr:col>12</xdr:col>
      <xdr:colOff>31749</xdr:colOff>
      <xdr:row>47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0.92391</cdr:x>
      <cdr:y>0.56493</cdr:y>
    </cdr:from>
    <cdr:to>
      <cdr:x>1</cdr:x>
      <cdr:y>0.61867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560917" y="2336209"/>
          <a:ext cx="457978" cy="2222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1100" b="1"/>
            <a:t>tasa</a:t>
          </a:r>
        </a:p>
      </cdr:txBody>
    </cdr:sp>
  </cdr:relSizeAnchor>
  <cdr:relSizeAnchor xmlns:cdr="http://schemas.openxmlformats.org/drawingml/2006/chartDrawing">
    <cdr:from>
      <cdr:x>0.00777</cdr:x>
      <cdr:y>0.03532</cdr:y>
    </cdr:from>
    <cdr:to>
      <cdr:x>0.08386</cdr:x>
      <cdr:y>0.08906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50800" y="146050"/>
          <a:ext cx="497416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_tradnl" sz="1200" b="1"/>
            <a:t>UF$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616854</xdr:colOff>
      <xdr:row>26</xdr:row>
      <xdr:rowOff>140304</xdr:rowOff>
    </xdr:from>
    <xdr:to>
      <xdr:col>12</xdr:col>
      <xdr:colOff>31749</xdr:colOff>
      <xdr:row>51</xdr:row>
      <xdr:rowOff>42334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0.92391</cdr:x>
      <cdr:y>0.87716</cdr:y>
    </cdr:from>
    <cdr:to>
      <cdr:x>1</cdr:x>
      <cdr:y>0.9309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040062" y="3627363"/>
          <a:ext cx="497416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1100" b="1"/>
            <a:t>tasa</a:t>
          </a:r>
        </a:p>
      </cdr:txBody>
    </cdr:sp>
  </cdr:relSizeAnchor>
  <cdr:relSizeAnchor xmlns:cdr="http://schemas.openxmlformats.org/drawingml/2006/chartDrawing">
    <cdr:from>
      <cdr:x>0.00777</cdr:x>
      <cdr:y>0.03532</cdr:y>
    </cdr:from>
    <cdr:to>
      <cdr:x>0.08386</cdr:x>
      <cdr:y>0.08906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50800" y="146050"/>
          <a:ext cx="497416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_tradnl" sz="1100" b="1"/>
            <a:t>$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616854</xdr:colOff>
      <xdr:row>26</xdr:row>
      <xdr:rowOff>140304</xdr:rowOff>
    </xdr:from>
    <xdr:to>
      <xdr:col>12</xdr:col>
      <xdr:colOff>31749</xdr:colOff>
      <xdr:row>51</xdr:row>
      <xdr:rowOff>42334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0.92391</cdr:x>
      <cdr:y>0.87716</cdr:y>
    </cdr:from>
    <cdr:to>
      <cdr:x>1</cdr:x>
      <cdr:y>0.9309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040062" y="3627363"/>
          <a:ext cx="497416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1100" b="1"/>
            <a:t>tasa</a:t>
          </a:r>
        </a:p>
      </cdr:txBody>
    </cdr:sp>
  </cdr:relSizeAnchor>
  <cdr:relSizeAnchor xmlns:cdr="http://schemas.openxmlformats.org/drawingml/2006/chartDrawing">
    <cdr:from>
      <cdr:x>0.00777</cdr:x>
      <cdr:y>0.03532</cdr:y>
    </cdr:from>
    <cdr:to>
      <cdr:x>0.08386</cdr:x>
      <cdr:y>0.08906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50800" y="146050"/>
          <a:ext cx="497416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_tradnl" sz="1100" b="1"/>
            <a:t>$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616854</xdr:colOff>
      <xdr:row>26</xdr:row>
      <xdr:rowOff>140304</xdr:rowOff>
    </xdr:from>
    <xdr:to>
      <xdr:col>12</xdr:col>
      <xdr:colOff>31749</xdr:colOff>
      <xdr:row>51</xdr:row>
      <xdr:rowOff>42334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0.92391</cdr:x>
      <cdr:y>0.87716</cdr:y>
    </cdr:from>
    <cdr:to>
      <cdr:x>1</cdr:x>
      <cdr:y>0.9309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040062" y="3627363"/>
          <a:ext cx="497416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1100" b="1"/>
            <a:t>tasa</a:t>
          </a:r>
        </a:p>
      </cdr:txBody>
    </cdr:sp>
  </cdr:relSizeAnchor>
  <cdr:relSizeAnchor xmlns:cdr="http://schemas.openxmlformats.org/drawingml/2006/chartDrawing">
    <cdr:from>
      <cdr:x>0.00777</cdr:x>
      <cdr:y>0.03532</cdr:y>
    </cdr:from>
    <cdr:to>
      <cdr:x>0.08386</cdr:x>
      <cdr:y>0.08906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50800" y="146050"/>
          <a:ext cx="497416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_tradnl" sz="1100" b="1"/>
            <a:t>$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27"/>
  <sheetViews>
    <sheetView topLeftCell="A8" zoomScale="130" zoomScaleNormal="130" zoomScalePageLayoutView="130" workbookViewId="0">
      <selection activeCell="A38" sqref="A38"/>
    </sheetView>
  </sheetViews>
  <sheetFormatPr baseColWidth="10" defaultColWidth="10.875" defaultRowHeight="12.75"/>
  <cols>
    <col min="1" max="1" width="2.375" style="55" customWidth="1"/>
    <col min="2" max="2" width="8.5" style="55" customWidth="1"/>
    <col min="3" max="3" width="10.125" style="55" customWidth="1"/>
    <col min="4" max="4" width="13.5" style="55" customWidth="1"/>
    <col min="5" max="5" width="12.625" style="55" customWidth="1"/>
    <col min="6" max="6" width="13.5" style="55" customWidth="1"/>
    <col min="7" max="7" width="9.5" style="55" customWidth="1"/>
    <col min="8" max="8" width="6.375" style="55" customWidth="1"/>
    <col min="9" max="9" width="11.5" style="55" customWidth="1"/>
    <col min="10" max="10" width="10.125" style="55" customWidth="1"/>
    <col min="11" max="11" width="16.125" style="55" customWidth="1"/>
    <col min="12" max="12" width="10.375" style="55" customWidth="1"/>
    <col min="13" max="16384" width="10.875" style="55"/>
  </cols>
  <sheetData>
    <row r="1" spans="2:12">
      <c r="B1" s="57"/>
    </row>
    <row r="2" spans="2:12">
      <c r="B2" s="65" t="s">
        <v>76</v>
      </c>
      <c r="C2" s="107"/>
      <c r="D2" s="107"/>
    </row>
    <row r="3" spans="2:12">
      <c r="B3" s="55" t="s">
        <v>77</v>
      </c>
    </row>
    <row r="4" spans="2:12">
      <c r="B4" s="55" t="s">
        <v>78</v>
      </c>
    </row>
    <row r="7" spans="2:12" s="58" customFormat="1" ht="38.25">
      <c r="B7" s="59" t="s">
        <v>84</v>
      </c>
      <c r="C7" s="59" t="s">
        <v>126</v>
      </c>
      <c r="D7" s="59" t="s">
        <v>83</v>
      </c>
      <c r="E7" s="59" t="s">
        <v>82</v>
      </c>
      <c r="F7" s="59" t="s">
        <v>127</v>
      </c>
      <c r="G7" s="59" t="s">
        <v>111</v>
      </c>
      <c r="H7" s="59" t="s">
        <v>106</v>
      </c>
      <c r="I7" s="59" t="s">
        <v>80</v>
      </c>
      <c r="J7" s="59" t="s">
        <v>81</v>
      </c>
      <c r="K7" s="59" t="s">
        <v>105</v>
      </c>
      <c r="L7" s="59" t="s">
        <v>104</v>
      </c>
    </row>
    <row r="8" spans="2:12">
      <c r="B8" s="60">
        <v>35</v>
      </c>
      <c r="C8" s="60">
        <f t="shared" ref="C8:C13" si="0">+B8*30</f>
        <v>1050</v>
      </c>
      <c r="D8" s="60">
        <f t="shared" ref="D8:D13" si="1">+E8/0.75</f>
        <v>2520000</v>
      </c>
      <c r="E8" s="60">
        <f t="shared" ref="E8:E13" si="2">+G8*H8</f>
        <v>1890000</v>
      </c>
      <c r="F8" s="61">
        <v>9</v>
      </c>
      <c r="G8" s="60">
        <f t="shared" ref="G8:G13" si="3">+F8*C8</f>
        <v>9450</v>
      </c>
      <c r="H8" s="60">
        <v>200</v>
      </c>
      <c r="I8" s="62">
        <f t="shared" ref="I8:I13" si="4">+D8-E8</f>
        <v>630000</v>
      </c>
      <c r="J8" s="61">
        <f t="shared" ref="J8:J13" si="5">+I8/$C$16</f>
        <v>23.194168323392976</v>
      </c>
      <c r="K8" s="61">
        <f t="shared" ref="K8:L13" si="6">+I8*12</f>
        <v>7560000</v>
      </c>
      <c r="L8" s="61">
        <f t="shared" si="6"/>
        <v>278.33001988071572</v>
      </c>
    </row>
    <row r="9" spans="2:12">
      <c r="B9" s="60">
        <f>+B8+10</f>
        <v>45</v>
      </c>
      <c r="C9" s="60">
        <f t="shared" si="0"/>
        <v>1350</v>
      </c>
      <c r="D9" s="60">
        <f t="shared" si="1"/>
        <v>3240000</v>
      </c>
      <c r="E9" s="60">
        <f t="shared" si="2"/>
        <v>2430000</v>
      </c>
      <c r="F9" s="61">
        <v>9</v>
      </c>
      <c r="G9" s="60">
        <f t="shared" si="3"/>
        <v>12150</v>
      </c>
      <c r="H9" s="60">
        <v>200</v>
      </c>
      <c r="I9" s="62">
        <f t="shared" si="4"/>
        <v>810000</v>
      </c>
      <c r="J9" s="61">
        <f t="shared" si="5"/>
        <v>29.821073558648113</v>
      </c>
      <c r="K9" s="61">
        <f t="shared" si="6"/>
        <v>9720000</v>
      </c>
      <c r="L9" s="61">
        <f t="shared" si="6"/>
        <v>357.85288270377737</v>
      </c>
    </row>
    <row r="10" spans="2:12">
      <c r="B10" s="60">
        <f>+B9+10</f>
        <v>55</v>
      </c>
      <c r="C10" s="60">
        <f t="shared" si="0"/>
        <v>1650</v>
      </c>
      <c r="D10" s="60">
        <f t="shared" si="1"/>
        <v>3960000</v>
      </c>
      <c r="E10" s="60">
        <f t="shared" si="2"/>
        <v>2970000</v>
      </c>
      <c r="F10" s="61">
        <v>9</v>
      </c>
      <c r="G10" s="60">
        <f t="shared" si="3"/>
        <v>14850</v>
      </c>
      <c r="H10" s="60">
        <v>200</v>
      </c>
      <c r="I10" s="62">
        <f t="shared" si="4"/>
        <v>990000</v>
      </c>
      <c r="J10" s="61">
        <f t="shared" si="5"/>
        <v>36.447978793903246</v>
      </c>
      <c r="K10" s="61">
        <f t="shared" si="6"/>
        <v>11880000</v>
      </c>
      <c r="L10" s="61">
        <f t="shared" si="6"/>
        <v>437.37574552683895</v>
      </c>
    </row>
    <row r="11" spans="2:12">
      <c r="B11" s="60">
        <f>+B10+10</f>
        <v>65</v>
      </c>
      <c r="C11" s="60">
        <f t="shared" si="0"/>
        <v>1950</v>
      </c>
      <c r="D11" s="60">
        <f t="shared" si="1"/>
        <v>4680000</v>
      </c>
      <c r="E11" s="60">
        <f t="shared" si="2"/>
        <v>3510000</v>
      </c>
      <c r="F11" s="61">
        <v>9</v>
      </c>
      <c r="G11" s="60">
        <f t="shared" si="3"/>
        <v>17550</v>
      </c>
      <c r="H11" s="60">
        <v>200</v>
      </c>
      <c r="I11" s="62">
        <f t="shared" si="4"/>
        <v>1170000</v>
      </c>
      <c r="J11" s="61">
        <f t="shared" si="5"/>
        <v>43.074884029158383</v>
      </c>
      <c r="K11" s="61">
        <f t="shared" si="6"/>
        <v>14040000</v>
      </c>
      <c r="L11" s="61">
        <f t="shared" si="6"/>
        <v>516.89860834990054</v>
      </c>
    </row>
    <row r="12" spans="2:12">
      <c r="B12" s="60">
        <f>+B11+10</f>
        <v>75</v>
      </c>
      <c r="C12" s="60">
        <f t="shared" si="0"/>
        <v>2250</v>
      </c>
      <c r="D12" s="60">
        <f t="shared" si="1"/>
        <v>5400000</v>
      </c>
      <c r="E12" s="60">
        <f t="shared" si="2"/>
        <v>4050000</v>
      </c>
      <c r="F12" s="61">
        <v>9</v>
      </c>
      <c r="G12" s="60">
        <f t="shared" si="3"/>
        <v>20250</v>
      </c>
      <c r="H12" s="60">
        <v>200</v>
      </c>
      <c r="I12" s="62">
        <f t="shared" si="4"/>
        <v>1350000</v>
      </c>
      <c r="J12" s="61">
        <f t="shared" si="5"/>
        <v>49.70178926441352</v>
      </c>
      <c r="K12" s="61">
        <f t="shared" si="6"/>
        <v>16200000</v>
      </c>
      <c r="L12" s="61">
        <f t="shared" si="6"/>
        <v>596.42147117296224</v>
      </c>
    </row>
    <row r="13" spans="2:12">
      <c r="B13" s="60">
        <f>+B12+10</f>
        <v>85</v>
      </c>
      <c r="C13" s="60">
        <f t="shared" si="0"/>
        <v>2550</v>
      </c>
      <c r="D13" s="60">
        <f t="shared" si="1"/>
        <v>6120000</v>
      </c>
      <c r="E13" s="60">
        <f t="shared" si="2"/>
        <v>4590000</v>
      </c>
      <c r="F13" s="61">
        <v>9</v>
      </c>
      <c r="G13" s="60">
        <f t="shared" si="3"/>
        <v>22950</v>
      </c>
      <c r="H13" s="60">
        <v>200</v>
      </c>
      <c r="I13" s="62">
        <f t="shared" si="4"/>
        <v>1530000</v>
      </c>
      <c r="J13" s="61">
        <f t="shared" si="5"/>
        <v>56.328694499668657</v>
      </c>
      <c r="K13" s="61">
        <f t="shared" si="6"/>
        <v>18360000</v>
      </c>
      <c r="L13" s="61">
        <f t="shared" si="6"/>
        <v>675.94433399602394</v>
      </c>
    </row>
    <row r="15" spans="2:12">
      <c r="B15" s="55" t="s">
        <v>125</v>
      </c>
    </row>
    <row r="16" spans="2:12">
      <c r="B16" s="63" t="s">
        <v>79</v>
      </c>
      <c r="C16" s="64">
        <v>27162</v>
      </c>
    </row>
    <row r="17" spans="2:16">
      <c r="M17" s="128"/>
      <c r="N17" s="128"/>
    </row>
    <row r="18" spans="2:16">
      <c r="M18" s="128"/>
      <c r="N18" s="128"/>
    </row>
    <row r="19" spans="2:16">
      <c r="B19" s="65" t="s">
        <v>109</v>
      </c>
      <c r="M19" s="128"/>
      <c r="N19" s="128"/>
    </row>
    <row r="20" spans="2:16">
      <c r="B20" s="66">
        <f>+B8</f>
        <v>35</v>
      </c>
      <c r="C20" s="55" t="s">
        <v>107</v>
      </c>
      <c r="D20" s="55" t="s">
        <v>110</v>
      </c>
      <c r="M20" s="128"/>
      <c r="N20" s="128"/>
    </row>
    <row r="21" spans="2:16">
      <c r="M21" s="128"/>
      <c r="N21" s="128"/>
    </row>
    <row r="22" spans="2:16">
      <c r="B22" s="67" t="s">
        <v>108</v>
      </c>
      <c r="C22" s="67" t="s">
        <v>0</v>
      </c>
      <c r="D22" s="68" t="s">
        <v>1</v>
      </c>
      <c r="E22" s="67" t="s">
        <v>2</v>
      </c>
      <c r="F22" s="67" t="s">
        <v>3</v>
      </c>
      <c r="G22" s="67" t="s">
        <v>4</v>
      </c>
      <c r="H22" s="67" t="s">
        <v>5</v>
      </c>
      <c r="M22" s="128"/>
      <c r="N22" s="128"/>
    </row>
    <row r="23" spans="2:16">
      <c r="B23" s="69" t="s">
        <v>85</v>
      </c>
      <c r="C23" s="70"/>
      <c r="D23" s="71">
        <f>+L8</f>
        <v>278.33001988071572</v>
      </c>
      <c r="E23" s="71">
        <f>+D23*1.02</f>
        <v>283.89662027833003</v>
      </c>
      <c r="F23" s="71">
        <f>+E23*1.02</f>
        <v>289.57455268389663</v>
      </c>
      <c r="G23" s="71">
        <f>+F23*1.02</f>
        <v>295.36604373757456</v>
      </c>
      <c r="H23" s="71">
        <f>+G23*1.02</f>
        <v>301.27336461232608</v>
      </c>
      <c r="M23" s="128"/>
      <c r="N23" s="128"/>
    </row>
    <row r="24" spans="2:16">
      <c r="B24" s="69"/>
      <c r="C24" s="70"/>
      <c r="D24" s="72"/>
      <c r="E24" s="71"/>
      <c r="F24" s="71"/>
      <c r="G24" s="71"/>
      <c r="H24" s="71"/>
      <c r="M24" s="128"/>
      <c r="N24" s="128"/>
      <c r="O24" s="128"/>
      <c r="P24" s="128"/>
    </row>
    <row r="25" spans="2:16" s="73" customFormat="1">
      <c r="B25" s="74"/>
      <c r="C25" s="75"/>
      <c r="D25" s="76"/>
      <c r="E25" s="75"/>
      <c r="F25" s="75"/>
      <c r="G25" s="75"/>
      <c r="H25" s="75"/>
    </row>
    <row r="26" spans="2:16">
      <c r="B26" s="67" t="s">
        <v>48</v>
      </c>
      <c r="C26" s="77"/>
      <c r="D26" s="71">
        <f>SUM(D23:D25)</f>
        <v>278.33001988071572</v>
      </c>
      <c r="E26" s="71">
        <f>SUM(E23:E25)</f>
        <v>283.89662027833003</v>
      </c>
      <c r="F26" s="71">
        <f>SUM(F23:F25)</f>
        <v>289.57455268389663</v>
      </c>
      <c r="G26" s="71">
        <f>SUM(G23:G25)</f>
        <v>295.36604373757456</v>
      </c>
      <c r="H26" s="71">
        <f>SUM(H23:H25)</f>
        <v>301.27336461232608</v>
      </c>
    </row>
    <row r="27" spans="2:16" s="73" customFormat="1"/>
  </sheetData>
  <pageMargins left="0.75" right="0.75" top="1" bottom="1" header="0.5" footer="0.5"/>
  <pageSetup orientation="portrait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1"/>
  <sheetViews>
    <sheetView tabSelected="1" topLeftCell="C24" zoomScale="120" zoomScaleNormal="120" zoomScalePageLayoutView="120" workbookViewId="0">
      <selection activeCell="S47" sqref="S47"/>
    </sheetView>
  </sheetViews>
  <sheetFormatPr baseColWidth="10" defaultRowHeight="12.75"/>
  <cols>
    <col min="1" max="1" width="41.125" customWidth="1"/>
    <col min="2" max="2" width="13.375" customWidth="1"/>
    <col min="3" max="3" width="13.125" customWidth="1"/>
    <col min="4" max="4" width="10" customWidth="1"/>
    <col min="5" max="5" width="10.125" customWidth="1"/>
    <col min="6" max="6" width="10.375" customWidth="1"/>
    <col min="7" max="7" width="9.875" customWidth="1"/>
    <col min="12" max="12" width="3" customWidth="1"/>
    <col min="13" max="13" width="2.125" customWidth="1"/>
  </cols>
  <sheetData>
    <row r="1" spans="1:14">
      <c r="A1" s="65" t="s">
        <v>120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>
      <c r="C2" s="55"/>
      <c r="D2" s="55"/>
      <c r="E2" s="55"/>
      <c r="F2" s="63" t="s">
        <v>79</v>
      </c>
      <c r="G2" s="64">
        <v>27162</v>
      </c>
      <c r="H2" s="55"/>
      <c r="I2" s="55"/>
      <c r="J2" s="55"/>
      <c r="K2" s="55"/>
      <c r="L2" s="55"/>
      <c r="M2" s="55"/>
      <c r="N2" s="55"/>
    </row>
    <row r="3" spans="1:14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>
      <c r="A4" s="67" t="s">
        <v>10</v>
      </c>
      <c r="B4" s="115" t="s">
        <v>0</v>
      </c>
      <c r="C4" s="115" t="s">
        <v>1</v>
      </c>
      <c r="D4" s="115" t="s">
        <v>2</v>
      </c>
      <c r="E4" s="115" t="s">
        <v>3</v>
      </c>
      <c r="F4" s="115" t="s">
        <v>4</v>
      </c>
      <c r="G4" s="115" t="s">
        <v>5</v>
      </c>
      <c r="H4" s="55"/>
      <c r="I4" s="55"/>
      <c r="J4" s="55"/>
      <c r="K4" s="55"/>
      <c r="L4" s="55"/>
      <c r="M4" s="55"/>
      <c r="N4" s="55"/>
    </row>
    <row r="5" spans="1:14" ht="15">
      <c r="A5" s="116" t="s">
        <v>11</v>
      </c>
      <c r="B5" s="123"/>
      <c r="C5" s="123">
        <f>'Ingresos '!D26</f>
        <v>278.33001988071572</v>
      </c>
      <c r="D5" s="123">
        <f>'Ingresos '!E26</f>
        <v>283.89662027833003</v>
      </c>
      <c r="E5" s="123">
        <f>'Ingresos '!F26</f>
        <v>289.57455268389663</v>
      </c>
      <c r="F5" s="123">
        <f>'Ingresos '!G26</f>
        <v>295.36604373757456</v>
      </c>
      <c r="G5" s="123">
        <f>'Ingresos '!H26</f>
        <v>301.27336461232608</v>
      </c>
      <c r="H5" s="55"/>
      <c r="I5" s="55"/>
      <c r="J5" s="55"/>
      <c r="K5" s="55"/>
      <c r="L5" s="55"/>
      <c r="M5" s="55"/>
      <c r="N5" s="55"/>
    </row>
    <row r="6" spans="1:14" ht="15">
      <c r="A6" s="116" t="s">
        <v>45</v>
      </c>
      <c r="B6" s="124"/>
      <c r="C6" s="123">
        <f>-'Gastos Operacionales'!C13</f>
        <v>0</v>
      </c>
      <c r="D6" s="123">
        <f>-'Gastos Operacionales'!D13</f>
        <v>0</v>
      </c>
      <c r="E6" s="123">
        <f>-'Gastos Operacionales'!E13</f>
        <v>0</v>
      </c>
      <c r="F6" s="123">
        <f>-'Gastos Operacionales'!F13</f>
        <v>0</v>
      </c>
      <c r="G6" s="123">
        <f>-'Gastos Operacionales'!G13</f>
        <v>0</v>
      </c>
      <c r="H6" s="55"/>
      <c r="I6" s="55"/>
      <c r="J6" s="55"/>
      <c r="K6" s="55"/>
      <c r="L6" s="55"/>
      <c r="M6" s="55"/>
      <c r="N6" s="55"/>
    </row>
    <row r="7" spans="1:14" ht="15">
      <c r="A7" s="116" t="s">
        <v>6</v>
      </c>
      <c r="B7" s="123"/>
      <c r="C7" s="123">
        <f>-'Gastos de comercializacion'!C9</f>
        <v>0</v>
      </c>
      <c r="D7" s="123">
        <f>-'Gastos de comercializacion'!D9</f>
        <v>0</v>
      </c>
      <c r="E7" s="123">
        <f>-'Gastos de comercializacion'!E9</f>
        <v>0</v>
      </c>
      <c r="F7" s="123">
        <f>-'Gastos de comercializacion'!F9</f>
        <v>0</v>
      </c>
      <c r="G7" s="123">
        <f>-'Gastos de comercializacion'!G9</f>
        <v>0</v>
      </c>
      <c r="H7" s="55"/>
      <c r="I7" s="55"/>
      <c r="J7" s="55"/>
      <c r="K7" s="55"/>
      <c r="L7" s="55"/>
      <c r="M7" s="55"/>
      <c r="N7" s="55"/>
    </row>
    <row r="8" spans="1:14" ht="15">
      <c r="A8" s="116" t="s">
        <v>32</v>
      </c>
      <c r="B8" s="123"/>
      <c r="C8" s="123">
        <f>-RRHH!F18</f>
        <v>0</v>
      </c>
      <c r="D8" s="123">
        <f>-RRHH!K18</f>
        <v>0</v>
      </c>
      <c r="E8" s="123">
        <f>-RRHH!P18</f>
        <v>0</v>
      </c>
      <c r="F8" s="123">
        <f>-RRHH!U18</f>
        <v>0</v>
      </c>
      <c r="G8" s="123">
        <f>-RRHH!Z18</f>
        <v>0</v>
      </c>
      <c r="H8" s="55"/>
      <c r="I8" s="55"/>
      <c r="J8" s="55"/>
      <c r="K8" s="55"/>
      <c r="L8" s="55"/>
      <c r="M8" s="55"/>
      <c r="N8" s="55"/>
    </row>
    <row r="9" spans="1:14" ht="15">
      <c r="A9" s="116" t="s">
        <v>68</v>
      </c>
      <c r="B9" s="123"/>
      <c r="C9" s="123"/>
      <c r="D9" s="123"/>
      <c r="E9" s="123"/>
      <c r="F9" s="123"/>
      <c r="G9" s="123"/>
      <c r="H9" s="55"/>
      <c r="I9" s="55"/>
      <c r="J9" s="55"/>
      <c r="K9" s="55"/>
      <c r="L9" s="55"/>
      <c r="M9" s="55"/>
      <c r="N9" s="55"/>
    </row>
    <row r="10" spans="1:14" ht="15">
      <c r="A10" s="116" t="s">
        <v>73</v>
      </c>
      <c r="B10" s="123"/>
      <c r="C10" s="123">
        <f>-Inversion!C24</f>
        <v>-286.66666666666669</v>
      </c>
      <c r="D10" s="123">
        <f>-Inversion!D24</f>
        <v>-286.66666666666669</v>
      </c>
      <c r="E10" s="123">
        <f>-Inversion!E24</f>
        <v>-286.66666666666669</v>
      </c>
      <c r="F10" s="123">
        <f>-Inversion!F24</f>
        <v>0</v>
      </c>
      <c r="G10" s="123">
        <f>-Inversion!G24</f>
        <v>0</v>
      </c>
      <c r="H10" s="55"/>
      <c r="I10" s="55"/>
      <c r="J10" s="55"/>
      <c r="K10" s="55"/>
      <c r="L10" s="55"/>
      <c r="M10" s="55"/>
      <c r="N10" s="55"/>
    </row>
    <row r="11" spans="1:14" ht="15">
      <c r="A11" s="118" t="s">
        <v>7</v>
      </c>
      <c r="B11" s="125"/>
      <c r="C11" s="125">
        <f>SUM(C5:C10)</f>
        <v>-8.3366467859509612</v>
      </c>
      <c r="D11" s="125">
        <f>SUM(D5:D10)</f>
        <v>-2.7700463883366524</v>
      </c>
      <c r="E11" s="125">
        <f>SUM(E5:E10)</f>
        <v>2.9078860172299414</v>
      </c>
      <c r="F11" s="125">
        <f>SUM(F5:F10)</f>
        <v>295.36604373757456</v>
      </c>
      <c r="G11" s="125">
        <f>SUM(G5:G10)</f>
        <v>301.27336461232608</v>
      </c>
      <c r="H11" s="55"/>
      <c r="I11" s="55"/>
      <c r="J11" s="55"/>
      <c r="K11" s="55"/>
      <c r="L11" s="55"/>
      <c r="M11" s="55"/>
      <c r="N11" s="55"/>
    </row>
    <row r="12" spans="1:14" ht="15">
      <c r="A12" s="116" t="s">
        <v>8</v>
      </c>
      <c r="B12" s="123"/>
      <c r="C12" s="123">
        <f>-IF(C11&gt;0,C11*0.25,0)</f>
        <v>0</v>
      </c>
      <c r="D12" s="123">
        <f>-IF(D11&gt;0,D11*0.25,0)</f>
        <v>0</v>
      </c>
      <c r="E12" s="123">
        <f>-IF(E11&gt;0,E11*0.25,0)</f>
        <v>-0.72697150430748536</v>
      </c>
      <c r="F12" s="123">
        <f>-IF(F11&gt;0,F11*0.25,0)</f>
        <v>-73.841510934393639</v>
      </c>
      <c r="G12" s="123">
        <f>-IF(G11&gt;0,G11*0.25,0)</f>
        <v>-75.318341153081519</v>
      </c>
      <c r="H12" s="55"/>
      <c r="I12" s="55"/>
      <c r="J12" s="55"/>
      <c r="K12" s="55"/>
      <c r="L12" s="55"/>
      <c r="M12" s="55"/>
      <c r="N12" s="55"/>
    </row>
    <row r="13" spans="1:14" ht="15">
      <c r="A13" s="118" t="s">
        <v>9</v>
      </c>
      <c r="B13" s="125"/>
      <c r="C13" s="125">
        <f>SUM(C11:C12)</f>
        <v>-8.3366467859509612</v>
      </c>
      <c r="D13" s="125">
        <f>SUM(D11:D12)</f>
        <v>-2.7700463883366524</v>
      </c>
      <c r="E13" s="125">
        <f>SUM(E11:E12)</f>
        <v>2.1809145129224561</v>
      </c>
      <c r="F13" s="125">
        <f>SUM(F11:F12)</f>
        <v>221.52453280318093</v>
      </c>
      <c r="G13" s="125">
        <f>SUM(G11:G12)</f>
        <v>225.95502345924456</v>
      </c>
      <c r="H13" s="55"/>
      <c r="I13" s="55"/>
      <c r="J13" s="55"/>
      <c r="K13" s="55"/>
      <c r="L13" s="55"/>
      <c r="M13" s="55"/>
      <c r="N13" s="55"/>
    </row>
    <row r="14" spans="1:14" ht="15">
      <c r="A14" s="116" t="s">
        <v>72</v>
      </c>
      <c r="B14" s="123"/>
      <c r="C14" s="123">
        <f>-C10</f>
        <v>286.66666666666669</v>
      </c>
      <c r="D14" s="123">
        <f>-D10</f>
        <v>286.66666666666669</v>
      </c>
      <c r="E14" s="123">
        <f>-E10</f>
        <v>286.66666666666669</v>
      </c>
      <c r="F14" s="123">
        <f>-F10</f>
        <v>0</v>
      </c>
      <c r="G14" s="123">
        <f>-G10</f>
        <v>0</v>
      </c>
      <c r="H14" s="55"/>
      <c r="I14" s="55"/>
      <c r="J14" s="55"/>
      <c r="K14" s="55"/>
      <c r="L14" s="55"/>
      <c r="M14" s="55"/>
      <c r="N14" s="55"/>
    </row>
    <row r="15" spans="1:14" ht="15">
      <c r="A15" s="116" t="s">
        <v>69</v>
      </c>
      <c r="B15" s="123"/>
      <c r="C15" s="123"/>
      <c r="D15" s="123"/>
      <c r="E15" s="123"/>
      <c r="F15" s="123"/>
      <c r="G15" s="123"/>
      <c r="H15" s="55"/>
      <c r="I15" s="55"/>
      <c r="J15" s="55"/>
      <c r="K15" s="55"/>
      <c r="L15" s="55"/>
      <c r="M15" s="55"/>
      <c r="N15" s="55"/>
    </row>
    <row r="16" spans="1:14" ht="15">
      <c r="A16" s="116" t="s">
        <v>70</v>
      </c>
      <c r="B16" s="123">
        <f>-Inversion!B13</f>
        <v>-860</v>
      </c>
      <c r="C16" s="123"/>
      <c r="D16" s="123"/>
      <c r="E16" s="123"/>
      <c r="F16" s="123"/>
      <c r="G16" s="123"/>
      <c r="H16" s="55"/>
      <c r="I16" s="55"/>
      <c r="J16" s="55"/>
      <c r="K16" s="55"/>
      <c r="L16" s="55"/>
      <c r="M16" s="55"/>
      <c r="N16" s="55"/>
    </row>
    <row r="17" spans="1:15" ht="15">
      <c r="A17" s="116" t="s">
        <v>90</v>
      </c>
      <c r="B17" s="123">
        <f>-Inversion!B18</f>
        <v>-370</v>
      </c>
      <c r="C17" s="123"/>
      <c r="D17" s="123"/>
      <c r="E17" s="123"/>
      <c r="F17" s="123"/>
      <c r="G17" s="123"/>
      <c r="H17" s="55"/>
      <c r="I17" s="55"/>
      <c r="J17" s="55"/>
      <c r="K17" s="55"/>
      <c r="L17" s="55"/>
      <c r="M17" s="55"/>
      <c r="N17" s="55"/>
    </row>
    <row r="18" spans="1:15" ht="15">
      <c r="A18" s="116" t="s">
        <v>100</v>
      </c>
      <c r="B18" s="123">
        <f>+Inversion!B5</f>
        <v>368.16140195861868</v>
      </c>
      <c r="C18" s="123"/>
      <c r="D18" s="123"/>
      <c r="E18" s="123"/>
      <c r="F18" s="123"/>
      <c r="G18" s="123"/>
      <c r="H18" s="55"/>
      <c r="I18" s="55"/>
      <c r="J18" s="55"/>
      <c r="K18" s="55"/>
      <c r="L18" s="55"/>
      <c r="M18" s="55"/>
      <c r="N18" s="55"/>
    </row>
    <row r="19" spans="1:15" ht="15">
      <c r="A19" s="116" t="s">
        <v>92</v>
      </c>
      <c r="B19" s="123"/>
      <c r="C19" s="123"/>
      <c r="D19" s="123"/>
      <c r="E19" s="123"/>
      <c r="F19" s="123"/>
      <c r="G19" s="123"/>
      <c r="H19" s="55"/>
      <c r="I19" s="55"/>
      <c r="J19" s="55"/>
      <c r="K19" s="55"/>
      <c r="L19" s="55"/>
      <c r="M19" s="55"/>
      <c r="N19" s="55"/>
    </row>
    <row r="20" spans="1:15" ht="15">
      <c r="A20" s="119" t="s">
        <v>74</v>
      </c>
      <c r="B20" s="125">
        <f>SUM(B13:B19)</f>
        <v>-861.83859804138137</v>
      </c>
      <c r="C20" s="125">
        <f>SUM(C13:C19)</f>
        <v>278.33001988071572</v>
      </c>
      <c r="D20" s="125">
        <f>SUM(D13:D19)</f>
        <v>283.89662027833003</v>
      </c>
      <c r="E20" s="125">
        <f>SUM(E13:E19)</f>
        <v>288.84758117958916</v>
      </c>
      <c r="F20" s="125">
        <f>SUM(F13:F19)</f>
        <v>221.52453280318093</v>
      </c>
      <c r="G20" s="125">
        <f>SUM(G13:G17)</f>
        <v>225.95502345924456</v>
      </c>
      <c r="H20" s="55"/>
      <c r="I20" s="55"/>
      <c r="J20" s="56"/>
      <c r="K20" s="56"/>
      <c r="L20" s="56"/>
      <c r="M20" s="56"/>
      <c r="N20" s="56"/>
      <c r="O20" s="46"/>
    </row>
    <row r="21" spans="1:15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</row>
    <row r="22" spans="1:15">
      <c r="A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</row>
    <row r="23" spans="1:15">
      <c r="A23" s="55"/>
      <c r="B23" s="55"/>
      <c r="C23" s="55"/>
      <c r="D23" s="55"/>
      <c r="E23" s="55"/>
      <c r="F23" s="55" t="s">
        <v>46</v>
      </c>
      <c r="G23" s="55"/>
      <c r="H23" s="55"/>
      <c r="I23" s="55"/>
      <c r="J23" s="55"/>
      <c r="K23" s="55"/>
      <c r="L23" s="55"/>
      <c r="M23" s="55"/>
      <c r="N23" s="55"/>
    </row>
    <row r="24" spans="1:15" ht="14.25">
      <c r="A24" s="55"/>
      <c r="B24" s="127" t="s">
        <v>123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</row>
    <row r="25" spans="1:1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</row>
    <row r="26" spans="1:15">
      <c r="A26" s="55" t="s">
        <v>122</v>
      </c>
      <c r="B26" s="69" t="s">
        <v>47</v>
      </c>
      <c r="C26" s="120">
        <f>IRR(B20:G20)</f>
        <v>0.16210718360676291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</row>
    <row r="27" spans="1:1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</row>
    <row r="28" spans="1:15">
      <c r="A28" s="55"/>
      <c r="B28" s="121" t="s">
        <v>102</v>
      </c>
      <c r="C28" s="121" t="s">
        <v>103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</row>
    <row r="29" spans="1:15">
      <c r="A29" s="55"/>
      <c r="B29" s="117">
        <v>0.05</v>
      </c>
      <c r="C29" s="122">
        <f>+$B$20+NPV(B29,$C$20:$G$20)</f>
        <v>269.54807035328759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</row>
    <row r="30" spans="1:15">
      <c r="A30" s="55"/>
      <c r="B30" s="117">
        <f>+B29+0.07</f>
        <v>0.12000000000000001</v>
      </c>
      <c r="C30" s="122">
        <f t="shared" ref="C30:C61" si="0">+$B$20+NPV(B30,$C$20:$G$20)</f>
        <v>87.582792638217029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</row>
    <row r="31" spans="1:15">
      <c r="A31" s="55"/>
      <c r="B31" s="117">
        <f t="shared" ref="B31:B61" si="1">+B30+0.07</f>
        <v>0.19</v>
      </c>
      <c r="C31" s="122">
        <f t="shared" si="0"/>
        <v>-50.909624419328907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</row>
    <row r="32" spans="1:15">
      <c r="A32" s="55"/>
      <c r="B32" s="117">
        <f t="shared" si="1"/>
        <v>0.26</v>
      </c>
      <c r="C32" s="122">
        <f t="shared" si="0"/>
        <v>-158.68474533471419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</row>
    <row r="33" spans="1:14">
      <c r="A33" s="55"/>
      <c r="B33" s="117">
        <f t="shared" si="1"/>
        <v>0.33</v>
      </c>
      <c r="C33" s="122">
        <f t="shared" si="0"/>
        <v>-244.20593830499854</v>
      </c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</row>
    <row r="34" spans="1:14">
      <c r="A34" s="55"/>
      <c r="B34" s="117">
        <f t="shared" si="1"/>
        <v>0.4</v>
      </c>
      <c r="C34" s="122">
        <f t="shared" si="0"/>
        <v>-313.24360062341782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</row>
    <row r="35" spans="1:14">
      <c r="A35" s="55"/>
      <c r="B35" s="117">
        <f t="shared" si="1"/>
        <v>0.47000000000000003</v>
      </c>
      <c r="C35" s="122">
        <f t="shared" si="0"/>
        <v>-369.82857565296007</v>
      </c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</row>
    <row r="36" spans="1:14">
      <c r="A36" s="55"/>
      <c r="B36" s="117">
        <f t="shared" si="1"/>
        <v>0.54</v>
      </c>
      <c r="C36" s="122">
        <f t="shared" si="0"/>
        <v>-416.83837291705294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</row>
    <row r="37" spans="1:14">
      <c r="A37" s="55"/>
      <c r="B37" s="117">
        <f t="shared" si="1"/>
        <v>0.6100000000000001</v>
      </c>
      <c r="C37" s="122">
        <f t="shared" si="0"/>
        <v>-456.36772158295565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>
      <c r="A38" s="55"/>
      <c r="B38" s="117">
        <f t="shared" si="1"/>
        <v>0.68000000000000016</v>
      </c>
      <c r="C38" s="122">
        <f t="shared" si="0"/>
        <v>-489.96871170432058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</row>
    <row r="39" spans="1:14">
      <c r="A39" s="55"/>
      <c r="B39" s="117">
        <f t="shared" si="1"/>
        <v>0.75000000000000022</v>
      </c>
      <c r="C39" s="122">
        <f t="shared" si="0"/>
        <v>-518.80997399148396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</row>
    <row r="40" spans="1:14">
      <c r="A40" s="55"/>
      <c r="B40" s="117">
        <f t="shared" si="1"/>
        <v>0.82000000000000028</v>
      </c>
      <c r="C40" s="122">
        <f t="shared" si="0"/>
        <v>-543.78438337666103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</row>
    <row r="41" spans="1:14">
      <c r="A41" s="55"/>
      <c r="B41" s="117">
        <f t="shared" si="1"/>
        <v>0.89000000000000035</v>
      </c>
      <c r="C41" s="122">
        <f t="shared" si="0"/>
        <v>-565.58331335811613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</row>
    <row r="42" spans="1:14">
      <c r="A42" s="55"/>
      <c r="B42" s="117">
        <f t="shared" si="1"/>
        <v>0.96000000000000041</v>
      </c>
      <c r="C42" s="122">
        <f t="shared" si="0"/>
        <v>-584.74871777984345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</row>
    <row r="43" spans="1:14">
      <c r="A43" s="55"/>
      <c r="B43" s="117">
        <f t="shared" si="1"/>
        <v>1.0300000000000005</v>
      </c>
      <c r="C43" s="122">
        <f t="shared" si="0"/>
        <v>-601.71024363281276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</row>
    <row r="44" spans="1:14">
      <c r="A44" s="55"/>
      <c r="B44" s="117">
        <f t="shared" si="1"/>
        <v>1.1000000000000005</v>
      </c>
      <c r="C44" s="122">
        <f t="shared" si="0"/>
        <v>-616.81206624435504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</row>
    <row r="45" spans="1:14">
      <c r="A45" s="55"/>
      <c r="B45" s="117">
        <f t="shared" si="1"/>
        <v>1.1700000000000006</v>
      </c>
      <c r="C45" s="122">
        <f t="shared" si="0"/>
        <v>-630.332557046945</v>
      </c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</row>
    <row r="46" spans="1:14">
      <c r="A46" s="55"/>
      <c r="B46" s="117">
        <f t="shared" si="1"/>
        <v>1.2400000000000007</v>
      </c>
      <c r="C46" s="122">
        <f t="shared" si="0"/>
        <v>-642.49888015208967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</row>
    <row r="47" spans="1:14">
      <c r="A47" s="55"/>
      <c r="B47" s="117">
        <f t="shared" si="1"/>
        <v>1.3100000000000007</v>
      </c>
      <c r="C47" s="122">
        <f t="shared" si="0"/>
        <v>-653.49795235736815</v>
      </c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</row>
    <row r="48" spans="1:14">
      <c r="A48" s="55"/>
      <c r="B48" s="117">
        <f t="shared" si="1"/>
        <v>1.3800000000000008</v>
      </c>
      <c r="C48" s="122">
        <f t="shared" si="0"/>
        <v>-663.48476252059481</v>
      </c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</row>
    <row r="49" spans="1:14">
      <c r="A49" s="55"/>
      <c r="B49" s="117">
        <f t="shared" si="1"/>
        <v>1.4500000000000008</v>
      </c>
      <c r="C49" s="122">
        <f t="shared" si="0"/>
        <v>-672.58875094429459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</row>
    <row r="50" spans="1:14">
      <c r="A50" s="55"/>
      <c r="B50" s="117">
        <f t="shared" si="1"/>
        <v>1.5200000000000009</v>
      </c>
      <c r="C50" s="122">
        <f t="shared" si="0"/>
        <v>-680.91874784247943</v>
      </c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</row>
    <row r="51" spans="1:14">
      <c r="A51" s="55"/>
      <c r="B51" s="117">
        <f t="shared" si="1"/>
        <v>1.590000000000001</v>
      </c>
      <c r="C51" s="122">
        <f t="shared" si="0"/>
        <v>-688.56683054708515</v>
      </c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</row>
    <row r="52" spans="1:14">
      <c r="A52" s="55"/>
      <c r="B52" s="117">
        <f t="shared" si="1"/>
        <v>1.660000000000001</v>
      </c>
      <c r="C52" s="122">
        <f t="shared" si="0"/>
        <v>-695.6113614920414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</row>
    <row r="53" spans="1:14">
      <c r="A53" s="55"/>
      <c r="B53" s="117">
        <f t="shared" si="1"/>
        <v>1.7300000000000011</v>
      </c>
      <c r="C53" s="122">
        <f t="shared" si="0"/>
        <v>-702.11939986335426</v>
      </c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</row>
    <row r="54" spans="1:14">
      <c r="A54" s="55"/>
      <c r="B54" s="117">
        <f t="shared" si="1"/>
        <v>1.8000000000000012</v>
      </c>
      <c r="C54" s="122">
        <f t="shared" si="0"/>
        <v>-708.14863028423565</v>
      </c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s="55" customFormat="1">
      <c r="B55" s="117">
        <f t="shared" si="1"/>
        <v>1.8700000000000012</v>
      </c>
      <c r="C55" s="122">
        <f t="shared" si="0"/>
        <v>-713.74891607635618</v>
      </c>
    </row>
    <row r="56" spans="1:14" s="55" customFormat="1">
      <c r="B56" s="117">
        <f t="shared" si="1"/>
        <v>1.9400000000000013</v>
      </c>
      <c r="C56" s="122">
        <f t="shared" si="0"/>
        <v>-718.96355846347365</v>
      </c>
    </row>
    <row r="57" spans="1:14" s="55" customFormat="1">
      <c r="B57" s="117">
        <f t="shared" si="1"/>
        <v>2.0100000000000011</v>
      </c>
      <c r="C57" s="122">
        <f t="shared" si="0"/>
        <v>-723.83032378482471</v>
      </c>
    </row>
    <row r="58" spans="1:14" s="55" customFormat="1">
      <c r="B58" s="117">
        <f t="shared" si="1"/>
        <v>2.080000000000001</v>
      </c>
      <c r="C58" s="122">
        <f t="shared" si="0"/>
        <v>-728.38228643223238</v>
      </c>
    </row>
    <row r="59" spans="1:14" s="55" customFormat="1">
      <c r="B59" s="117">
        <f t="shared" si="1"/>
        <v>2.1500000000000008</v>
      </c>
      <c r="C59" s="122">
        <f t="shared" si="0"/>
        <v>-732.6485244611938</v>
      </c>
    </row>
    <row r="60" spans="1:14" s="55" customFormat="1">
      <c r="B60" s="117">
        <f t="shared" si="1"/>
        <v>2.2200000000000006</v>
      </c>
      <c r="C60" s="122">
        <f t="shared" si="0"/>
        <v>-736.6546966910231</v>
      </c>
    </row>
    <row r="61" spans="1:14" s="55" customFormat="1">
      <c r="B61" s="117">
        <f t="shared" si="1"/>
        <v>2.2900000000000005</v>
      </c>
      <c r="C61" s="122">
        <f t="shared" si="0"/>
        <v>-740.42352391460292</v>
      </c>
    </row>
  </sheetData>
  <pageMargins left="0.75" right="0.75" top="1" bottom="1" header="0.5" footer="0.5"/>
  <pageSetup orientation="portrait" horizontalDpi="4294967292" verticalDpi="4294967292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1FF1-2B36-4556-BF3D-38CEA7630831}">
  <dimension ref="A1:T44"/>
  <sheetViews>
    <sheetView zoomScale="41" zoomScaleNormal="41" workbookViewId="0">
      <selection sqref="A1:XFD1048576"/>
    </sheetView>
  </sheetViews>
  <sheetFormatPr baseColWidth="10" defaultColWidth="8" defaultRowHeight="15"/>
  <cols>
    <col min="1" max="2" width="10.875" style="166" customWidth="1"/>
    <col min="3" max="3" width="15.125" style="166" customWidth="1"/>
    <col min="4" max="4" width="0.625" style="166" customWidth="1"/>
    <col min="5" max="6" width="12.5" style="166" customWidth="1"/>
    <col min="7" max="7" width="18.75" style="166" customWidth="1"/>
    <col min="8" max="8" width="0.625" style="166" customWidth="1"/>
    <col min="9" max="10" width="13.375" style="166" customWidth="1"/>
    <col min="11" max="11" width="0.625" style="166" customWidth="1"/>
    <col min="12" max="12" width="13.375" style="166" customWidth="1"/>
    <col min="13" max="13" width="0.625" style="166" customWidth="1"/>
    <col min="14" max="16" width="23" style="166" customWidth="1"/>
    <col min="17" max="17" width="0.625" style="166" customWidth="1"/>
    <col min="18" max="19" width="13.375" style="166" customWidth="1"/>
    <col min="20" max="20" width="15.25" style="166" customWidth="1"/>
    <col min="21" max="256" width="8" style="166"/>
    <col min="257" max="258" width="10.875" style="166" customWidth="1"/>
    <col min="259" max="259" width="15.125" style="166" customWidth="1"/>
    <col min="260" max="260" width="0.625" style="166" customWidth="1"/>
    <col min="261" max="262" width="12.5" style="166" customWidth="1"/>
    <col min="263" max="263" width="18.75" style="166" customWidth="1"/>
    <col min="264" max="264" width="0.625" style="166" customWidth="1"/>
    <col min="265" max="266" width="13.375" style="166" customWidth="1"/>
    <col min="267" max="267" width="0.625" style="166" customWidth="1"/>
    <col min="268" max="268" width="13.375" style="166" customWidth="1"/>
    <col min="269" max="269" width="0.625" style="166" customWidth="1"/>
    <col min="270" max="272" width="23" style="166" customWidth="1"/>
    <col min="273" max="273" width="0.625" style="166" customWidth="1"/>
    <col min="274" max="275" width="13.375" style="166" customWidth="1"/>
    <col min="276" max="276" width="15.25" style="166" customWidth="1"/>
    <col min="277" max="512" width="8" style="166"/>
    <col min="513" max="514" width="10.875" style="166" customWidth="1"/>
    <col min="515" max="515" width="15.125" style="166" customWidth="1"/>
    <col min="516" max="516" width="0.625" style="166" customWidth="1"/>
    <col min="517" max="518" width="12.5" style="166" customWidth="1"/>
    <col min="519" max="519" width="18.75" style="166" customWidth="1"/>
    <col min="520" max="520" width="0.625" style="166" customWidth="1"/>
    <col min="521" max="522" width="13.375" style="166" customWidth="1"/>
    <col min="523" max="523" width="0.625" style="166" customWidth="1"/>
    <col min="524" max="524" width="13.375" style="166" customWidth="1"/>
    <col min="525" max="525" width="0.625" style="166" customWidth="1"/>
    <col min="526" max="528" width="23" style="166" customWidth="1"/>
    <col min="529" max="529" width="0.625" style="166" customWidth="1"/>
    <col min="530" max="531" width="13.375" style="166" customWidth="1"/>
    <col min="532" max="532" width="15.25" style="166" customWidth="1"/>
    <col min="533" max="768" width="8" style="166"/>
    <col min="769" max="770" width="10.875" style="166" customWidth="1"/>
    <col min="771" max="771" width="15.125" style="166" customWidth="1"/>
    <col min="772" max="772" width="0.625" style="166" customWidth="1"/>
    <col min="773" max="774" width="12.5" style="166" customWidth="1"/>
    <col min="775" max="775" width="18.75" style="166" customWidth="1"/>
    <col min="776" max="776" width="0.625" style="166" customWidth="1"/>
    <col min="777" max="778" width="13.375" style="166" customWidth="1"/>
    <col min="779" max="779" width="0.625" style="166" customWidth="1"/>
    <col min="780" max="780" width="13.375" style="166" customWidth="1"/>
    <col min="781" max="781" width="0.625" style="166" customWidth="1"/>
    <col min="782" max="784" width="23" style="166" customWidth="1"/>
    <col min="785" max="785" width="0.625" style="166" customWidth="1"/>
    <col min="786" max="787" width="13.375" style="166" customWidth="1"/>
    <col min="788" max="788" width="15.25" style="166" customWidth="1"/>
    <col min="789" max="1024" width="8" style="166"/>
    <col min="1025" max="1026" width="10.875" style="166" customWidth="1"/>
    <col min="1027" max="1027" width="15.125" style="166" customWidth="1"/>
    <col min="1028" max="1028" width="0.625" style="166" customWidth="1"/>
    <col min="1029" max="1030" width="12.5" style="166" customWidth="1"/>
    <col min="1031" max="1031" width="18.75" style="166" customWidth="1"/>
    <col min="1032" max="1032" width="0.625" style="166" customWidth="1"/>
    <col min="1033" max="1034" width="13.375" style="166" customWidth="1"/>
    <col min="1035" max="1035" width="0.625" style="166" customWidth="1"/>
    <col min="1036" max="1036" width="13.375" style="166" customWidth="1"/>
    <col min="1037" max="1037" width="0.625" style="166" customWidth="1"/>
    <col min="1038" max="1040" width="23" style="166" customWidth="1"/>
    <col min="1041" max="1041" width="0.625" style="166" customWidth="1"/>
    <col min="1042" max="1043" width="13.375" style="166" customWidth="1"/>
    <col min="1044" max="1044" width="15.25" style="166" customWidth="1"/>
    <col min="1045" max="1280" width="8" style="166"/>
    <col min="1281" max="1282" width="10.875" style="166" customWidth="1"/>
    <col min="1283" max="1283" width="15.125" style="166" customWidth="1"/>
    <col min="1284" max="1284" width="0.625" style="166" customWidth="1"/>
    <col min="1285" max="1286" width="12.5" style="166" customWidth="1"/>
    <col min="1287" max="1287" width="18.75" style="166" customWidth="1"/>
    <col min="1288" max="1288" width="0.625" style="166" customWidth="1"/>
    <col min="1289" max="1290" width="13.375" style="166" customWidth="1"/>
    <col min="1291" max="1291" width="0.625" style="166" customWidth="1"/>
    <col min="1292" max="1292" width="13.375" style="166" customWidth="1"/>
    <col min="1293" max="1293" width="0.625" style="166" customWidth="1"/>
    <col min="1294" max="1296" width="23" style="166" customWidth="1"/>
    <col min="1297" max="1297" width="0.625" style="166" customWidth="1"/>
    <col min="1298" max="1299" width="13.375" style="166" customWidth="1"/>
    <col min="1300" max="1300" width="15.25" style="166" customWidth="1"/>
    <col min="1301" max="1536" width="8" style="166"/>
    <col min="1537" max="1538" width="10.875" style="166" customWidth="1"/>
    <col min="1539" max="1539" width="15.125" style="166" customWidth="1"/>
    <col min="1540" max="1540" width="0.625" style="166" customWidth="1"/>
    <col min="1541" max="1542" width="12.5" style="166" customWidth="1"/>
    <col min="1543" max="1543" width="18.75" style="166" customWidth="1"/>
    <col min="1544" max="1544" width="0.625" style="166" customWidth="1"/>
    <col min="1545" max="1546" width="13.375" style="166" customWidth="1"/>
    <col min="1547" max="1547" width="0.625" style="166" customWidth="1"/>
    <col min="1548" max="1548" width="13.375" style="166" customWidth="1"/>
    <col min="1549" max="1549" width="0.625" style="166" customWidth="1"/>
    <col min="1550" max="1552" width="23" style="166" customWidth="1"/>
    <col min="1553" max="1553" width="0.625" style="166" customWidth="1"/>
    <col min="1554" max="1555" width="13.375" style="166" customWidth="1"/>
    <col min="1556" max="1556" width="15.25" style="166" customWidth="1"/>
    <col min="1557" max="1792" width="8" style="166"/>
    <col min="1793" max="1794" width="10.875" style="166" customWidth="1"/>
    <col min="1795" max="1795" width="15.125" style="166" customWidth="1"/>
    <col min="1796" max="1796" width="0.625" style="166" customWidth="1"/>
    <col min="1797" max="1798" width="12.5" style="166" customWidth="1"/>
    <col min="1799" max="1799" width="18.75" style="166" customWidth="1"/>
    <col min="1800" max="1800" width="0.625" style="166" customWidth="1"/>
    <col min="1801" max="1802" width="13.375" style="166" customWidth="1"/>
    <col min="1803" max="1803" width="0.625" style="166" customWidth="1"/>
    <col min="1804" max="1804" width="13.375" style="166" customWidth="1"/>
    <col min="1805" max="1805" width="0.625" style="166" customWidth="1"/>
    <col min="1806" max="1808" width="23" style="166" customWidth="1"/>
    <col min="1809" max="1809" width="0.625" style="166" customWidth="1"/>
    <col min="1810" max="1811" width="13.375" style="166" customWidth="1"/>
    <col min="1812" max="1812" width="15.25" style="166" customWidth="1"/>
    <col min="1813" max="2048" width="8" style="166"/>
    <col min="2049" max="2050" width="10.875" style="166" customWidth="1"/>
    <col min="2051" max="2051" width="15.125" style="166" customWidth="1"/>
    <col min="2052" max="2052" width="0.625" style="166" customWidth="1"/>
    <col min="2053" max="2054" width="12.5" style="166" customWidth="1"/>
    <col min="2055" max="2055" width="18.75" style="166" customWidth="1"/>
    <col min="2056" max="2056" width="0.625" style="166" customWidth="1"/>
    <col min="2057" max="2058" width="13.375" style="166" customWidth="1"/>
    <col min="2059" max="2059" width="0.625" style="166" customWidth="1"/>
    <col min="2060" max="2060" width="13.375" style="166" customWidth="1"/>
    <col min="2061" max="2061" width="0.625" style="166" customWidth="1"/>
    <col min="2062" max="2064" width="23" style="166" customWidth="1"/>
    <col min="2065" max="2065" width="0.625" style="166" customWidth="1"/>
    <col min="2066" max="2067" width="13.375" style="166" customWidth="1"/>
    <col min="2068" max="2068" width="15.25" style="166" customWidth="1"/>
    <col min="2069" max="2304" width="8" style="166"/>
    <col min="2305" max="2306" width="10.875" style="166" customWidth="1"/>
    <col min="2307" max="2307" width="15.125" style="166" customWidth="1"/>
    <col min="2308" max="2308" width="0.625" style="166" customWidth="1"/>
    <col min="2309" max="2310" width="12.5" style="166" customWidth="1"/>
    <col min="2311" max="2311" width="18.75" style="166" customWidth="1"/>
    <col min="2312" max="2312" width="0.625" style="166" customWidth="1"/>
    <col min="2313" max="2314" width="13.375" style="166" customWidth="1"/>
    <col min="2315" max="2315" width="0.625" style="166" customWidth="1"/>
    <col min="2316" max="2316" width="13.375" style="166" customWidth="1"/>
    <col min="2317" max="2317" width="0.625" style="166" customWidth="1"/>
    <col min="2318" max="2320" width="23" style="166" customWidth="1"/>
    <col min="2321" max="2321" width="0.625" style="166" customWidth="1"/>
    <col min="2322" max="2323" width="13.375" style="166" customWidth="1"/>
    <col min="2324" max="2324" width="15.25" style="166" customWidth="1"/>
    <col min="2325" max="2560" width="8" style="166"/>
    <col min="2561" max="2562" width="10.875" style="166" customWidth="1"/>
    <col min="2563" max="2563" width="15.125" style="166" customWidth="1"/>
    <col min="2564" max="2564" width="0.625" style="166" customWidth="1"/>
    <col min="2565" max="2566" width="12.5" style="166" customWidth="1"/>
    <col min="2567" max="2567" width="18.75" style="166" customWidth="1"/>
    <col min="2568" max="2568" width="0.625" style="166" customWidth="1"/>
    <col min="2569" max="2570" width="13.375" style="166" customWidth="1"/>
    <col min="2571" max="2571" width="0.625" style="166" customWidth="1"/>
    <col min="2572" max="2572" width="13.375" style="166" customWidth="1"/>
    <col min="2573" max="2573" width="0.625" style="166" customWidth="1"/>
    <col min="2574" max="2576" width="23" style="166" customWidth="1"/>
    <col min="2577" max="2577" width="0.625" style="166" customWidth="1"/>
    <col min="2578" max="2579" width="13.375" style="166" customWidth="1"/>
    <col min="2580" max="2580" width="15.25" style="166" customWidth="1"/>
    <col min="2581" max="2816" width="8" style="166"/>
    <col min="2817" max="2818" width="10.875" style="166" customWidth="1"/>
    <col min="2819" max="2819" width="15.125" style="166" customWidth="1"/>
    <col min="2820" max="2820" width="0.625" style="166" customWidth="1"/>
    <col min="2821" max="2822" width="12.5" style="166" customWidth="1"/>
    <col min="2823" max="2823" width="18.75" style="166" customWidth="1"/>
    <col min="2824" max="2824" width="0.625" style="166" customWidth="1"/>
    <col min="2825" max="2826" width="13.375" style="166" customWidth="1"/>
    <col min="2827" max="2827" width="0.625" style="166" customWidth="1"/>
    <col min="2828" max="2828" width="13.375" style="166" customWidth="1"/>
    <col min="2829" max="2829" width="0.625" style="166" customWidth="1"/>
    <col min="2830" max="2832" width="23" style="166" customWidth="1"/>
    <col min="2833" max="2833" width="0.625" style="166" customWidth="1"/>
    <col min="2834" max="2835" width="13.375" style="166" customWidth="1"/>
    <col min="2836" max="2836" width="15.25" style="166" customWidth="1"/>
    <col min="2837" max="3072" width="8" style="166"/>
    <col min="3073" max="3074" width="10.875" style="166" customWidth="1"/>
    <col min="3075" max="3075" width="15.125" style="166" customWidth="1"/>
    <col min="3076" max="3076" width="0.625" style="166" customWidth="1"/>
    <col min="3077" max="3078" width="12.5" style="166" customWidth="1"/>
    <col min="3079" max="3079" width="18.75" style="166" customWidth="1"/>
    <col min="3080" max="3080" width="0.625" style="166" customWidth="1"/>
    <col min="3081" max="3082" width="13.375" style="166" customWidth="1"/>
    <col min="3083" max="3083" width="0.625" style="166" customWidth="1"/>
    <col min="3084" max="3084" width="13.375" style="166" customWidth="1"/>
    <col min="3085" max="3085" width="0.625" style="166" customWidth="1"/>
    <col min="3086" max="3088" width="23" style="166" customWidth="1"/>
    <col min="3089" max="3089" width="0.625" style="166" customWidth="1"/>
    <col min="3090" max="3091" width="13.375" style="166" customWidth="1"/>
    <col min="3092" max="3092" width="15.25" style="166" customWidth="1"/>
    <col min="3093" max="3328" width="8" style="166"/>
    <col min="3329" max="3330" width="10.875" style="166" customWidth="1"/>
    <col min="3331" max="3331" width="15.125" style="166" customWidth="1"/>
    <col min="3332" max="3332" width="0.625" style="166" customWidth="1"/>
    <col min="3333" max="3334" width="12.5" style="166" customWidth="1"/>
    <col min="3335" max="3335" width="18.75" style="166" customWidth="1"/>
    <col min="3336" max="3336" width="0.625" style="166" customWidth="1"/>
    <col min="3337" max="3338" width="13.375" style="166" customWidth="1"/>
    <col min="3339" max="3339" width="0.625" style="166" customWidth="1"/>
    <col min="3340" max="3340" width="13.375" style="166" customWidth="1"/>
    <col min="3341" max="3341" width="0.625" style="166" customWidth="1"/>
    <col min="3342" max="3344" width="23" style="166" customWidth="1"/>
    <col min="3345" max="3345" width="0.625" style="166" customWidth="1"/>
    <col min="3346" max="3347" width="13.375" style="166" customWidth="1"/>
    <col min="3348" max="3348" width="15.25" style="166" customWidth="1"/>
    <col min="3349" max="3584" width="8" style="166"/>
    <col min="3585" max="3586" width="10.875" style="166" customWidth="1"/>
    <col min="3587" max="3587" width="15.125" style="166" customWidth="1"/>
    <col min="3588" max="3588" width="0.625" style="166" customWidth="1"/>
    <col min="3589" max="3590" width="12.5" style="166" customWidth="1"/>
    <col min="3591" max="3591" width="18.75" style="166" customWidth="1"/>
    <col min="3592" max="3592" width="0.625" style="166" customWidth="1"/>
    <col min="3593" max="3594" width="13.375" style="166" customWidth="1"/>
    <col min="3595" max="3595" width="0.625" style="166" customWidth="1"/>
    <col min="3596" max="3596" width="13.375" style="166" customWidth="1"/>
    <col min="3597" max="3597" width="0.625" style="166" customWidth="1"/>
    <col min="3598" max="3600" width="23" style="166" customWidth="1"/>
    <col min="3601" max="3601" width="0.625" style="166" customWidth="1"/>
    <col min="3602" max="3603" width="13.375" style="166" customWidth="1"/>
    <col min="3604" max="3604" width="15.25" style="166" customWidth="1"/>
    <col min="3605" max="3840" width="8" style="166"/>
    <col min="3841" max="3842" width="10.875" style="166" customWidth="1"/>
    <col min="3843" max="3843" width="15.125" style="166" customWidth="1"/>
    <col min="3844" max="3844" width="0.625" style="166" customWidth="1"/>
    <col min="3845" max="3846" width="12.5" style="166" customWidth="1"/>
    <col min="3847" max="3847" width="18.75" style="166" customWidth="1"/>
    <col min="3848" max="3848" width="0.625" style="166" customWidth="1"/>
    <col min="3849" max="3850" width="13.375" style="166" customWidth="1"/>
    <col min="3851" max="3851" width="0.625" style="166" customWidth="1"/>
    <col min="3852" max="3852" width="13.375" style="166" customWidth="1"/>
    <col min="3853" max="3853" width="0.625" style="166" customWidth="1"/>
    <col min="3854" max="3856" width="23" style="166" customWidth="1"/>
    <col min="3857" max="3857" width="0.625" style="166" customWidth="1"/>
    <col min="3858" max="3859" width="13.375" style="166" customWidth="1"/>
    <col min="3860" max="3860" width="15.25" style="166" customWidth="1"/>
    <col min="3861" max="4096" width="8" style="166"/>
    <col min="4097" max="4098" width="10.875" style="166" customWidth="1"/>
    <col min="4099" max="4099" width="15.125" style="166" customWidth="1"/>
    <col min="4100" max="4100" width="0.625" style="166" customWidth="1"/>
    <col min="4101" max="4102" width="12.5" style="166" customWidth="1"/>
    <col min="4103" max="4103" width="18.75" style="166" customWidth="1"/>
    <col min="4104" max="4104" width="0.625" style="166" customWidth="1"/>
    <col min="4105" max="4106" width="13.375" style="166" customWidth="1"/>
    <col min="4107" max="4107" width="0.625" style="166" customWidth="1"/>
    <col min="4108" max="4108" width="13.375" style="166" customWidth="1"/>
    <col min="4109" max="4109" width="0.625" style="166" customWidth="1"/>
    <col min="4110" max="4112" width="23" style="166" customWidth="1"/>
    <col min="4113" max="4113" width="0.625" style="166" customWidth="1"/>
    <col min="4114" max="4115" width="13.375" style="166" customWidth="1"/>
    <col min="4116" max="4116" width="15.25" style="166" customWidth="1"/>
    <col min="4117" max="4352" width="8" style="166"/>
    <col min="4353" max="4354" width="10.875" style="166" customWidth="1"/>
    <col min="4355" max="4355" width="15.125" style="166" customWidth="1"/>
    <col min="4356" max="4356" width="0.625" style="166" customWidth="1"/>
    <col min="4357" max="4358" width="12.5" style="166" customWidth="1"/>
    <col min="4359" max="4359" width="18.75" style="166" customWidth="1"/>
    <col min="4360" max="4360" width="0.625" style="166" customWidth="1"/>
    <col min="4361" max="4362" width="13.375" style="166" customWidth="1"/>
    <col min="4363" max="4363" width="0.625" style="166" customWidth="1"/>
    <col min="4364" max="4364" width="13.375" style="166" customWidth="1"/>
    <col min="4365" max="4365" width="0.625" style="166" customWidth="1"/>
    <col min="4366" max="4368" width="23" style="166" customWidth="1"/>
    <col min="4369" max="4369" width="0.625" style="166" customWidth="1"/>
    <col min="4370" max="4371" width="13.375" style="166" customWidth="1"/>
    <col min="4372" max="4372" width="15.25" style="166" customWidth="1"/>
    <col min="4373" max="4608" width="8" style="166"/>
    <col min="4609" max="4610" width="10.875" style="166" customWidth="1"/>
    <col min="4611" max="4611" width="15.125" style="166" customWidth="1"/>
    <col min="4612" max="4612" width="0.625" style="166" customWidth="1"/>
    <col min="4613" max="4614" width="12.5" style="166" customWidth="1"/>
    <col min="4615" max="4615" width="18.75" style="166" customWidth="1"/>
    <col min="4616" max="4616" width="0.625" style="166" customWidth="1"/>
    <col min="4617" max="4618" width="13.375" style="166" customWidth="1"/>
    <col min="4619" max="4619" width="0.625" style="166" customWidth="1"/>
    <col min="4620" max="4620" width="13.375" style="166" customWidth="1"/>
    <col min="4621" max="4621" width="0.625" style="166" customWidth="1"/>
    <col min="4622" max="4624" width="23" style="166" customWidth="1"/>
    <col min="4625" max="4625" width="0.625" style="166" customWidth="1"/>
    <col min="4626" max="4627" width="13.375" style="166" customWidth="1"/>
    <col min="4628" max="4628" width="15.25" style="166" customWidth="1"/>
    <col min="4629" max="4864" width="8" style="166"/>
    <col min="4865" max="4866" width="10.875" style="166" customWidth="1"/>
    <col min="4867" max="4867" width="15.125" style="166" customWidth="1"/>
    <col min="4868" max="4868" width="0.625" style="166" customWidth="1"/>
    <col min="4869" max="4870" width="12.5" style="166" customWidth="1"/>
    <col min="4871" max="4871" width="18.75" style="166" customWidth="1"/>
    <col min="4872" max="4872" width="0.625" style="166" customWidth="1"/>
    <col min="4873" max="4874" width="13.375" style="166" customWidth="1"/>
    <col min="4875" max="4875" width="0.625" style="166" customWidth="1"/>
    <col min="4876" max="4876" width="13.375" style="166" customWidth="1"/>
    <col min="4877" max="4877" width="0.625" style="166" customWidth="1"/>
    <col min="4878" max="4880" width="23" style="166" customWidth="1"/>
    <col min="4881" max="4881" width="0.625" style="166" customWidth="1"/>
    <col min="4882" max="4883" width="13.375" style="166" customWidth="1"/>
    <col min="4884" max="4884" width="15.25" style="166" customWidth="1"/>
    <col min="4885" max="5120" width="8" style="166"/>
    <col min="5121" max="5122" width="10.875" style="166" customWidth="1"/>
    <col min="5123" max="5123" width="15.125" style="166" customWidth="1"/>
    <col min="5124" max="5124" width="0.625" style="166" customWidth="1"/>
    <col min="5125" max="5126" width="12.5" style="166" customWidth="1"/>
    <col min="5127" max="5127" width="18.75" style="166" customWidth="1"/>
    <col min="5128" max="5128" width="0.625" style="166" customWidth="1"/>
    <col min="5129" max="5130" width="13.375" style="166" customWidth="1"/>
    <col min="5131" max="5131" width="0.625" style="166" customWidth="1"/>
    <col min="5132" max="5132" width="13.375" style="166" customWidth="1"/>
    <col min="5133" max="5133" width="0.625" style="166" customWidth="1"/>
    <col min="5134" max="5136" width="23" style="166" customWidth="1"/>
    <col min="5137" max="5137" width="0.625" style="166" customWidth="1"/>
    <col min="5138" max="5139" width="13.375" style="166" customWidth="1"/>
    <col min="5140" max="5140" width="15.25" style="166" customWidth="1"/>
    <col min="5141" max="5376" width="8" style="166"/>
    <col min="5377" max="5378" width="10.875" style="166" customWidth="1"/>
    <col min="5379" max="5379" width="15.125" style="166" customWidth="1"/>
    <col min="5380" max="5380" width="0.625" style="166" customWidth="1"/>
    <col min="5381" max="5382" width="12.5" style="166" customWidth="1"/>
    <col min="5383" max="5383" width="18.75" style="166" customWidth="1"/>
    <col min="5384" max="5384" width="0.625" style="166" customWidth="1"/>
    <col min="5385" max="5386" width="13.375" style="166" customWidth="1"/>
    <col min="5387" max="5387" width="0.625" style="166" customWidth="1"/>
    <col min="5388" max="5388" width="13.375" style="166" customWidth="1"/>
    <col min="5389" max="5389" width="0.625" style="166" customWidth="1"/>
    <col min="5390" max="5392" width="23" style="166" customWidth="1"/>
    <col min="5393" max="5393" width="0.625" style="166" customWidth="1"/>
    <col min="5394" max="5395" width="13.375" style="166" customWidth="1"/>
    <col min="5396" max="5396" width="15.25" style="166" customWidth="1"/>
    <col min="5397" max="5632" width="8" style="166"/>
    <col min="5633" max="5634" width="10.875" style="166" customWidth="1"/>
    <col min="5635" max="5635" width="15.125" style="166" customWidth="1"/>
    <col min="5636" max="5636" width="0.625" style="166" customWidth="1"/>
    <col min="5637" max="5638" width="12.5" style="166" customWidth="1"/>
    <col min="5639" max="5639" width="18.75" style="166" customWidth="1"/>
    <col min="5640" max="5640" width="0.625" style="166" customWidth="1"/>
    <col min="5641" max="5642" width="13.375" style="166" customWidth="1"/>
    <col min="5643" max="5643" width="0.625" style="166" customWidth="1"/>
    <col min="5644" max="5644" width="13.375" style="166" customWidth="1"/>
    <col min="5645" max="5645" width="0.625" style="166" customWidth="1"/>
    <col min="5646" max="5648" width="23" style="166" customWidth="1"/>
    <col min="5649" max="5649" width="0.625" style="166" customWidth="1"/>
    <col min="5650" max="5651" width="13.375" style="166" customWidth="1"/>
    <col min="5652" max="5652" width="15.25" style="166" customWidth="1"/>
    <col min="5653" max="5888" width="8" style="166"/>
    <col min="5889" max="5890" width="10.875" style="166" customWidth="1"/>
    <col min="5891" max="5891" width="15.125" style="166" customWidth="1"/>
    <col min="5892" max="5892" width="0.625" style="166" customWidth="1"/>
    <col min="5893" max="5894" width="12.5" style="166" customWidth="1"/>
    <col min="5895" max="5895" width="18.75" style="166" customWidth="1"/>
    <col min="5896" max="5896" width="0.625" style="166" customWidth="1"/>
    <col min="5897" max="5898" width="13.375" style="166" customWidth="1"/>
    <col min="5899" max="5899" width="0.625" style="166" customWidth="1"/>
    <col min="5900" max="5900" width="13.375" style="166" customWidth="1"/>
    <col min="5901" max="5901" width="0.625" style="166" customWidth="1"/>
    <col min="5902" max="5904" width="23" style="166" customWidth="1"/>
    <col min="5905" max="5905" width="0.625" style="166" customWidth="1"/>
    <col min="5906" max="5907" width="13.375" style="166" customWidth="1"/>
    <col min="5908" max="5908" width="15.25" style="166" customWidth="1"/>
    <col min="5909" max="6144" width="8" style="166"/>
    <col min="6145" max="6146" width="10.875" style="166" customWidth="1"/>
    <col min="6147" max="6147" width="15.125" style="166" customWidth="1"/>
    <col min="6148" max="6148" width="0.625" style="166" customWidth="1"/>
    <col min="6149" max="6150" width="12.5" style="166" customWidth="1"/>
    <col min="6151" max="6151" width="18.75" style="166" customWidth="1"/>
    <col min="6152" max="6152" width="0.625" style="166" customWidth="1"/>
    <col min="6153" max="6154" width="13.375" style="166" customWidth="1"/>
    <col min="6155" max="6155" width="0.625" style="166" customWidth="1"/>
    <col min="6156" max="6156" width="13.375" style="166" customWidth="1"/>
    <col min="6157" max="6157" width="0.625" style="166" customWidth="1"/>
    <col min="6158" max="6160" width="23" style="166" customWidth="1"/>
    <col min="6161" max="6161" width="0.625" style="166" customWidth="1"/>
    <col min="6162" max="6163" width="13.375" style="166" customWidth="1"/>
    <col min="6164" max="6164" width="15.25" style="166" customWidth="1"/>
    <col min="6165" max="6400" width="8" style="166"/>
    <col min="6401" max="6402" width="10.875" style="166" customWidth="1"/>
    <col min="6403" max="6403" width="15.125" style="166" customWidth="1"/>
    <col min="6404" max="6404" width="0.625" style="166" customWidth="1"/>
    <col min="6405" max="6406" width="12.5" style="166" customWidth="1"/>
    <col min="6407" max="6407" width="18.75" style="166" customWidth="1"/>
    <col min="6408" max="6408" width="0.625" style="166" customWidth="1"/>
    <col min="6409" max="6410" width="13.375" style="166" customWidth="1"/>
    <col min="6411" max="6411" width="0.625" style="166" customWidth="1"/>
    <col min="6412" max="6412" width="13.375" style="166" customWidth="1"/>
    <col min="6413" max="6413" width="0.625" style="166" customWidth="1"/>
    <col min="6414" max="6416" width="23" style="166" customWidth="1"/>
    <col min="6417" max="6417" width="0.625" style="166" customWidth="1"/>
    <col min="6418" max="6419" width="13.375" style="166" customWidth="1"/>
    <col min="6420" max="6420" width="15.25" style="166" customWidth="1"/>
    <col min="6421" max="6656" width="8" style="166"/>
    <col min="6657" max="6658" width="10.875" style="166" customWidth="1"/>
    <col min="6659" max="6659" width="15.125" style="166" customWidth="1"/>
    <col min="6660" max="6660" width="0.625" style="166" customWidth="1"/>
    <col min="6661" max="6662" width="12.5" style="166" customWidth="1"/>
    <col min="6663" max="6663" width="18.75" style="166" customWidth="1"/>
    <col min="6664" max="6664" width="0.625" style="166" customWidth="1"/>
    <col min="6665" max="6666" width="13.375" style="166" customWidth="1"/>
    <col min="6667" max="6667" width="0.625" style="166" customWidth="1"/>
    <col min="6668" max="6668" width="13.375" style="166" customWidth="1"/>
    <col min="6669" max="6669" width="0.625" style="166" customWidth="1"/>
    <col min="6670" max="6672" width="23" style="166" customWidth="1"/>
    <col min="6673" max="6673" width="0.625" style="166" customWidth="1"/>
    <col min="6674" max="6675" width="13.375" style="166" customWidth="1"/>
    <col min="6676" max="6676" width="15.25" style="166" customWidth="1"/>
    <col min="6677" max="6912" width="8" style="166"/>
    <col min="6913" max="6914" width="10.875" style="166" customWidth="1"/>
    <col min="6915" max="6915" width="15.125" style="166" customWidth="1"/>
    <col min="6916" max="6916" width="0.625" style="166" customWidth="1"/>
    <col min="6917" max="6918" width="12.5" style="166" customWidth="1"/>
    <col min="6919" max="6919" width="18.75" style="166" customWidth="1"/>
    <col min="6920" max="6920" width="0.625" style="166" customWidth="1"/>
    <col min="6921" max="6922" width="13.375" style="166" customWidth="1"/>
    <col min="6923" max="6923" width="0.625" style="166" customWidth="1"/>
    <col min="6924" max="6924" width="13.375" style="166" customWidth="1"/>
    <col min="6925" max="6925" width="0.625" style="166" customWidth="1"/>
    <col min="6926" max="6928" width="23" style="166" customWidth="1"/>
    <col min="6929" max="6929" width="0.625" style="166" customWidth="1"/>
    <col min="6930" max="6931" width="13.375" style="166" customWidth="1"/>
    <col min="6932" max="6932" width="15.25" style="166" customWidth="1"/>
    <col min="6933" max="7168" width="8" style="166"/>
    <col min="7169" max="7170" width="10.875" style="166" customWidth="1"/>
    <col min="7171" max="7171" width="15.125" style="166" customWidth="1"/>
    <col min="7172" max="7172" width="0.625" style="166" customWidth="1"/>
    <col min="7173" max="7174" width="12.5" style="166" customWidth="1"/>
    <col min="7175" max="7175" width="18.75" style="166" customWidth="1"/>
    <col min="7176" max="7176" width="0.625" style="166" customWidth="1"/>
    <col min="7177" max="7178" width="13.375" style="166" customWidth="1"/>
    <col min="7179" max="7179" width="0.625" style="166" customWidth="1"/>
    <col min="7180" max="7180" width="13.375" style="166" customWidth="1"/>
    <col min="7181" max="7181" width="0.625" style="166" customWidth="1"/>
    <col min="7182" max="7184" width="23" style="166" customWidth="1"/>
    <col min="7185" max="7185" width="0.625" style="166" customWidth="1"/>
    <col min="7186" max="7187" width="13.375" style="166" customWidth="1"/>
    <col min="7188" max="7188" width="15.25" style="166" customWidth="1"/>
    <col min="7189" max="7424" width="8" style="166"/>
    <col min="7425" max="7426" width="10.875" style="166" customWidth="1"/>
    <col min="7427" max="7427" width="15.125" style="166" customWidth="1"/>
    <col min="7428" max="7428" width="0.625" style="166" customWidth="1"/>
    <col min="7429" max="7430" width="12.5" style="166" customWidth="1"/>
    <col min="7431" max="7431" width="18.75" style="166" customWidth="1"/>
    <col min="7432" max="7432" width="0.625" style="166" customWidth="1"/>
    <col min="7433" max="7434" width="13.375" style="166" customWidth="1"/>
    <col min="7435" max="7435" width="0.625" style="166" customWidth="1"/>
    <col min="7436" max="7436" width="13.375" style="166" customWidth="1"/>
    <col min="7437" max="7437" width="0.625" style="166" customWidth="1"/>
    <col min="7438" max="7440" width="23" style="166" customWidth="1"/>
    <col min="7441" max="7441" width="0.625" style="166" customWidth="1"/>
    <col min="7442" max="7443" width="13.375" style="166" customWidth="1"/>
    <col min="7444" max="7444" width="15.25" style="166" customWidth="1"/>
    <col min="7445" max="7680" width="8" style="166"/>
    <col min="7681" max="7682" width="10.875" style="166" customWidth="1"/>
    <col min="7683" max="7683" width="15.125" style="166" customWidth="1"/>
    <col min="7684" max="7684" width="0.625" style="166" customWidth="1"/>
    <col min="7685" max="7686" width="12.5" style="166" customWidth="1"/>
    <col min="7687" max="7687" width="18.75" style="166" customWidth="1"/>
    <col min="7688" max="7688" width="0.625" style="166" customWidth="1"/>
    <col min="7689" max="7690" width="13.375" style="166" customWidth="1"/>
    <col min="7691" max="7691" width="0.625" style="166" customWidth="1"/>
    <col min="7692" max="7692" width="13.375" style="166" customWidth="1"/>
    <col min="7693" max="7693" width="0.625" style="166" customWidth="1"/>
    <col min="7694" max="7696" width="23" style="166" customWidth="1"/>
    <col min="7697" max="7697" width="0.625" style="166" customWidth="1"/>
    <col min="7698" max="7699" width="13.375" style="166" customWidth="1"/>
    <col min="7700" max="7700" width="15.25" style="166" customWidth="1"/>
    <col min="7701" max="7936" width="8" style="166"/>
    <col min="7937" max="7938" width="10.875" style="166" customWidth="1"/>
    <col min="7939" max="7939" width="15.125" style="166" customWidth="1"/>
    <col min="7940" max="7940" width="0.625" style="166" customWidth="1"/>
    <col min="7941" max="7942" width="12.5" style="166" customWidth="1"/>
    <col min="7943" max="7943" width="18.75" style="166" customWidth="1"/>
    <col min="7944" max="7944" width="0.625" style="166" customWidth="1"/>
    <col min="7945" max="7946" width="13.375" style="166" customWidth="1"/>
    <col min="7947" max="7947" width="0.625" style="166" customWidth="1"/>
    <col min="7948" max="7948" width="13.375" style="166" customWidth="1"/>
    <col min="7949" max="7949" width="0.625" style="166" customWidth="1"/>
    <col min="7950" max="7952" width="23" style="166" customWidth="1"/>
    <col min="7953" max="7953" width="0.625" style="166" customWidth="1"/>
    <col min="7954" max="7955" width="13.375" style="166" customWidth="1"/>
    <col min="7956" max="7956" width="15.25" style="166" customWidth="1"/>
    <col min="7957" max="8192" width="8" style="166"/>
    <col min="8193" max="8194" width="10.875" style="166" customWidth="1"/>
    <col min="8195" max="8195" width="15.125" style="166" customWidth="1"/>
    <col min="8196" max="8196" width="0.625" style="166" customWidth="1"/>
    <col min="8197" max="8198" width="12.5" style="166" customWidth="1"/>
    <col min="8199" max="8199" width="18.75" style="166" customWidth="1"/>
    <col min="8200" max="8200" width="0.625" style="166" customWidth="1"/>
    <col min="8201" max="8202" width="13.375" style="166" customWidth="1"/>
    <col min="8203" max="8203" width="0.625" style="166" customWidth="1"/>
    <col min="8204" max="8204" width="13.375" style="166" customWidth="1"/>
    <col min="8205" max="8205" width="0.625" style="166" customWidth="1"/>
    <col min="8206" max="8208" width="23" style="166" customWidth="1"/>
    <col min="8209" max="8209" width="0.625" style="166" customWidth="1"/>
    <col min="8210" max="8211" width="13.375" style="166" customWidth="1"/>
    <col min="8212" max="8212" width="15.25" style="166" customWidth="1"/>
    <col min="8213" max="8448" width="8" style="166"/>
    <col min="8449" max="8450" width="10.875" style="166" customWidth="1"/>
    <col min="8451" max="8451" width="15.125" style="166" customWidth="1"/>
    <col min="8452" max="8452" width="0.625" style="166" customWidth="1"/>
    <col min="8453" max="8454" width="12.5" style="166" customWidth="1"/>
    <col min="8455" max="8455" width="18.75" style="166" customWidth="1"/>
    <col min="8456" max="8456" width="0.625" style="166" customWidth="1"/>
    <col min="8457" max="8458" width="13.375" style="166" customWidth="1"/>
    <col min="8459" max="8459" width="0.625" style="166" customWidth="1"/>
    <col min="8460" max="8460" width="13.375" style="166" customWidth="1"/>
    <col min="8461" max="8461" width="0.625" style="166" customWidth="1"/>
    <col min="8462" max="8464" width="23" style="166" customWidth="1"/>
    <col min="8465" max="8465" width="0.625" style="166" customWidth="1"/>
    <col min="8466" max="8467" width="13.375" style="166" customWidth="1"/>
    <col min="8468" max="8468" width="15.25" style="166" customWidth="1"/>
    <col min="8469" max="8704" width="8" style="166"/>
    <col min="8705" max="8706" width="10.875" style="166" customWidth="1"/>
    <col min="8707" max="8707" width="15.125" style="166" customWidth="1"/>
    <col min="8708" max="8708" width="0.625" style="166" customWidth="1"/>
    <col min="8709" max="8710" width="12.5" style="166" customWidth="1"/>
    <col min="8711" max="8711" width="18.75" style="166" customWidth="1"/>
    <col min="8712" max="8712" width="0.625" style="166" customWidth="1"/>
    <col min="8713" max="8714" width="13.375" style="166" customWidth="1"/>
    <col min="8715" max="8715" width="0.625" style="166" customWidth="1"/>
    <col min="8716" max="8716" width="13.375" style="166" customWidth="1"/>
    <col min="8717" max="8717" width="0.625" style="166" customWidth="1"/>
    <col min="8718" max="8720" width="23" style="166" customWidth="1"/>
    <col min="8721" max="8721" width="0.625" style="166" customWidth="1"/>
    <col min="8722" max="8723" width="13.375" style="166" customWidth="1"/>
    <col min="8724" max="8724" width="15.25" style="166" customWidth="1"/>
    <col min="8725" max="8960" width="8" style="166"/>
    <col min="8961" max="8962" width="10.875" style="166" customWidth="1"/>
    <col min="8963" max="8963" width="15.125" style="166" customWidth="1"/>
    <col min="8964" max="8964" width="0.625" style="166" customWidth="1"/>
    <col min="8965" max="8966" width="12.5" style="166" customWidth="1"/>
    <col min="8967" max="8967" width="18.75" style="166" customWidth="1"/>
    <col min="8968" max="8968" width="0.625" style="166" customWidth="1"/>
    <col min="8969" max="8970" width="13.375" style="166" customWidth="1"/>
    <col min="8971" max="8971" width="0.625" style="166" customWidth="1"/>
    <col min="8972" max="8972" width="13.375" style="166" customWidth="1"/>
    <col min="8973" max="8973" width="0.625" style="166" customWidth="1"/>
    <col min="8974" max="8976" width="23" style="166" customWidth="1"/>
    <col min="8977" max="8977" width="0.625" style="166" customWidth="1"/>
    <col min="8978" max="8979" width="13.375" style="166" customWidth="1"/>
    <col min="8980" max="8980" width="15.25" style="166" customWidth="1"/>
    <col min="8981" max="9216" width="8" style="166"/>
    <col min="9217" max="9218" width="10.875" style="166" customWidth="1"/>
    <col min="9219" max="9219" width="15.125" style="166" customWidth="1"/>
    <col min="9220" max="9220" width="0.625" style="166" customWidth="1"/>
    <col min="9221" max="9222" width="12.5" style="166" customWidth="1"/>
    <col min="9223" max="9223" width="18.75" style="166" customWidth="1"/>
    <col min="9224" max="9224" width="0.625" style="166" customWidth="1"/>
    <col min="9225" max="9226" width="13.375" style="166" customWidth="1"/>
    <col min="9227" max="9227" width="0.625" style="166" customWidth="1"/>
    <col min="9228" max="9228" width="13.375" style="166" customWidth="1"/>
    <col min="9229" max="9229" width="0.625" style="166" customWidth="1"/>
    <col min="9230" max="9232" width="23" style="166" customWidth="1"/>
    <col min="9233" max="9233" width="0.625" style="166" customWidth="1"/>
    <col min="9234" max="9235" width="13.375" style="166" customWidth="1"/>
    <col min="9236" max="9236" width="15.25" style="166" customWidth="1"/>
    <col min="9237" max="9472" width="8" style="166"/>
    <col min="9473" max="9474" width="10.875" style="166" customWidth="1"/>
    <col min="9475" max="9475" width="15.125" style="166" customWidth="1"/>
    <col min="9476" max="9476" width="0.625" style="166" customWidth="1"/>
    <col min="9477" max="9478" width="12.5" style="166" customWidth="1"/>
    <col min="9479" max="9479" width="18.75" style="166" customWidth="1"/>
    <col min="9480" max="9480" width="0.625" style="166" customWidth="1"/>
    <col min="9481" max="9482" width="13.375" style="166" customWidth="1"/>
    <col min="9483" max="9483" width="0.625" style="166" customWidth="1"/>
    <col min="9484" max="9484" width="13.375" style="166" customWidth="1"/>
    <col min="9485" max="9485" width="0.625" style="166" customWidth="1"/>
    <col min="9486" max="9488" width="23" style="166" customWidth="1"/>
    <col min="9489" max="9489" width="0.625" style="166" customWidth="1"/>
    <col min="9490" max="9491" width="13.375" style="166" customWidth="1"/>
    <col min="9492" max="9492" width="15.25" style="166" customWidth="1"/>
    <col min="9493" max="9728" width="8" style="166"/>
    <col min="9729" max="9730" width="10.875" style="166" customWidth="1"/>
    <col min="9731" max="9731" width="15.125" style="166" customWidth="1"/>
    <col min="9732" max="9732" width="0.625" style="166" customWidth="1"/>
    <col min="9733" max="9734" width="12.5" style="166" customWidth="1"/>
    <col min="9735" max="9735" width="18.75" style="166" customWidth="1"/>
    <col min="9736" max="9736" width="0.625" style="166" customWidth="1"/>
    <col min="9737" max="9738" width="13.375" style="166" customWidth="1"/>
    <col min="9739" max="9739" width="0.625" style="166" customWidth="1"/>
    <col min="9740" max="9740" width="13.375" style="166" customWidth="1"/>
    <col min="9741" max="9741" width="0.625" style="166" customWidth="1"/>
    <col min="9742" max="9744" width="23" style="166" customWidth="1"/>
    <col min="9745" max="9745" width="0.625" style="166" customWidth="1"/>
    <col min="9746" max="9747" width="13.375" style="166" customWidth="1"/>
    <col min="9748" max="9748" width="15.25" style="166" customWidth="1"/>
    <col min="9749" max="9984" width="8" style="166"/>
    <col min="9985" max="9986" width="10.875" style="166" customWidth="1"/>
    <col min="9987" max="9987" width="15.125" style="166" customWidth="1"/>
    <col min="9988" max="9988" width="0.625" style="166" customWidth="1"/>
    <col min="9989" max="9990" width="12.5" style="166" customWidth="1"/>
    <col min="9991" max="9991" width="18.75" style="166" customWidth="1"/>
    <col min="9992" max="9992" width="0.625" style="166" customWidth="1"/>
    <col min="9993" max="9994" width="13.375" style="166" customWidth="1"/>
    <col min="9995" max="9995" width="0.625" style="166" customWidth="1"/>
    <col min="9996" max="9996" width="13.375" style="166" customWidth="1"/>
    <col min="9997" max="9997" width="0.625" style="166" customWidth="1"/>
    <col min="9998" max="10000" width="23" style="166" customWidth="1"/>
    <col min="10001" max="10001" width="0.625" style="166" customWidth="1"/>
    <col min="10002" max="10003" width="13.375" style="166" customWidth="1"/>
    <col min="10004" max="10004" width="15.25" style="166" customWidth="1"/>
    <col min="10005" max="10240" width="8" style="166"/>
    <col min="10241" max="10242" width="10.875" style="166" customWidth="1"/>
    <col min="10243" max="10243" width="15.125" style="166" customWidth="1"/>
    <col min="10244" max="10244" width="0.625" style="166" customWidth="1"/>
    <col min="10245" max="10246" width="12.5" style="166" customWidth="1"/>
    <col min="10247" max="10247" width="18.75" style="166" customWidth="1"/>
    <col min="10248" max="10248" width="0.625" style="166" customWidth="1"/>
    <col min="10249" max="10250" width="13.375" style="166" customWidth="1"/>
    <col min="10251" max="10251" width="0.625" style="166" customWidth="1"/>
    <col min="10252" max="10252" width="13.375" style="166" customWidth="1"/>
    <col min="10253" max="10253" width="0.625" style="166" customWidth="1"/>
    <col min="10254" max="10256" width="23" style="166" customWidth="1"/>
    <col min="10257" max="10257" width="0.625" style="166" customWidth="1"/>
    <col min="10258" max="10259" width="13.375" style="166" customWidth="1"/>
    <col min="10260" max="10260" width="15.25" style="166" customWidth="1"/>
    <col min="10261" max="10496" width="8" style="166"/>
    <col min="10497" max="10498" width="10.875" style="166" customWidth="1"/>
    <col min="10499" max="10499" width="15.125" style="166" customWidth="1"/>
    <col min="10500" max="10500" width="0.625" style="166" customWidth="1"/>
    <col min="10501" max="10502" width="12.5" style="166" customWidth="1"/>
    <col min="10503" max="10503" width="18.75" style="166" customWidth="1"/>
    <col min="10504" max="10504" width="0.625" style="166" customWidth="1"/>
    <col min="10505" max="10506" width="13.375" style="166" customWidth="1"/>
    <col min="10507" max="10507" width="0.625" style="166" customWidth="1"/>
    <col min="10508" max="10508" width="13.375" style="166" customWidth="1"/>
    <col min="10509" max="10509" width="0.625" style="166" customWidth="1"/>
    <col min="10510" max="10512" width="23" style="166" customWidth="1"/>
    <col min="10513" max="10513" width="0.625" style="166" customWidth="1"/>
    <col min="10514" max="10515" width="13.375" style="166" customWidth="1"/>
    <col min="10516" max="10516" width="15.25" style="166" customWidth="1"/>
    <col min="10517" max="10752" width="8" style="166"/>
    <col min="10753" max="10754" width="10.875" style="166" customWidth="1"/>
    <col min="10755" max="10755" width="15.125" style="166" customWidth="1"/>
    <col min="10756" max="10756" width="0.625" style="166" customWidth="1"/>
    <col min="10757" max="10758" width="12.5" style="166" customWidth="1"/>
    <col min="10759" max="10759" width="18.75" style="166" customWidth="1"/>
    <col min="10760" max="10760" width="0.625" style="166" customWidth="1"/>
    <col min="10761" max="10762" width="13.375" style="166" customWidth="1"/>
    <col min="10763" max="10763" width="0.625" style="166" customWidth="1"/>
    <col min="10764" max="10764" width="13.375" style="166" customWidth="1"/>
    <col min="10765" max="10765" width="0.625" style="166" customWidth="1"/>
    <col min="10766" max="10768" width="23" style="166" customWidth="1"/>
    <col min="10769" max="10769" width="0.625" style="166" customWidth="1"/>
    <col min="10770" max="10771" width="13.375" style="166" customWidth="1"/>
    <col min="10772" max="10772" width="15.25" style="166" customWidth="1"/>
    <col min="10773" max="11008" width="8" style="166"/>
    <col min="11009" max="11010" width="10.875" style="166" customWidth="1"/>
    <col min="11011" max="11011" width="15.125" style="166" customWidth="1"/>
    <col min="11012" max="11012" width="0.625" style="166" customWidth="1"/>
    <col min="11013" max="11014" width="12.5" style="166" customWidth="1"/>
    <col min="11015" max="11015" width="18.75" style="166" customWidth="1"/>
    <col min="11016" max="11016" width="0.625" style="166" customWidth="1"/>
    <col min="11017" max="11018" width="13.375" style="166" customWidth="1"/>
    <col min="11019" max="11019" width="0.625" style="166" customWidth="1"/>
    <col min="11020" max="11020" width="13.375" style="166" customWidth="1"/>
    <col min="11021" max="11021" width="0.625" style="166" customWidth="1"/>
    <col min="11022" max="11024" width="23" style="166" customWidth="1"/>
    <col min="11025" max="11025" width="0.625" style="166" customWidth="1"/>
    <col min="11026" max="11027" width="13.375" style="166" customWidth="1"/>
    <col min="11028" max="11028" width="15.25" style="166" customWidth="1"/>
    <col min="11029" max="11264" width="8" style="166"/>
    <col min="11265" max="11266" width="10.875" style="166" customWidth="1"/>
    <col min="11267" max="11267" width="15.125" style="166" customWidth="1"/>
    <col min="11268" max="11268" width="0.625" style="166" customWidth="1"/>
    <col min="11269" max="11270" width="12.5" style="166" customWidth="1"/>
    <col min="11271" max="11271" width="18.75" style="166" customWidth="1"/>
    <col min="11272" max="11272" width="0.625" style="166" customWidth="1"/>
    <col min="11273" max="11274" width="13.375" style="166" customWidth="1"/>
    <col min="11275" max="11275" width="0.625" style="166" customWidth="1"/>
    <col min="11276" max="11276" width="13.375" style="166" customWidth="1"/>
    <col min="11277" max="11277" width="0.625" style="166" customWidth="1"/>
    <col min="11278" max="11280" width="23" style="166" customWidth="1"/>
    <col min="11281" max="11281" width="0.625" style="166" customWidth="1"/>
    <col min="11282" max="11283" width="13.375" style="166" customWidth="1"/>
    <col min="11284" max="11284" width="15.25" style="166" customWidth="1"/>
    <col min="11285" max="11520" width="8" style="166"/>
    <col min="11521" max="11522" width="10.875" style="166" customWidth="1"/>
    <col min="11523" max="11523" width="15.125" style="166" customWidth="1"/>
    <col min="11524" max="11524" width="0.625" style="166" customWidth="1"/>
    <col min="11525" max="11526" width="12.5" style="166" customWidth="1"/>
    <col min="11527" max="11527" width="18.75" style="166" customWidth="1"/>
    <col min="11528" max="11528" width="0.625" style="166" customWidth="1"/>
    <col min="11529" max="11530" width="13.375" style="166" customWidth="1"/>
    <col min="11531" max="11531" width="0.625" style="166" customWidth="1"/>
    <col min="11532" max="11532" width="13.375" style="166" customWidth="1"/>
    <col min="11533" max="11533" width="0.625" style="166" customWidth="1"/>
    <col min="11534" max="11536" width="23" style="166" customWidth="1"/>
    <col min="11537" max="11537" width="0.625" style="166" customWidth="1"/>
    <col min="11538" max="11539" width="13.375" style="166" customWidth="1"/>
    <col min="11540" max="11540" width="15.25" style="166" customWidth="1"/>
    <col min="11541" max="11776" width="8" style="166"/>
    <col min="11777" max="11778" width="10.875" style="166" customWidth="1"/>
    <col min="11779" max="11779" width="15.125" style="166" customWidth="1"/>
    <col min="11780" max="11780" width="0.625" style="166" customWidth="1"/>
    <col min="11781" max="11782" width="12.5" style="166" customWidth="1"/>
    <col min="11783" max="11783" width="18.75" style="166" customWidth="1"/>
    <col min="11784" max="11784" width="0.625" style="166" customWidth="1"/>
    <col min="11785" max="11786" width="13.375" style="166" customWidth="1"/>
    <col min="11787" max="11787" width="0.625" style="166" customWidth="1"/>
    <col min="11788" max="11788" width="13.375" style="166" customWidth="1"/>
    <col min="11789" max="11789" width="0.625" style="166" customWidth="1"/>
    <col min="11790" max="11792" width="23" style="166" customWidth="1"/>
    <col min="11793" max="11793" width="0.625" style="166" customWidth="1"/>
    <col min="11794" max="11795" width="13.375" style="166" customWidth="1"/>
    <col min="11796" max="11796" width="15.25" style="166" customWidth="1"/>
    <col min="11797" max="12032" width="8" style="166"/>
    <col min="12033" max="12034" width="10.875" style="166" customWidth="1"/>
    <col min="12035" max="12035" width="15.125" style="166" customWidth="1"/>
    <col min="12036" max="12036" width="0.625" style="166" customWidth="1"/>
    <col min="12037" max="12038" width="12.5" style="166" customWidth="1"/>
    <col min="12039" max="12039" width="18.75" style="166" customWidth="1"/>
    <col min="12040" max="12040" width="0.625" style="166" customWidth="1"/>
    <col min="12041" max="12042" width="13.375" style="166" customWidth="1"/>
    <col min="12043" max="12043" width="0.625" style="166" customWidth="1"/>
    <col min="12044" max="12044" width="13.375" style="166" customWidth="1"/>
    <col min="12045" max="12045" width="0.625" style="166" customWidth="1"/>
    <col min="12046" max="12048" width="23" style="166" customWidth="1"/>
    <col min="12049" max="12049" width="0.625" style="166" customWidth="1"/>
    <col min="12050" max="12051" width="13.375" style="166" customWidth="1"/>
    <col min="12052" max="12052" width="15.25" style="166" customWidth="1"/>
    <col min="12053" max="12288" width="8" style="166"/>
    <col min="12289" max="12290" width="10.875" style="166" customWidth="1"/>
    <col min="12291" max="12291" width="15.125" style="166" customWidth="1"/>
    <col min="12292" max="12292" width="0.625" style="166" customWidth="1"/>
    <col min="12293" max="12294" width="12.5" style="166" customWidth="1"/>
    <col min="12295" max="12295" width="18.75" style="166" customWidth="1"/>
    <col min="12296" max="12296" width="0.625" style="166" customWidth="1"/>
    <col min="12297" max="12298" width="13.375" style="166" customWidth="1"/>
    <col min="12299" max="12299" width="0.625" style="166" customWidth="1"/>
    <col min="12300" max="12300" width="13.375" style="166" customWidth="1"/>
    <col min="12301" max="12301" width="0.625" style="166" customWidth="1"/>
    <col min="12302" max="12304" width="23" style="166" customWidth="1"/>
    <col min="12305" max="12305" width="0.625" style="166" customWidth="1"/>
    <col min="12306" max="12307" width="13.375" style="166" customWidth="1"/>
    <col min="12308" max="12308" width="15.25" style="166" customWidth="1"/>
    <col min="12309" max="12544" width="8" style="166"/>
    <col min="12545" max="12546" width="10.875" style="166" customWidth="1"/>
    <col min="12547" max="12547" width="15.125" style="166" customWidth="1"/>
    <col min="12548" max="12548" width="0.625" style="166" customWidth="1"/>
    <col min="12549" max="12550" width="12.5" style="166" customWidth="1"/>
    <col min="12551" max="12551" width="18.75" style="166" customWidth="1"/>
    <col min="12552" max="12552" width="0.625" style="166" customWidth="1"/>
    <col min="12553" max="12554" width="13.375" style="166" customWidth="1"/>
    <col min="12555" max="12555" width="0.625" style="166" customWidth="1"/>
    <col min="12556" max="12556" width="13.375" style="166" customWidth="1"/>
    <col min="12557" max="12557" width="0.625" style="166" customWidth="1"/>
    <col min="12558" max="12560" width="23" style="166" customWidth="1"/>
    <col min="12561" max="12561" width="0.625" style="166" customWidth="1"/>
    <col min="12562" max="12563" width="13.375" style="166" customWidth="1"/>
    <col min="12564" max="12564" width="15.25" style="166" customWidth="1"/>
    <col min="12565" max="12800" width="8" style="166"/>
    <col min="12801" max="12802" width="10.875" style="166" customWidth="1"/>
    <col min="12803" max="12803" width="15.125" style="166" customWidth="1"/>
    <col min="12804" max="12804" width="0.625" style="166" customWidth="1"/>
    <col min="12805" max="12806" width="12.5" style="166" customWidth="1"/>
    <col min="12807" max="12807" width="18.75" style="166" customWidth="1"/>
    <col min="12808" max="12808" width="0.625" style="166" customWidth="1"/>
    <col min="12809" max="12810" width="13.375" style="166" customWidth="1"/>
    <col min="12811" max="12811" width="0.625" style="166" customWidth="1"/>
    <col min="12812" max="12812" width="13.375" style="166" customWidth="1"/>
    <col min="12813" max="12813" width="0.625" style="166" customWidth="1"/>
    <col min="12814" max="12816" width="23" style="166" customWidth="1"/>
    <col min="12817" max="12817" width="0.625" style="166" customWidth="1"/>
    <col min="12818" max="12819" width="13.375" style="166" customWidth="1"/>
    <col min="12820" max="12820" width="15.25" style="166" customWidth="1"/>
    <col min="12821" max="13056" width="8" style="166"/>
    <col min="13057" max="13058" width="10.875" style="166" customWidth="1"/>
    <col min="13059" max="13059" width="15.125" style="166" customWidth="1"/>
    <col min="13060" max="13060" width="0.625" style="166" customWidth="1"/>
    <col min="13061" max="13062" width="12.5" style="166" customWidth="1"/>
    <col min="13063" max="13063" width="18.75" style="166" customWidth="1"/>
    <col min="13064" max="13064" width="0.625" style="166" customWidth="1"/>
    <col min="13065" max="13066" width="13.375" style="166" customWidth="1"/>
    <col min="13067" max="13067" width="0.625" style="166" customWidth="1"/>
    <col min="13068" max="13068" width="13.375" style="166" customWidth="1"/>
    <col min="13069" max="13069" width="0.625" style="166" customWidth="1"/>
    <col min="13070" max="13072" width="23" style="166" customWidth="1"/>
    <col min="13073" max="13073" width="0.625" style="166" customWidth="1"/>
    <col min="13074" max="13075" width="13.375" style="166" customWidth="1"/>
    <col min="13076" max="13076" width="15.25" style="166" customWidth="1"/>
    <col min="13077" max="13312" width="8" style="166"/>
    <col min="13313" max="13314" width="10.875" style="166" customWidth="1"/>
    <col min="13315" max="13315" width="15.125" style="166" customWidth="1"/>
    <col min="13316" max="13316" width="0.625" style="166" customWidth="1"/>
    <col min="13317" max="13318" width="12.5" style="166" customWidth="1"/>
    <col min="13319" max="13319" width="18.75" style="166" customWidth="1"/>
    <col min="13320" max="13320" width="0.625" style="166" customWidth="1"/>
    <col min="13321" max="13322" width="13.375" style="166" customWidth="1"/>
    <col min="13323" max="13323" width="0.625" style="166" customWidth="1"/>
    <col min="13324" max="13324" width="13.375" style="166" customWidth="1"/>
    <col min="13325" max="13325" width="0.625" style="166" customWidth="1"/>
    <col min="13326" max="13328" width="23" style="166" customWidth="1"/>
    <col min="13329" max="13329" width="0.625" style="166" customWidth="1"/>
    <col min="13330" max="13331" width="13.375" style="166" customWidth="1"/>
    <col min="13332" max="13332" width="15.25" style="166" customWidth="1"/>
    <col min="13333" max="13568" width="8" style="166"/>
    <col min="13569" max="13570" width="10.875" style="166" customWidth="1"/>
    <col min="13571" max="13571" width="15.125" style="166" customWidth="1"/>
    <col min="13572" max="13572" width="0.625" style="166" customWidth="1"/>
    <col min="13573" max="13574" width="12.5" style="166" customWidth="1"/>
    <col min="13575" max="13575" width="18.75" style="166" customWidth="1"/>
    <col min="13576" max="13576" width="0.625" style="166" customWidth="1"/>
    <col min="13577" max="13578" width="13.375" style="166" customWidth="1"/>
    <col min="13579" max="13579" width="0.625" style="166" customWidth="1"/>
    <col min="13580" max="13580" width="13.375" style="166" customWidth="1"/>
    <col min="13581" max="13581" width="0.625" style="166" customWidth="1"/>
    <col min="13582" max="13584" width="23" style="166" customWidth="1"/>
    <col min="13585" max="13585" width="0.625" style="166" customWidth="1"/>
    <col min="13586" max="13587" width="13.375" style="166" customWidth="1"/>
    <col min="13588" max="13588" width="15.25" style="166" customWidth="1"/>
    <col min="13589" max="13824" width="8" style="166"/>
    <col min="13825" max="13826" width="10.875" style="166" customWidth="1"/>
    <col min="13827" max="13827" width="15.125" style="166" customWidth="1"/>
    <col min="13828" max="13828" width="0.625" style="166" customWidth="1"/>
    <col min="13829" max="13830" width="12.5" style="166" customWidth="1"/>
    <col min="13831" max="13831" width="18.75" style="166" customWidth="1"/>
    <col min="13832" max="13832" width="0.625" style="166" customWidth="1"/>
    <col min="13833" max="13834" width="13.375" style="166" customWidth="1"/>
    <col min="13835" max="13835" width="0.625" style="166" customWidth="1"/>
    <col min="13836" max="13836" width="13.375" style="166" customWidth="1"/>
    <col min="13837" max="13837" width="0.625" style="166" customWidth="1"/>
    <col min="13838" max="13840" width="23" style="166" customWidth="1"/>
    <col min="13841" max="13841" width="0.625" style="166" customWidth="1"/>
    <col min="13842" max="13843" width="13.375" style="166" customWidth="1"/>
    <col min="13844" max="13844" width="15.25" style="166" customWidth="1"/>
    <col min="13845" max="14080" width="8" style="166"/>
    <col min="14081" max="14082" width="10.875" style="166" customWidth="1"/>
    <col min="14083" max="14083" width="15.125" style="166" customWidth="1"/>
    <col min="14084" max="14084" width="0.625" style="166" customWidth="1"/>
    <col min="14085" max="14086" width="12.5" style="166" customWidth="1"/>
    <col min="14087" max="14087" width="18.75" style="166" customWidth="1"/>
    <col min="14088" max="14088" width="0.625" style="166" customWidth="1"/>
    <col min="14089" max="14090" width="13.375" style="166" customWidth="1"/>
    <col min="14091" max="14091" width="0.625" style="166" customWidth="1"/>
    <col min="14092" max="14092" width="13.375" style="166" customWidth="1"/>
    <col min="14093" max="14093" width="0.625" style="166" customWidth="1"/>
    <col min="14094" max="14096" width="23" style="166" customWidth="1"/>
    <col min="14097" max="14097" width="0.625" style="166" customWidth="1"/>
    <col min="14098" max="14099" width="13.375" style="166" customWidth="1"/>
    <col min="14100" max="14100" width="15.25" style="166" customWidth="1"/>
    <col min="14101" max="14336" width="8" style="166"/>
    <col min="14337" max="14338" width="10.875" style="166" customWidth="1"/>
    <col min="14339" max="14339" width="15.125" style="166" customWidth="1"/>
    <col min="14340" max="14340" width="0.625" style="166" customWidth="1"/>
    <col min="14341" max="14342" width="12.5" style="166" customWidth="1"/>
    <col min="14343" max="14343" width="18.75" style="166" customWidth="1"/>
    <col min="14344" max="14344" width="0.625" style="166" customWidth="1"/>
    <col min="14345" max="14346" width="13.375" style="166" customWidth="1"/>
    <col min="14347" max="14347" width="0.625" style="166" customWidth="1"/>
    <col min="14348" max="14348" width="13.375" style="166" customWidth="1"/>
    <col min="14349" max="14349" width="0.625" style="166" customWidth="1"/>
    <col min="14350" max="14352" width="23" style="166" customWidth="1"/>
    <col min="14353" max="14353" width="0.625" style="166" customWidth="1"/>
    <col min="14354" max="14355" width="13.375" style="166" customWidth="1"/>
    <col min="14356" max="14356" width="15.25" style="166" customWidth="1"/>
    <col min="14357" max="14592" width="8" style="166"/>
    <col min="14593" max="14594" width="10.875" style="166" customWidth="1"/>
    <col min="14595" max="14595" width="15.125" style="166" customWidth="1"/>
    <col min="14596" max="14596" width="0.625" style="166" customWidth="1"/>
    <col min="14597" max="14598" width="12.5" style="166" customWidth="1"/>
    <col min="14599" max="14599" width="18.75" style="166" customWidth="1"/>
    <col min="14600" max="14600" width="0.625" style="166" customWidth="1"/>
    <col min="14601" max="14602" width="13.375" style="166" customWidth="1"/>
    <col min="14603" max="14603" width="0.625" style="166" customWidth="1"/>
    <col min="14604" max="14604" width="13.375" style="166" customWidth="1"/>
    <col min="14605" max="14605" width="0.625" style="166" customWidth="1"/>
    <col min="14606" max="14608" width="23" style="166" customWidth="1"/>
    <col min="14609" max="14609" width="0.625" style="166" customWidth="1"/>
    <col min="14610" max="14611" width="13.375" style="166" customWidth="1"/>
    <col min="14612" max="14612" width="15.25" style="166" customWidth="1"/>
    <col min="14613" max="14848" width="8" style="166"/>
    <col min="14849" max="14850" width="10.875" style="166" customWidth="1"/>
    <col min="14851" max="14851" width="15.125" style="166" customWidth="1"/>
    <col min="14852" max="14852" width="0.625" style="166" customWidth="1"/>
    <col min="14853" max="14854" width="12.5" style="166" customWidth="1"/>
    <col min="14855" max="14855" width="18.75" style="166" customWidth="1"/>
    <col min="14856" max="14856" width="0.625" style="166" customWidth="1"/>
    <col min="14857" max="14858" width="13.375" style="166" customWidth="1"/>
    <col min="14859" max="14859" width="0.625" style="166" customWidth="1"/>
    <col min="14860" max="14860" width="13.375" style="166" customWidth="1"/>
    <col min="14861" max="14861" width="0.625" style="166" customWidth="1"/>
    <col min="14862" max="14864" width="23" style="166" customWidth="1"/>
    <col min="14865" max="14865" width="0.625" style="166" customWidth="1"/>
    <col min="14866" max="14867" width="13.375" style="166" customWidth="1"/>
    <col min="14868" max="14868" width="15.25" style="166" customWidth="1"/>
    <col min="14869" max="15104" width="8" style="166"/>
    <col min="15105" max="15106" width="10.875" style="166" customWidth="1"/>
    <col min="15107" max="15107" width="15.125" style="166" customWidth="1"/>
    <col min="15108" max="15108" width="0.625" style="166" customWidth="1"/>
    <col min="15109" max="15110" width="12.5" style="166" customWidth="1"/>
    <col min="15111" max="15111" width="18.75" style="166" customWidth="1"/>
    <col min="15112" max="15112" width="0.625" style="166" customWidth="1"/>
    <col min="15113" max="15114" width="13.375" style="166" customWidth="1"/>
    <col min="15115" max="15115" width="0.625" style="166" customWidth="1"/>
    <col min="15116" max="15116" width="13.375" style="166" customWidth="1"/>
    <col min="15117" max="15117" width="0.625" style="166" customWidth="1"/>
    <col min="15118" max="15120" width="23" style="166" customWidth="1"/>
    <col min="15121" max="15121" width="0.625" style="166" customWidth="1"/>
    <col min="15122" max="15123" width="13.375" style="166" customWidth="1"/>
    <col min="15124" max="15124" width="15.25" style="166" customWidth="1"/>
    <col min="15125" max="15360" width="8" style="166"/>
    <col min="15361" max="15362" width="10.875" style="166" customWidth="1"/>
    <col min="15363" max="15363" width="15.125" style="166" customWidth="1"/>
    <col min="15364" max="15364" width="0.625" style="166" customWidth="1"/>
    <col min="15365" max="15366" width="12.5" style="166" customWidth="1"/>
    <col min="15367" max="15367" width="18.75" style="166" customWidth="1"/>
    <col min="15368" max="15368" width="0.625" style="166" customWidth="1"/>
    <col min="15369" max="15370" width="13.375" style="166" customWidth="1"/>
    <col min="15371" max="15371" width="0.625" style="166" customWidth="1"/>
    <col min="15372" max="15372" width="13.375" style="166" customWidth="1"/>
    <col min="15373" max="15373" width="0.625" style="166" customWidth="1"/>
    <col min="15374" max="15376" width="23" style="166" customWidth="1"/>
    <col min="15377" max="15377" width="0.625" style="166" customWidth="1"/>
    <col min="15378" max="15379" width="13.375" style="166" customWidth="1"/>
    <col min="15380" max="15380" width="15.25" style="166" customWidth="1"/>
    <col min="15381" max="15616" width="8" style="166"/>
    <col min="15617" max="15618" width="10.875" style="166" customWidth="1"/>
    <col min="15619" max="15619" width="15.125" style="166" customWidth="1"/>
    <col min="15620" max="15620" width="0.625" style="166" customWidth="1"/>
    <col min="15621" max="15622" width="12.5" style="166" customWidth="1"/>
    <col min="15623" max="15623" width="18.75" style="166" customWidth="1"/>
    <col min="15624" max="15624" width="0.625" style="166" customWidth="1"/>
    <col min="15625" max="15626" width="13.375" style="166" customWidth="1"/>
    <col min="15627" max="15627" width="0.625" style="166" customWidth="1"/>
    <col min="15628" max="15628" width="13.375" style="166" customWidth="1"/>
    <col min="15629" max="15629" width="0.625" style="166" customWidth="1"/>
    <col min="15630" max="15632" width="23" style="166" customWidth="1"/>
    <col min="15633" max="15633" width="0.625" style="166" customWidth="1"/>
    <col min="15634" max="15635" width="13.375" style="166" customWidth="1"/>
    <col min="15636" max="15636" width="15.25" style="166" customWidth="1"/>
    <col min="15637" max="15872" width="8" style="166"/>
    <col min="15873" max="15874" width="10.875" style="166" customWidth="1"/>
    <col min="15875" max="15875" width="15.125" style="166" customWidth="1"/>
    <col min="15876" max="15876" width="0.625" style="166" customWidth="1"/>
    <col min="15877" max="15878" width="12.5" style="166" customWidth="1"/>
    <col min="15879" max="15879" width="18.75" style="166" customWidth="1"/>
    <col min="15880" max="15880" width="0.625" style="166" customWidth="1"/>
    <col min="15881" max="15882" width="13.375" style="166" customWidth="1"/>
    <col min="15883" max="15883" width="0.625" style="166" customWidth="1"/>
    <col min="15884" max="15884" width="13.375" style="166" customWidth="1"/>
    <col min="15885" max="15885" width="0.625" style="166" customWidth="1"/>
    <col min="15886" max="15888" width="23" style="166" customWidth="1"/>
    <col min="15889" max="15889" width="0.625" style="166" customWidth="1"/>
    <col min="15890" max="15891" width="13.375" style="166" customWidth="1"/>
    <col min="15892" max="15892" width="15.25" style="166" customWidth="1"/>
    <col min="15893" max="16128" width="8" style="166"/>
    <col min="16129" max="16130" width="10.875" style="166" customWidth="1"/>
    <col min="16131" max="16131" width="15.125" style="166" customWidth="1"/>
    <col min="16132" max="16132" width="0.625" style="166" customWidth="1"/>
    <col min="16133" max="16134" width="12.5" style="166" customWidth="1"/>
    <col min="16135" max="16135" width="18.75" style="166" customWidth="1"/>
    <col min="16136" max="16136" width="0.625" style="166" customWidth="1"/>
    <col min="16137" max="16138" width="13.375" style="166" customWidth="1"/>
    <col min="16139" max="16139" width="0.625" style="166" customWidth="1"/>
    <col min="16140" max="16140" width="13.375" style="166" customWidth="1"/>
    <col min="16141" max="16141" width="0.625" style="166" customWidth="1"/>
    <col min="16142" max="16144" width="23" style="166" customWidth="1"/>
    <col min="16145" max="16145" width="0.625" style="166" customWidth="1"/>
    <col min="16146" max="16147" width="13.375" style="166" customWidth="1"/>
    <col min="16148" max="16148" width="15.25" style="166" customWidth="1"/>
    <col min="16149" max="16384" width="8" style="166"/>
  </cols>
  <sheetData>
    <row r="1" spans="1:20" ht="28.5">
      <c r="A1" s="158" t="s">
        <v>140</v>
      </c>
      <c r="B1" s="159"/>
      <c r="C1" s="159"/>
      <c r="D1" s="159"/>
      <c r="E1" s="159"/>
      <c r="F1" s="159"/>
      <c r="G1" s="160"/>
      <c r="H1" s="161"/>
      <c r="I1" s="162" t="s">
        <v>141</v>
      </c>
      <c r="J1" s="163"/>
      <c r="K1" s="163"/>
      <c r="L1" s="163"/>
      <c r="M1" s="163"/>
      <c r="N1" s="163"/>
      <c r="O1" s="163"/>
      <c r="P1" s="164"/>
      <c r="Q1" s="165"/>
    </row>
    <row r="2" spans="1:20" ht="29.25" thickBot="1">
      <c r="A2" s="167"/>
      <c r="B2" s="168"/>
      <c r="C2" s="168"/>
      <c r="D2" s="168"/>
      <c r="E2" s="168"/>
      <c r="F2" s="168"/>
      <c r="G2" s="169"/>
      <c r="H2" s="161"/>
      <c r="I2" s="162" t="s">
        <v>142</v>
      </c>
      <c r="J2" s="163"/>
      <c r="K2" s="163"/>
      <c r="L2" s="163"/>
      <c r="M2" s="163"/>
      <c r="N2" s="163"/>
      <c r="O2" s="163"/>
      <c r="P2" s="164"/>
      <c r="Q2" s="165"/>
    </row>
    <row r="3" spans="1:20">
      <c r="A3" s="170"/>
      <c r="B3" s="171"/>
      <c r="C3" s="171"/>
      <c r="D3" s="171"/>
      <c r="E3" s="171"/>
      <c r="F3" s="171"/>
      <c r="G3" s="171"/>
      <c r="H3" s="171"/>
    </row>
    <row r="4" spans="1:20" s="179" customFormat="1" ht="28.5">
      <c r="A4" s="172" t="s">
        <v>143</v>
      </c>
      <c r="B4" s="173"/>
      <c r="C4" s="174"/>
      <c r="D4" s="175"/>
      <c r="E4" s="172" t="s">
        <v>144</v>
      </c>
      <c r="F4" s="173"/>
      <c r="G4" s="174"/>
      <c r="H4" s="176"/>
      <c r="I4" s="172" t="s">
        <v>145</v>
      </c>
      <c r="J4" s="173"/>
      <c r="K4" s="173"/>
      <c r="L4" s="174"/>
      <c r="M4" s="177"/>
      <c r="N4" s="172" t="s">
        <v>146</v>
      </c>
      <c r="O4" s="173"/>
      <c r="P4" s="174"/>
      <c r="Q4" s="178"/>
      <c r="R4" s="172" t="s">
        <v>147</v>
      </c>
      <c r="S4" s="173"/>
      <c r="T4" s="174"/>
    </row>
    <row r="5" spans="1:20" s="179" customFormat="1" ht="28.5">
      <c r="A5" s="180"/>
      <c r="B5" s="181"/>
      <c r="C5" s="182"/>
      <c r="D5" s="183"/>
      <c r="E5" s="184"/>
      <c r="F5" s="185"/>
      <c r="G5" s="186"/>
      <c r="H5" s="187"/>
      <c r="I5" s="184"/>
      <c r="J5" s="185"/>
      <c r="K5" s="185"/>
      <c r="L5" s="186"/>
      <c r="M5" s="188"/>
      <c r="N5" s="184"/>
      <c r="O5" s="185"/>
      <c r="P5" s="186"/>
      <c r="Q5" s="189"/>
      <c r="R5" s="184"/>
      <c r="S5" s="185"/>
      <c r="T5" s="186"/>
    </row>
    <row r="6" spans="1:20" s="179" customFormat="1" ht="28.5">
      <c r="A6" s="190"/>
      <c r="B6" s="191"/>
      <c r="C6" s="192"/>
      <c r="D6" s="183"/>
      <c r="E6" s="191" t="s">
        <v>148</v>
      </c>
      <c r="F6" s="191"/>
      <c r="G6" s="192"/>
      <c r="H6" s="187"/>
      <c r="I6" s="191" t="s">
        <v>149</v>
      </c>
      <c r="J6" s="191"/>
      <c r="K6" s="191"/>
      <c r="L6" s="192"/>
      <c r="M6" s="188"/>
      <c r="N6" s="191" t="s">
        <v>150</v>
      </c>
      <c r="O6" s="191"/>
      <c r="P6" s="192"/>
      <c r="Q6" s="193"/>
      <c r="R6" s="190" t="s">
        <v>151</v>
      </c>
      <c r="S6" s="191"/>
      <c r="T6" s="192"/>
    </row>
    <row r="7" spans="1:20" s="179" customFormat="1" ht="28.5">
      <c r="A7" s="190"/>
      <c r="B7" s="191"/>
      <c r="C7" s="192"/>
      <c r="D7" s="183"/>
      <c r="E7" s="191"/>
      <c r="F7" s="191"/>
      <c r="G7" s="192"/>
      <c r="H7" s="187"/>
      <c r="I7" s="191"/>
      <c r="J7" s="191"/>
      <c r="K7" s="191"/>
      <c r="L7" s="192"/>
      <c r="M7" s="188"/>
      <c r="N7" s="191"/>
      <c r="O7" s="191"/>
      <c r="P7" s="192"/>
      <c r="Q7" s="193"/>
      <c r="R7" s="190"/>
      <c r="S7" s="191"/>
      <c r="T7" s="192"/>
    </row>
    <row r="8" spans="1:20" s="179" customFormat="1" ht="28.5">
      <c r="A8" s="194"/>
      <c r="B8" s="181"/>
      <c r="C8" s="182"/>
      <c r="D8" s="183"/>
      <c r="E8" s="191"/>
      <c r="F8" s="191"/>
      <c r="G8" s="192"/>
      <c r="H8" s="187"/>
      <c r="I8" s="191"/>
      <c r="J8" s="191"/>
      <c r="K8" s="191"/>
      <c r="L8" s="192"/>
      <c r="M8" s="188"/>
      <c r="N8" s="191"/>
      <c r="O8" s="191"/>
      <c r="P8" s="192"/>
      <c r="Q8" s="193"/>
      <c r="R8" s="190"/>
      <c r="S8" s="191"/>
      <c r="T8" s="192"/>
    </row>
    <row r="9" spans="1:20" s="179" customFormat="1" ht="28.5">
      <c r="A9" s="190" t="s">
        <v>152</v>
      </c>
      <c r="B9" s="191"/>
      <c r="C9" s="192"/>
      <c r="D9" s="183"/>
      <c r="E9" s="191"/>
      <c r="F9" s="191"/>
      <c r="G9" s="192"/>
      <c r="H9" s="187"/>
      <c r="I9" s="191"/>
      <c r="J9" s="191"/>
      <c r="K9" s="191"/>
      <c r="L9" s="192"/>
      <c r="M9" s="188"/>
      <c r="N9" s="191"/>
      <c r="O9" s="191"/>
      <c r="P9" s="192"/>
      <c r="Q9" s="193"/>
      <c r="R9" s="190"/>
      <c r="S9" s="191"/>
      <c r="T9" s="192"/>
    </row>
    <row r="10" spans="1:20" s="179" customFormat="1" ht="28.5">
      <c r="A10" s="190"/>
      <c r="B10" s="191"/>
      <c r="C10" s="192"/>
      <c r="D10" s="183"/>
      <c r="E10" s="191"/>
      <c r="F10" s="191"/>
      <c r="G10" s="192"/>
      <c r="H10" s="187"/>
      <c r="I10" s="191"/>
      <c r="J10" s="191"/>
      <c r="K10" s="191"/>
      <c r="L10" s="192"/>
      <c r="M10" s="188"/>
      <c r="N10" s="191"/>
      <c r="O10" s="191"/>
      <c r="P10" s="192"/>
      <c r="Q10" s="193"/>
      <c r="R10" s="190"/>
      <c r="S10" s="191"/>
      <c r="T10" s="192"/>
    </row>
    <row r="11" spans="1:20" s="179" customFormat="1" ht="28.5">
      <c r="A11" s="194"/>
      <c r="B11" s="181"/>
      <c r="C11" s="182"/>
      <c r="D11" s="183"/>
      <c r="E11" s="191"/>
      <c r="F11" s="191"/>
      <c r="G11" s="192"/>
      <c r="H11" s="187"/>
      <c r="I11" s="191"/>
      <c r="J11" s="191"/>
      <c r="K11" s="191"/>
      <c r="L11" s="192"/>
      <c r="M11" s="188"/>
      <c r="N11" s="191"/>
      <c r="O11" s="191"/>
      <c r="P11" s="192"/>
      <c r="Q11" s="193"/>
      <c r="R11" s="190"/>
      <c r="S11" s="191"/>
      <c r="T11" s="192"/>
    </row>
    <row r="12" spans="1:20" s="179" customFormat="1" ht="28.5">
      <c r="A12" s="194"/>
      <c r="B12" s="181"/>
      <c r="C12" s="182"/>
      <c r="D12" s="183"/>
      <c r="E12" s="191"/>
      <c r="F12" s="191"/>
      <c r="G12" s="192"/>
      <c r="H12" s="187"/>
      <c r="I12" s="195"/>
      <c r="J12" s="195"/>
      <c r="K12" s="195"/>
      <c r="L12" s="196"/>
      <c r="M12" s="188"/>
      <c r="N12" s="190" t="s">
        <v>153</v>
      </c>
      <c r="O12" s="191"/>
      <c r="P12" s="192"/>
      <c r="Q12" s="193"/>
      <c r="R12" s="194"/>
      <c r="S12" s="181"/>
      <c r="T12" s="182"/>
    </row>
    <row r="13" spans="1:20" s="179" customFormat="1" ht="28.5">
      <c r="A13" s="190" t="s">
        <v>154</v>
      </c>
      <c r="B13" s="191"/>
      <c r="C13" s="192"/>
      <c r="D13" s="183"/>
      <c r="E13" s="191"/>
      <c r="F13" s="191"/>
      <c r="G13" s="192"/>
      <c r="H13" s="187"/>
      <c r="I13" s="191" t="s">
        <v>155</v>
      </c>
      <c r="J13" s="191"/>
      <c r="K13" s="191"/>
      <c r="L13" s="192"/>
      <c r="M13" s="188"/>
      <c r="N13" s="190"/>
      <c r="O13" s="191"/>
      <c r="P13" s="192"/>
      <c r="Q13" s="193"/>
      <c r="R13" s="190" t="s">
        <v>156</v>
      </c>
      <c r="S13" s="191"/>
      <c r="T13" s="192"/>
    </row>
    <row r="14" spans="1:20" s="179" customFormat="1" ht="28.5">
      <c r="A14" s="190"/>
      <c r="B14" s="191"/>
      <c r="C14" s="192"/>
      <c r="D14" s="183"/>
      <c r="E14" s="181"/>
      <c r="F14" s="181"/>
      <c r="G14" s="182"/>
      <c r="H14" s="187"/>
      <c r="I14" s="191"/>
      <c r="J14" s="191"/>
      <c r="K14" s="191"/>
      <c r="L14" s="192"/>
      <c r="M14" s="188"/>
      <c r="N14" s="190"/>
      <c r="O14" s="191"/>
      <c r="P14" s="192"/>
      <c r="Q14" s="193"/>
      <c r="R14" s="190"/>
      <c r="S14" s="191"/>
      <c r="T14" s="192"/>
    </row>
    <row r="15" spans="1:20" s="179" customFormat="1" ht="28.5">
      <c r="A15" s="190"/>
      <c r="B15" s="191"/>
      <c r="C15" s="192"/>
      <c r="D15" s="183"/>
      <c r="E15" s="191" t="s">
        <v>157</v>
      </c>
      <c r="F15" s="191"/>
      <c r="G15" s="192"/>
      <c r="H15" s="187"/>
      <c r="I15" s="191"/>
      <c r="J15" s="191"/>
      <c r="K15" s="191"/>
      <c r="L15" s="192"/>
      <c r="M15" s="188"/>
      <c r="N15" s="190"/>
      <c r="O15" s="191"/>
      <c r="P15" s="192"/>
      <c r="Q15" s="193"/>
      <c r="R15" s="190"/>
      <c r="S15" s="191"/>
      <c r="T15" s="192"/>
    </row>
    <row r="16" spans="1:20" s="179" customFormat="1" ht="28.5">
      <c r="A16" s="190"/>
      <c r="B16" s="191"/>
      <c r="C16" s="192"/>
      <c r="D16" s="183"/>
      <c r="E16" s="191"/>
      <c r="F16" s="191"/>
      <c r="G16" s="192"/>
      <c r="H16" s="187"/>
      <c r="I16" s="191" t="s">
        <v>158</v>
      </c>
      <c r="J16" s="191"/>
      <c r="K16" s="191"/>
      <c r="L16" s="192"/>
      <c r="M16" s="188"/>
      <c r="N16" s="191" t="s">
        <v>159</v>
      </c>
      <c r="O16" s="191"/>
      <c r="P16" s="192"/>
      <c r="Q16" s="193"/>
      <c r="R16" s="194"/>
      <c r="S16" s="181"/>
      <c r="T16" s="182"/>
    </row>
    <row r="17" spans="1:20" s="179" customFormat="1" ht="28.5">
      <c r="A17" s="190"/>
      <c r="B17" s="191"/>
      <c r="C17" s="192"/>
      <c r="D17" s="183"/>
      <c r="E17" s="191"/>
      <c r="F17" s="191"/>
      <c r="G17" s="192"/>
      <c r="H17" s="187"/>
      <c r="I17" s="191"/>
      <c r="J17" s="191"/>
      <c r="K17" s="191"/>
      <c r="L17" s="192"/>
      <c r="M17" s="188"/>
      <c r="N17" s="191"/>
      <c r="O17" s="191"/>
      <c r="P17" s="192"/>
      <c r="Q17" s="193"/>
      <c r="R17" s="190" t="s">
        <v>160</v>
      </c>
      <c r="S17" s="191"/>
      <c r="T17" s="192"/>
    </row>
    <row r="18" spans="1:20" s="179" customFormat="1" ht="28.5">
      <c r="A18" s="194"/>
      <c r="B18" s="181"/>
      <c r="C18" s="182"/>
      <c r="D18" s="183"/>
      <c r="E18" s="181"/>
      <c r="F18" s="181"/>
      <c r="G18" s="182"/>
      <c r="H18" s="187"/>
      <c r="I18" s="191"/>
      <c r="J18" s="191"/>
      <c r="K18" s="191"/>
      <c r="L18" s="192"/>
      <c r="M18" s="188"/>
      <c r="N18" s="194"/>
      <c r="O18" s="181"/>
      <c r="P18" s="182"/>
      <c r="Q18" s="193"/>
      <c r="R18" s="190"/>
      <c r="S18" s="191"/>
      <c r="T18" s="192"/>
    </row>
    <row r="19" spans="1:20" s="179" customFormat="1" ht="28.5">
      <c r="A19" s="190" t="s">
        <v>161</v>
      </c>
      <c r="B19" s="191"/>
      <c r="C19" s="192"/>
      <c r="D19" s="183"/>
      <c r="E19" s="191" t="s">
        <v>162</v>
      </c>
      <c r="F19" s="191"/>
      <c r="G19" s="192"/>
      <c r="H19" s="187"/>
      <c r="I19" s="190" t="s">
        <v>163</v>
      </c>
      <c r="J19" s="191"/>
      <c r="K19" s="191"/>
      <c r="L19" s="192"/>
      <c r="M19" s="188"/>
      <c r="N19" s="191" t="s">
        <v>164</v>
      </c>
      <c r="O19" s="191"/>
      <c r="P19" s="192"/>
      <c r="Q19" s="193"/>
      <c r="R19" s="190"/>
      <c r="S19" s="191"/>
      <c r="T19" s="192"/>
    </row>
    <row r="20" spans="1:20" s="179" customFormat="1" ht="28.5">
      <c r="A20" s="190"/>
      <c r="B20" s="191"/>
      <c r="C20" s="192"/>
      <c r="D20" s="183"/>
      <c r="E20" s="191"/>
      <c r="F20" s="191"/>
      <c r="G20" s="192"/>
      <c r="H20" s="187"/>
      <c r="I20" s="190"/>
      <c r="J20" s="191"/>
      <c r="K20" s="191"/>
      <c r="L20" s="192"/>
      <c r="M20" s="188"/>
      <c r="N20" s="191"/>
      <c r="O20" s="191"/>
      <c r="P20" s="192"/>
      <c r="Q20" s="193"/>
      <c r="R20" s="190"/>
      <c r="S20" s="191"/>
      <c r="T20" s="192"/>
    </row>
    <row r="21" spans="1:20" s="179" customFormat="1" ht="28.5">
      <c r="A21" s="190"/>
      <c r="B21" s="191"/>
      <c r="C21" s="192"/>
      <c r="D21" s="183"/>
      <c r="E21" s="191"/>
      <c r="F21" s="191"/>
      <c r="G21" s="192"/>
      <c r="H21" s="187"/>
      <c r="I21" s="190"/>
      <c r="J21" s="191"/>
      <c r="K21" s="191"/>
      <c r="L21" s="192"/>
      <c r="M21" s="188"/>
      <c r="N21" s="194"/>
      <c r="O21" s="181"/>
      <c r="P21" s="182"/>
      <c r="Q21" s="193"/>
      <c r="R21" s="190"/>
      <c r="S21" s="191"/>
      <c r="T21" s="192"/>
    </row>
    <row r="22" spans="1:20" s="179" customFormat="1" ht="28.5">
      <c r="A22" s="194"/>
      <c r="B22" s="181"/>
      <c r="C22" s="182"/>
      <c r="D22" s="183"/>
      <c r="E22" s="191"/>
      <c r="F22" s="191"/>
      <c r="G22" s="192"/>
      <c r="H22" s="187"/>
      <c r="I22" s="190"/>
      <c r="J22" s="191"/>
      <c r="K22" s="191"/>
      <c r="L22" s="192"/>
      <c r="M22" s="188"/>
      <c r="N22" s="194"/>
      <c r="O22" s="181"/>
      <c r="P22" s="182"/>
      <c r="Q22" s="193"/>
      <c r="R22" s="194"/>
      <c r="S22" s="181"/>
      <c r="T22" s="182"/>
    </row>
    <row r="23" spans="1:20" s="179" customFormat="1" ht="28.5">
      <c r="A23" s="194"/>
      <c r="B23" s="181"/>
      <c r="C23" s="182"/>
      <c r="D23" s="183"/>
      <c r="E23" s="191"/>
      <c r="F23" s="191"/>
      <c r="G23" s="192"/>
      <c r="H23" s="187"/>
      <c r="I23" s="190"/>
      <c r="J23" s="191"/>
      <c r="K23" s="191"/>
      <c r="L23" s="192"/>
      <c r="M23" s="188"/>
      <c r="N23" s="194"/>
      <c r="O23" s="181"/>
      <c r="P23" s="182"/>
      <c r="Q23" s="193"/>
      <c r="R23" s="194"/>
      <c r="S23" s="181"/>
      <c r="T23" s="182"/>
    </row>
    <row r="24" spans="1:20" s="179" customFormat="1" ht="28.5">
      <c r="A24" s="194" t="s">
        <v>122</v>
      </c>
      <c r="B24" s="181"/>
      <c r="C24" s="182"/>
      <c r="D24" s="183"/>
      <c r="E24" s="197"/>
      <c r="F24" s="197"/>
      <c r="G24" s="198"/>
      <c r="H24" s="187"/>
      <c r="I24" s="190"/>
      <c r="J24" s="191"/>
      <c r="K24" s="191"/>
      <c r="L24" s="192"/>
      <c r="M24" s="188"/>
      <c r="N24" s="199"/>
      <c r="O24" s="200"/>
      <c r="P24" s="201"/>
      <c r="Q24" s="193"/>
      <c r="R24" s="194"/>
      <c r="S24" s="181"/>
      <c r="T24" s="182"/>
    </row>
    <row r="25" spans="1:20" s="179" customFormat="1" ht="28.5">
      <c r="A25" s="194" t="s">
        <v>165</v>
      </c>
      <c r="B25" s="181"/>
      <c r="C25" s="182"/>
      <c r="D25" s="183"/>
      <c r="E25" s="172" t="s">
        <v>166</v>
      </c>
      <c r="F25" s="173"/>
      <c r="G25" s="174"/>
      <c r="H25" s="202"/>
      <c r="I25" s="190"/>
      <c r="J25" s="191"/>
      <c r="K25" s="191"/>
      <c r="L25" s="192"/>
      <c r="M25" s="188"/>
      <c r="N25" s="203" t="s">
        <v>167</v>
      </c>
      <c r="O25" s="203"/>
      <c r="P25" s="203"/>
      <c r="Q25" s="204"/>
      <c r="R25" s="194"/>
      <c r="S25" s="181"/>
      <c r="T25" s="182"/>
    </row>
    <row r="26" spans="1:20" s="179" customFormat="1" ht="28.5">
      <c r="A26" s="194" t="s">
        <v>168</v>
      </c>
      <c r="B26" s="181"/>
      <c r="C26" s="182"/>
      <c r="D26" s="183"/>
      <c r="E26" s="205"/>
      <c r="F26" s="185"/>
      <c r="G26" s="186"/>
      <c r="H26" s="187"/>
      <c r="I26" s="190"/>
      <c r="J26" s="191"/>
      <c r="K26" s="191"/>
      <c r="L26" s="192"/>
      <c r="M26" s="188"/>
      <c r="N26" s="206"/>
      <c r="O26" s="185"/>
      <c r="P26" s="185"/>
      <c r="Q26" s="193"/>
      <c r="R26" s="194"/>
      <c r="S26" s="181"/>
      <c r="T26" s="182"/>
    </row>
    <row r="27" spans="1:20" s="179" customFormat="1" ht="28.5">
      <c r="A27" s="194" t="s">
        <v>169</v>
      </c>
      <c r="B27" s="181"/>
      <c r="C27" s="182"/>
      <c r="D27" s="183"/>
      <c r="E27" s="190" t="s">
        <v>170</v>
      </c>
      <c r="F27" s="191"/>
      <c r="G27" s="192"/>
      <c r="H27" s="187"/>
      <c r="I27" s="194"/>
      <c r="J27" s="181"/>
      <c r="K27" s="181"/>
      <c r="L27" s="182"/>
      <c r="M27" s="188"/>
      <c r="N27" s="207" t="s">
        <v>171</v>
      </c>
      <c r="O27" s="208"/>
      <c r="P27" s="208"/>
      <c r="Q27" s="193"/>
      <c r="R27" s="194"/>
      <c r="S27" s="181"/>
      <c r="T27" s="182"/>
    </row>
    <row r="28" spans="1:20" s="179" customFormat="1" ht="28.5">
      <c r="A28" s="194"/>
      <c r="B28" s="181"/>
      <c r="C28" s="182"/>
      <c r="D28" s="183"/>
      <c r="E28" s="190"/>
      <c r="F28" s="191"/>
      <c r="G28" s="192"/>
      <c r="H28" s="187"/>
      <c r="I28" s="194"/>
      <c r="J28" s="181"/>
      <c r="K28" s="181"/>
      <c r="L28" s="182"/>
      <c r="M28" s="188"/>
      <c r="N28" s="190" t="s">
        <v>172</v>
      </c>
      <c r="O28" s="191"/>
      <c r="P28" s="191"/>
      <c r="Q28" s="193"/>
      <c r="R28" s="181"/>
      <c r="S28" s="181"/>
      <c r="T28" s="182"/>
    </row>
    <row r="29" spans="1:20" s="179" customFormat="1" ht="28.5">
      <c r="A29" s="194" t="s">
        <v>173</v>
      </c>
      <c r="B29" s="181"/>
      <c r="C29" s="182"/>
      <c r="D29" s="183"/>
      <c r="E29" s="194"/>
      <c r="F29" s="181"/>
      <c r="G29" s="182"/>
      <c r="H29" s="187"/>
      <c r="I29" s="194"/>
      <c r="J29" s="181"/>
      <c r="K29" s="181"/>
      <c r="L29" s="182"/>
      <c r="M29" s="188"/>
      <c r="N29" s="190"/>
      <c r="O29" s="191"/>
      <c r="P29" s="191"/>
      <c r="Q29" s="193"/>
      <c r="R29" s="181"/>
      <c r="S29" s="181"/>
      <c r="T29" s="182"/>
    </row>
    <row r="30" spans="1:20" s="179" customFormat="1" ht="28.5">
      <c r="A30" s="194" t="s">
        <v>174</v>
      </c>
      <c r="B30" s="181"/>
      <c r="C30" s="182"/>
      <c r="D30" s="183"/>
      <c r="E30" s="190" t="s">
        <v>175</v>
      </c>
      <c r="F30" s="191"/>
      <c r="G30" s="192"/>
      <c r="H30" s="187"/>
      <c r="I30" s="194"/>
      <c r="J30" s="181"/>
      <c r="K30" s="181"/>
      <c r="L30" s="182"/>
      <c r="M30" s="188"/>
      <c r="N30" s="207" t="s">
        <v>176</v>
      </c>
      <c r="O30" s="208"/>
      <c r="P30" s="208"/>
      <c r="Q30" s="193"/>
      <c r="R30" s="194"/>
      <c r="S30" s="181"/>
      <c r="T30" s="182"/>
    </row>
    <row r="31" spans="1:20" s="179" customFormat="1" ht="28.5">
      <c r="A31" s="194"/>
      <c r="B31" s="181"/>
      <c r="C31" s="182"/>
      <c r="D31" s="183"/>
      <c r="E31" s="190" t="s">
        <v>177</v>
      </c>
      <c r="F31" s="191"/>
      <c r="G31" s="192"/>
      <c r="H31" s="187"/>
      <c r="I31" s="194"/>
      <c r="J31" s="181"/>
      <c r="K31" s="181"/>
      <c r="L31" s="182"/>
      <c r="M31" s="188"/>
      <c r="N31" s="209" t="s">
        <v>178</v>
      </c>
      <c r="O31" s="210"/>
      <c r="P31" s="210"/>
      <c r="Q31" s="193"/>
      <c r="R31" s="194"/>
      <c r="S31" s="181"/>
      <c r="T31" s="182"/>
    </row>
    <row r="32" spans="1:20" s="179" customFormat="1" ht="28.5">
      <c r="A32" s="194"/>
      <c r="B32" s="181"/>
      <c r="C32" s="182"/>
      <c r="D32" s="183"/>
      <c r="E32" s="190"/>
      <c r="F32" s="191"/>
      <c r="G32" s="192"/>
      <c r="H32" s="187"/>
      <c r="I32" s="194"/>
      <c r="J32" s="181"/>
      <c r="K32" s="181"/>
      <c r="L32" s="182"/>
      <c r="M32" s="188"/>
      <c r="N32" s="181"/>
      <c r="O32" s="181"/>
      <c r="P32" s="181"/>
      <c r="Q32" s="193"/>
      <c r="R32" s="194"/>
      <c r="S32" s="181"/>
      <c r="T32" s="182"/>
    </row>
    <row r="33" spans="1:20" s="179" customFormat="1" ht="28.5">
      <c r="A33" s="194"/>
      <c r="B33" s="181"/>
      <c r="C33" s="182"/>
      <c r="D33" s="183"/>
      <c r="E33" s="190"/>
      <c r="F33" s="191"/>
      <c r="G33" s="192"/>
      <c r="H33" s="187"/>
      <c r="I33" s="194"/>
      <c r="J33" s="181"/>
      <c r="K33" s="181"/>
      <c r="L33" s="182"/>
      <c r="M33" s="188"/>
      <c r="N33" s="181"/>
      <c r="O33" s="181"/>
      <c r="P33" s="181"/>
      <c r="Q33" s="193"/>
      <c r="R33" s="194"/>
      <c r="S33" s="181"/>
      <c r="T33" s="182"/>
    </row>
    <row r="34" spans="1:20" s="179" customFormat="1" ht="28.5">
      <c r="A34" s="194"/>
      <c r="B34" s="181"/>
      <c r="C34" s="182"/>
      <c r="D34" s="183"/>
      <c r="E34" s="194"/>
      <c r="F34" s="181"/>
      <c r="G34" s="182"/>
      <c r="H34" s="187"/>
      <c r="I34" s="194"/>
      <c r="J34" s="181"/>
      <c r="K34" s="181"/>
      <c r="L34" s="182"/>
      <c r="M34" s="188"/>
      <c r="N34" s="181"/>
      <c r="O34" s="181"/>
      <c r="P34" s="181"/>
      <c r="Q34" s="193"/>
      <c r="R34" s="194"/>
      <c r="S34" s="181"/>
      <c r="T34" s="182"/>
    </row>
    <row r="35" spans="1:20" s="179" customFormat="1" ht="28.5">
      <c r="A35" s="194"/>
      <c r="B35" s="181"/>
      <c r="C35" s="182"/>
      <c r="D35" s="183"/>
      <c r="E35" s="194"/>
      <c r="F35" s="181"/>
      <c r="G35" s="182"/>
      <c r="H35" s="187"/>
      <c r="I35" s="194"/>
      <c r="J35" s="181"/>
      <c r="K35" s="181"/>
      <c r="L35" s="182"/>
      <c r="M35" s="188"/>
      <c r="N35" s="181"/>
      <c r="O35" s="181"/>
      <c r="P35" s="181"/>
      <c r="Q35" s="193"/>
      <c r="R35" s="194"/>
      <c r="S35" s="181"/>
      <c r="T35" s="182"/>
    </row>
    <row r="36" spans="1:20" s="179" customFormat="1" ht="28.5">
      <c r="A36" s="211"/>
      <c r="B36" s="212"/>
      <c r="C36" s="212"/>
      <c r="D36" s="212"/>
      <c r="E36" s="212"/>
      <c r="F36" s="212"/>
      <c r="G36" s="212"/>
      <c r="H36" s="212"/>
      <c r="I36" s="212"/>
      <c r="J36" s="212"/>
      <c r="K36" s="213"/>
      <c r="L36" s="213"/>
      <c r="M36" s="213"/>
      <c r="N36" s="213"/>
      <c r="O36" s="213"/>
      <c r="P36" s="213"/>
      <c r="Q36" s="213"/>
      <c r="R36" s="213"/>
      <c r="S36" s="213"/>
      <c r="T36" s="214"/>
    </row>
    <row r="37" spans="1:20" s="179" customFormat="1" ht="28.5">
      <c r="A37" s="215" t="s">
        <v>179</v>
      </c>
      <c r="B37" s="216"/>
      <c r="C37" s="216"/>
      <c r="D37" s="217"/>
      <c r="E37" s="185"/>
      <c r="F37" s="185"/>
      <c r="G37" s="185"/>
      <c r="H37" s="185"/>
      <c r="I37" s="185"/>
      <c r="J37" s="186"/>
      <c r="K37" s="218"/>
      <c r="L37" s="215" t="s">
        <v>180</v>
      </c>
      <c r="M37" s="216"/>
      <c r="N37" s="219"/>
      <c r="O37" s="185"/>
      <c r="P37" s="185"/>
      <c r="Q37" s="185"/>
      <c r="R37" s="185"/>
      <c r="S37" s="185"/>
      <c r="T37" s="186"/>
    </row>
    <row r="38" spans="1:20" s="179" customFormat="1" ht="28.5">
      <c r="A38" s="180"/>
      <c r="B38" s="181"/>
      <c r="C38" s="181"/>
      <c r="D38" s="181"/>
      <c r="E38" s="181"/>
      <c r="F38" s="181"/>
      <c r="G38" s="181"/>
      <c r="H38" s="181"/>
      <c r="I38" s="181"/>
      <c r="J38" s="182"/>
      <c r="K38" s="220"/>
      <c r="L38" s="205"/>
      <c r="M38" s="185"/>
      <c r="N38" s="206"/>
      <c r="O38" s="185"/>
      <c r="P38" s="185"/>
      <c r="Q38" s="185"/>
      <c r="R38" s="185"/>
      <c r="S38" s="185"/>
      <c r="T38" s="186"/>
    </row>
    <row r="39" spans="1:20" s="179" customFormat="1" ht="28.5">
      <c r="A39" s="194" t="s">
        <v>181</v>
      </c>
      <c r="B39" s="181"/>
      <c r="C39" s="181"/>
      <c r="D39" s="181"/>
      <c r="E39" s="181"/>
      <c r="F39" s="181"/>
      <c r="G39" s="181"/>
      <c r="H39" s="181"/>
      <c r="I39" s="181"/>
      <c r="J39" s="182"/>
      <c r="K39" s="220"/>
      <c r="L39" s="194"/>
      <c r="M39" s="181"/>
      <c r="N39" s="181" t="s">
        <v>182</v>
      </c>
      <c r="O39" s="181"/>
      <c r="P39" s="181"/>
      <c r="Q39" s="181"/>
      <c r="R39" s="181"/>
      <c r="S39" s="181"/>
      <c r="T39" s="182"/>
    </row>
    <row r="40" spans="1:20" s="179" customFormat="1" ht="28.5">
      <c r="A40" s="194" t="s">
        <v>183</v>
      </c>
      <c r="B40" s="181"/>
      <c r="C40" s="181"/>
      <c r="D40" s="181"/>
      <c r="E40" s="181"/>
      <c r="F40" s="181"/>
      <c r="G40" s="181"/>
      <c r="H40" s="181"/>
      <c r="I40" s="181"/>
      <c r="J40" s="182"/>
      <c r="K40" s="220"/>
      <c r="L40" s="194"/>
      <c r="M40" s="181"/>
      <c r="N40" s="181" t="s">
        <v>184</v>
      </c>
      <c r="O40" s="181"/>
      <c r="P40" s="181"/>
      <c r="Q40" s="181"/>
      <c r="R40" s="181"/>
      <c r="S40" s="181"/>
      <c r="T40" s="182"/>
    </row>
    <row r="41" spans="1:20" s="179" customFormat="1" ht="28.5">
      <c r="A41" s="194" t="s">
        <v>185</v>
      </c>
      <c r="B41" s="181"/>
      <c r="C41" s="181"/>
      <c r="D41" s="181"/>
      <c r="E41" s="181"/>
      <c r="F41" s="181"/>
      <c r="G41" s="181"/>
      <c r="H41" s="181"/>
      <c r="I41" s="181"/>
      <c r="J41" s="182"/>
      <c r="K41" s="220"/>
      <c r="L41" s="194"/>
      <c r="M41" s="181"/>
      <c r="N41" s="181"/>
      <c r="O41" s="181"/>
      <c r="P41" s="181"/>
      <c r="Q41" s="181"/>
      <c r="R41" s="181"/>
      <c r="S41" s="181"/>
      <c r="T41" s="182"/>
    </row>
    <row r="42" spans="1:20" s="179" customFormat="1" ht="28.5">
      <c r="A42" s="194" t="s">
        <v>186</v>
      </c>
      <c r="B42" s="181"/>
      <c r="C42" s="181"/>
      <c r="D42" s="181"/>
      <c r="E42" s="181"/>
      <c r="F42" s="181"/>
      <c r="G42" s="181"/>
      <c r="H42" s="181"/>
      <c r="I42" s="181"/>
      <c r="J42" s="182"/>
      <c r="K42" s="220"/>
      <c r="L42" s="194"/>
      <c r="M42" s="181"/>
      <c r="N42" s="181"/>
      <c r="O42" s="181"/>
      <c r="P42" s="181"/>
      <c r="Q42" s="181"/>
      <c r="R42" s="181"/>
      <c r="S42" s="181"/>
      <c r="T42" s="182"/>
    </row>
    <row r="43" spans="1:20" s="179" customFormat="1" ht="28.5">
      <c r="A43" s="199"/>
      <c r="B43" s="200"/>
      <c r="C43" s="200"/>
      <c r="D43" s="200"/>
      <c r="E43" s="200"/>
      <c r="F43" s="200"/>
      <c r="G43" s="200"/>
      <c r="H43" s="200"/>
      <c r="I43" s="200"/>
      <c r="J43" s="201"/>
      <c r="K43" s="221"/>
      <c r="L43" s="199"/>
      <c r="M43" s="200"/>
      <c r="N43" s="222"/>
      <c r="O43" s="200"/>
      <c r="P43" s="222"/>
      <c r="Q43" s="200"/>
      <c r="R43" s="200"/>
      <c r="S43" s="200"/>
      <c r="T43" s="201"/>
    </row>
    <row r="44" spans="1:20" s="179" customFormat="1" ht="28.5"/>
  </sheetData>
  <mergeCells count="36">
    <mergeCell ref="E31:G33"/>
    <mergeCell ref="A37:C37"/>
    <mergeCell ref="L37:N37"/>
    <mergeCell ref="N25:P25"/>
    <mergeCell ref="E27:G28"/>
    <mergeCell ref="N27:P27"/>
    <mergeCell ref="N28:P29"/>
    <mergeCell ref="E30:G30"/>
    <mergeCell ref="N30:P30"/>
    <mergeCell ref="R13:T15"/>
    <mergeCell ref="E15:G17"/>
    <mergeCell ref="I16:L18"/>
    <mergeCell ref="N16:P17"/>
    <mergeCell ref="R17:T21"/>
    <mergeCell ref="A19:C21"/>
    <mergeCell ref="E19:G24"/>
    <mergeCell ref="I19:L26"/>
    <mergeCell ref="N19:P20"/>
    <mergeCell ref="E25:G25"/>
    <mergeCell ref="R4:T4"/>
    <mergeCell ref="A6:C7"/>
    <mergeCell ref="E6:G13"/>
    <mergeCell ref="I6:L11"/>
    <mergeCell ref="N6:P11"/>
    <mergeCell ref="R6:T11"/>
    <mergeCell ref="A9:C10"/>
    <mergeCell ref="N12:P15"/>
    <mergeCell ref="A13:C17"/>
    <mergeCell ref="I13:L15"/>
    <mergeCell ref="A1:G2"/>
    <mergeCell ref="I1:P1"/>
    <mergeCell ref="I2:P2"/>
    <mergeCell ref="A4:C4"/>
    <mergeCell ref="E4:G4"/>
    <mergeCell ref="I4:L4"/>
    <mergeCell ref="N4:P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636EC-ABEB-4D48-8CB1-9C7143705145}">
  <dimension ref="A1:T45"/>
  <sheetViews>
    <sheetView zoomScale="39" zoomScaleNormal="39" workbookViewId="0">
      <selection sqref="A1:XFD1048576"/>
    </sheetView>
  </sheetViews>
  <sheetFormatPr baseColWidth="10" defaultColWidth="8" defaultRowHeight="15"/>
  <cols>
    <col min="1" max="3" width="10.875" style="166" customWidth="1"/>
    <col min="4" max="4" width="0.625" style="166" customWidth="1"/>
    <col min="5" max="6" width="12.5" style="166" customWidth="1"/>
    <col min="7" max="7" width="14.25" style="166" customWidth="1"/>
    <col min="8" max="8" width="0.625" style="166" customWidth="1"/>
    <col min="9" max="10" width="13.375" style="166" customWidth="1"/>
    <col min="11" max="11" width="0.625" style="166" customWidth="1"/>
    <col min="12" max="12" width="16.375" style="166" customWidth="1"/>
    <col min="13" max="13" width="0.625" style="166" customWidth="1"/>
    <col min="14" max="15" width="23" style="166" customWidth="1"/>
    <col min="16" max="16" width="24.625" style="166" customWidth="1"/>
    <col min="17" max="17" width="0.625" style="166" customWidth="1"/>
    <col min="18" max="19" width="13.375" style="166" customWidth="1"/>
    <col min="20" max="20" width="18.5" style="166" customWidth="1"/>
    <col min="21" max="256" width="8" style="166"/>
    <col min="257" max="259" width="10.875" style="166" customWidth="1"/>
    <col min="260" max="260" width="0.625" style="166" customWidth="1"/>
    <col min="261" max="262" width="12.5" style="166" customWidth="1"/>
    <col min="263" max="263" width="14.25" style="166" customWidth="1"/>
    <col min="264" max="264" width="0.625" style="166" customWidth="1"/>
    <col min="265" max="266" width="13.375" style="166" customWidth="1"/>
    <col min="267" max="267" width="0.625" style="166" customWidth="1"/>
    <col min="268" max="268" width="16.375" style="166" customWidth="1"/>
    <col min="269" max="269" width="0.625" style="166" customWidth="1"/>
    <col min="270" max="271" width="23" style="166" customWidth="1"/>
    <col min="272" max="272" width="24.625" style="166" customWidth="1"/>
    <col min="273" max="273" width="0.625" style="166" customWidth="1"/>
    <col min="274" max="275" width="13.375" style="166" customWidth="1"/>
    <col min="276" max="276" width="18.5" style="166" customWidth="1"/>
    <col min="277" max="512" width="8" style="166"/>
    <col min="513" max="515" width="10.875" style="166" customWidth="1"/>
    <col min="516" max="516" width="0.625" style="166" customWidth="1"/>
    <col min="517" max="518" width="12.5" style="166" customWidth="1"/>
    <col min="519" max="519" width="14.25" style="166" customWidth="1"/>
    <col min="520" max="520" width="0.625" style="166" customWidth="1"/>
    <col min="521" max="522" width="13.375" style="166" customWidth="1"/>
    <col min="523" max="523" width="0.625" style="166" customWidth="1"/>
    <col min="524" max="524" width="16.375" style="166" customWidth="1"/>
    <col min="525" max="525" width="0.625" style="166" customWidth="1"/>
    <col min="526" max="527" width="23" style="166" customWidth="1"/>
    <col min="528" max="528" width="24.625" style="166" customWidth="1"/>
    <col min="529" max="529" width="0.625" style="166" customWidth="1"/>
    <col min="530" max="531" width="13.375" style="166" customWidth="1"/>
    <col min="532" max="532" width="18.5" style="166" customWidth="1"/>
    <col min="533" max="768" width="8" style="166"/>
    <col min="769" max="771" width="10.875" style="166" customWidth="1"/>
    <col min="772" max="772" width="0.625" style="166" customWidth="1"/>
    <col min="773" max="774" width="12.5" style="166" customWidth="1"/>
    <col min="775" max="775" width="14.25" style="166" customWidth="1"/>
    <col min="776" max="776" width="0.625" style="166" customWidth="1"/>
    <col min="777" max="778" width="13.375" style="166" customWidth="1"/>
    <col min="779" max="779" width="0.625" style="166" customWidth="1"/>
    <col min="780" max="780" width="16.375" style="166" customWidth="1"/>
    <col min="781" max="781" width="0.625" style="166" customWidth="1"/>
    <col min="782" max="783" width="23" style="166" customWidth="1"/>
    <col min="784" max="784" width="24.625" style="166" customWidth="1"/>
    <col min="785" max="785" width="0.625" style="166" customWidth="1"/>
    <col min="786" max="787" width="13.375" style="166" customWidth="1"/>
    <col min="788" max="788" width="18.5" style="166" customWidth="1"/>
    <col min="789" max="1024" width="8" style="166"/>
    <col min="1025" max="1027" width="10.875" style="166" customWidth="1"/>
    <col min="1028" max="1028" width="0.625" style="166" customWidth="1"/>
    <col min="1029" max="1030" width="12.5" style="166" customWidth="1"/>
    <col min="1031" max="1031" width="14.25" style="166" customWidth="1"/>
    <col min="1032" max="1032" width="0.625" style="166" customWidth="1"/>
    <col min="1033" max="1034" width="13.375" style="166" customWidth="1"/>
    <col min="1035" max="1035" width="0.625" style="166" customWidth="1"/>
    <col min="1036" max="1036" width="16.375" style="166" customWidth="1"/>
    <col min="1037" max="1037" width="0.625" style="166" customWidth="1"/>
    <col min="1038" max="1039" width="23" style="166" customWidth="1"/>
    <col min="1040" max="1040" width="24.625" style="166" customWidth="1"/>
    <col min="1041" max="1041" width="0.625" style="166" customWidth="1"/>
    <col min="1042" max="1043" width="13.375" style="166" customWidth="1"/>
    <col min="1044" max="1044" width="18.5" style="166" customWidth="1"/>
    <col min="1045" max="1280" width="8" style="166"/>
    <col min="1281" max="1283" width="10.875" style="166" customWidth="1"/>
    <col min="1284" max="1284" width="0.625" style="166" customWidth="1"/>
    <col min="1285" max="1286" width="12.5" style="166" customWidth="1"/>
    <col min="1287" max="1287" width="14.25" style="166" customWidth="1"/>
    <col min="1288" max="1288" width="0.625" style="166" customWidth="1"/>
    <col min="1289" max="1290" width="13.375" style="166" customWidth="1"/>
    <col min="1291" max="1291" width="0.625" style="166" customWidth="1"/>
    <col min="1292" max="1292" width="16.375" style="166" customWidth="1"/>
    <col min="1293" max="1293" width="0.625" style="166" customWidth="1"/>
    <col min="1294" max="1295" width="23" style="166" customWidth="1"/>
    <col min="1296" max="1296" width="24.625" style="166" customWidth="1"/>
    <col min="1297" max="1297" width="0.625" style="166" customWidth="1"/>
    <col min="1298" max="1299" width="13.375" style="166" customWidth="1"/>
    <col min="1300" max="1300" width="18.5" style="166" customWidth="1"/>
    <col min="1301" max="1536" width="8" style="166"/>
    <col min="1537" max="1539" width="10.875" style="166" customWidth="1"/>
    <col min="1540" max="1540" width="0.625" style="166" customWidth="1"/>
    <col min="1541" max="1542" width="12.5" style="166" customWidth="1"/>
    <col min="1543" max="1543" width="14.25" style="166" customWidth="1"/>
    <col min="1544" max="1544" width="0.625" style="166" customWidth="1"/>
    <col min="1545" max="1546" width="13.375" style="166" customWidth="1"/>
    <col min="1547" max="1547" width="0.625" style="166" customWidth="1"/>
    <col min="1548" max="1548" width="16.375" style="166" customWidth="1"/>
    <col min="1549" max="1549" width="0.625" style="166" customWidth="1"/>
    <col min="1550" max="1551" width="23" style="166" customWidth="1"/>
    <col min="1552" max="1552" width="24.625" style="166" customWidth="1"/>
    <col min="1553" max="1553" width="0.625" style="166" customWidth="1"/>
    <col min="1554" max="1555" width="13.375" style="166" customWidth="1"/>
    <col min="1556" max="1556" width="18.5" style="166" customWidth="1"/>
    <col min="1557" max="1792" width="8" style="166"/>
    <col min="1793" max="1795" width="10.875" style="166" customWidth="1"/>
    <col min="1796" max="1796" width="0.625" style="166" customWidth="1"/>
    <col min="1797" max="1798" width="12.5" style="166" customWidth="1"/>
    <col min="1799" max="1799" width="14.25" style="166" customWidth="1"/>
    <col min="1800" max="1800" width="0.625" style="166" customWidth="1"/>
    <col min="1801" max="1802" width="13.375" style="166" customWidth="1"/>
    <col min="1803" max="1803" width="0.625" style="166" customWidth="1"/>
    <col min="1804" max="1804" width="16.375" style="166" customWidth="1"/>
    <col min="1805" max="1805" width="0.625" style="166" customWidth="1"/>
    <col min="1806" max="1807" width="23" style="166" customWidth="1"/>
    <col min="1808" max="1808" width="24.625" style="166" customWidth="1"/>
    <col min="1809" max="1809" width="0.625" style="166" customWidth="1"/>
    <col min="1810" max="1811" width="13.375" style="166" customWidth="1"/>
    <col min="1812" max="1812" width="18.5" style="166" customWidth="1"/>
    <col min="1813" max="2048" width="8" style="166"/>
    <col min="2049" max="2051" width="10.875" style="166" customWidth="1"/>
    <col min="2052" max="2052" width="0.625" style="166" customWidth="1"/>
    <col min="2053" max="2054" width="12.5" style="166" customWidth="1"/>
    <col min="2055" max="2055" width="14.25" style="166" customWidth="1"/>
    <col min="2056" max="2056" width="0.625" style="166" customWidth="1"/>
    <col min="2057" max="2058" width="13.375" style="166" customWidth="1"/>
    <col min="2059" max="2059" width="0.625" style="166" customWidth="1"/>
    <col min="2060" max="2060" width="16.375" style="166" customWidth="1"/>
    <col min="2061" max="2061" width="0.625" style="166" customWidth="1"/>
    <col min="2062" max="2063" width="23" style="166" customWidth="1"/>
    <col min="2064" max="2064" width="24.625" style="166" customWidth="1"/>
    <col min="2065" max="2065" width="0.625" style="166" customWidth="1"/>
    <col min="2066" max="2067" width="13.375" style="166" customWidth="1"/>
    <col min="2068" max="2068" width="18.5" style="166" customWidth="1"/>
    <col min="2069" max="2304" width="8" style="166"/>
    <col min="2305" max="2307" width="10.875" style="166" customWidth="1"/>
    <col min="2308" max="2308" width="0.625" style="166" customWidth="1"/>
    <col min="2309" max="2310" width="12.5" style="166" customWidth="1"/>
    <col min="2311" max="2311" width="14.25" style="166" customWidth="1"/>
    <col min="2312" max="2312" width="0.625" style="166" customWidth="1"/>
    <col min="2313" max="2314" width="13.375" style="166" customWidth="1"/>
    <col min="2315" max="2315" width="0.625" style="166" customWidth="1"/>
    <col min="2316" max="2316" width="16.375" style="166" customWidth="1"/>
    <col min="2317" max="2317" width="0.625" style="166" customWidth="1"/>
    <col min="2318" max="2319" width="23" style="166" customWidth="1"/>
    <col min="2320" max="2320" width="24.625" style="166" customWidth="1"/>
    <col min="2321" max="2321" width="0.625" style="166" customWidth="1"/>
    <col min="2322" max="2323" width="13.375" style="166" customWidth="1"/>
    <col min="2324" max="2324" width="18.5" style="166" customWidth="1"/>
    <col min="2325" max="2560" width="8" style="166"/>
    <col min="2561" max="2563" width="10.875" style="166" customWidth="1"/>
    <col min="2564" max="2564" width="0.625" style="166" customWidth="1"/>
    <col min="2565" max="2566" width="12.5" style="166" customWidth="1"/>
    <col min="2567" max="2567" width="14.25" style="166" customWidth="1"/>
    <col min="2568" max="2568" width="0.625" style="166" customWidth="1"/>
    <col min="2569" max="2570" width="13.375" style="166" customWidth="1"/>
    <col min="2571" max="2571" width="0.625" style="166" customWidth="1"/>
    <col min="2572" max="2572" width="16.375" style="166" customWidth="1"/>
    <col min="2573" max="2573" width="0.625" style="166" customWidth="1"/>
    <col min="2574" max="2575" width="23" style="166" customWidth="1"/>
    <col min="2576" max="2576" width="24.625" style="166" customWidth="1"/>
    <col min="2577" max="2577" width="0.625" style="166" customWidth="1"/>
    <col min="2578" max="2579" width="13.375" style="166" customWidth="1"/>
    <col min="2580" max="2580" width="18.5" style="166" customWidth="1"/>
    <col min="2581" max="2816" width="8" style="166"/>
    <col min="2817" max="2819" width="10.875" style="166" customWidth="1"/>
    <col min="2820" max="2820" width="0.625" style="166" customWidth="1"/>
    <col min="2821" max="2822" width="12.5" style="166" customWidth="1"/>
    <col min="2823" max="2823" width="14.25" style="166" customWidth="1"/>
    <col min="2824" max="2824" width="0.625" style="166" customWidth="1"/>
    <col min="2825" max="2826" width="13.375" style="166" customWidth="1"/>
    <col min="2827" max="2827" width="0.625" style="166" customWidth="1"/>
    <col min="2828" max="2828" width="16.375" style="166" customWidth="1"/>
    <col min="2829" max="2829" width="0.625" style="166" customWidth="1"/>
    <col min="2830" max="2831" width="23" style="166" customWidth="1"/>
    <col min="2832" max="2832" width="24.625" style="166" customWidth="1"/>
    <col min="2833" max="2833" width="0.625" style="166" customWidth="1"/>
    <col min="2834" max="2835" width="13.375" style="166" customWidth="1"/>
    <col min="2836" max="2836" width="18.5" style="166" customWidth="1"/>
    <col min="2837" max="3072" width="8" style="166"/>
    <col min="3073" max="3075" width="10.875" style="166" customWidth="1"/>
    <col min="3076" max="3076" width="0.625" style="166" customWidth="1"/>
    <col min="3077" max="3078" width="12.5" style="166" customWidth="1"/>
    <col min="3079" max="3079" width="14.25" style="166" customWidth="1"/>
    <col min="3080" max="3080" width="0.625" style="166" customWidth="1"/>
    <col min="3081" max="3082" width="13.375" style="166" customWidth="1"/>
    <col min="3083" max="3083" width="0.625" style="166" customWidth="1"/>
    <col min="3084" max="3084" width="16.375" style="166" customWidth="1"/>
    <col min="3085" max="3085" width="0.625" style="166" customWidth="1"/>
    <col min="3086" max="3087" width="23" style="166" customWidth="1"/>
    <col min="3088" max="3088" width="24.625" style="166" customWidth="1"/>
    <col min="3089" max="3089" width="0.625" style="166" customWidth="1"/>
    <col min="3090" max="3091" width="13.375" style="166" customWidth="1"/>
    <col min="3092" max="3092" width="18.5" style="166" customWidth="1"/>
    <col min="3093" max="3328" width="8" style="166"/>
    <col min="3329" max="3331" width="10.875" style="166" customWidth="1"/>
    <col min="3332" max="3332" width="0.625" style="166" customWidth="1"/>
    <col min="3333" max="3334" width="12.5" style="166" customWidth="1"/>
    <col min="3335" max="3335" width="14.25" style="166" customWidth="1"/>
    <col min="3336" max="3336" width="0.625" style="166" customWidth="1"/>
    <col min="3337" max="3338" width="13.375" style="166" customWidth="1"/>
    <col min="3339" max="3339" width="0.625" style="166" customWidth="1"/>
    <col min="3340" max="3340" width="16.375" style="166" customWidth="1"/>
    <col min="3341" max="3341" width="0.625" style="166" customWidth="1"/>
    <col min="3342" max="3343" width="23" style="166" customWidth="1"/>
    <col min="3344" max="3344" width="24.625" style="166" customWidth="1"/>
    <col min="3345" max="3345" width="0.625" style="166" customWidth="1"/>
    <col min="3346" max="3347" width="13.375" style="166" customWidth="1"/>
    <col min="3348" max="3348" width="18.5" style="166" customWidth="1"/>
    <col min="3349" max="3584" width="8" style="166"/>
    <col min="3585" max="3587" width="10.875" style="166" customWidth="1"/>
    <col min="3588" max="3588" width="0.625" style="166" customWidth="1"/>
    <col min="3589" max="3590" width="12.5" style="166" customWidth="1"/>
    <col min="3591" max="3591" width="14.25" style="166" customWidth="1"/>
    <col min="3592" max="3592" width="0.625" style="166" customWidth="1"/>
    <col min="3593" max="3594" width="13.375" style="166" customWidth="1"/>
    <col min="3595" max="3595" width="0.625" style="166" customWidth="1"/>
    <col min="3596" max="3596" width="16.375" style="166" customWidth="1"/>
    <col min="3597" max="3597" width="0.625" style="166" customWidth="1"/>
    <col min="3598" max="3599" width="23" style="166" customWidth="1"/>
    <col min="3600" max="3600" width="24.625" style="166" customWidth="1"/>
    <col min="3601" max="3601" width="0.625" style="166" customWidth="1"/>
    <col min="3602" max="3603" width="13.375" style="166" customWidth="1"/>
    <col min="3604" max="3604" width="18.5" style="166" customWidth="1"/>
    <col min="3605" max="3840" width="8" style="166"/>
    <col min="3841" max="3843" width="10.875" style="166" customWidth="1"/>
    <col min="3844" max="3844" width="0.625" style="166" customWidth="1"/>
    <col min="3845" max="3846" width="12.5" style="166" customWidth="1"/>
    <col min="3847" max="3847" width="14.25" style="166" customWidth="1"/>
    <col min="3848" max="3848" width="0.625" style="166" customWidth="1"/>
    <col min="3849" max="3850" width="13.375" style="166" customWidth="1"/>
    <col min="3851" max="3851" width="0.625" style="166" customWidth="1"/>
    <col min="3852" max="3852" width="16.375" style="166" customWidth="1"/>
    <col min="3853" max="3853" width="0.625" style="166" customWidth="1"/>
    <col min="3854" max="3855" width="23" style="166" customWidth="1"/>
    <col min="3856" max="3856" width="24.625" style="166" customWidth="1"/>
    <col min="3857" max="3857" width="0.625" style="166" customWidth="1"/>
    <col min="3858" max="3859" width="13.375" style="166" customWidth="1"/>
    <col min="3860" max="3860" width="18.5" style="166" customWidth="1"/>
    <col min="3861" max="4096" width="8" style="166"/>
    <col min="4097" max="4099" width="10.875" style="166" customWidth="1"/>
    <col min="4100" max="4100" width="0.625" style="166" customWidth="1"/>
    <col min="4101" max="4102" width="12.5" style="166" customWidth="1"/>
    <col min="4103" max="4103" width="14.25" style="166" customWidth="1"/>
    <col min="4104" max="4104" width="0.625" style="166" customWidth="1"/>
    <col min="4105" max="4106" width="13.375" style="166" customWidth="1"/>
    <col min="4107" max="4107" width="0.625" style="166" customWidth="1"/>
    <col min="4108" max="4108" width="16.375" style="166" customWidth="1"/>
    <col min="4109" max="4109" width="0.625" style="166" customWidth="1"/>
    <col min="4110" max="4111" width="23" style="166" customWidth="1"/>
    <col min="4112" max="4112" width="24.625" style="166" customWidth="1"/>
    <col min="4113" max="4113" width="0.625" style="166" customWidth="1"/>
    <col min="4114" max="4115" width="13.375" style="166" customWidth="1"/>
    <col min="4116" max="4116" width="18.5" style="166" customWidth="1"/>
    <col min="4117" max="4352" width="8" style="166"/>
    <col min="4353" max="4355" width="10.875" style="166" customWidth="1"/>
    <col min="4356" max="4356" width="0.625" style="166" customWidth="1"/>
    <col min="4357" max="4358" width="12.5" style="166" customWidth="1"/>
    <col min="4359" max="4359" width="14.25" style="166" customWidth="1"/>
    <col min="4360" max="4360" width="0.625" style="166" customWidth="1"/>
    <col min="4361" max="4362" width="13.375" style="166" customWidth="1"/>
    <col min="4363" max="4363" width="0.625" style="166" customWidth="1"/>
    <col min="4364" max="4364" width="16.375" style="166" customWidth="1"/>
    <col min="4365" max="4365" width="0.625" style="166" customWidth="1"/>
    <col min="4366" max="4367" width="23" style="166" customWidth="1"/>
    <col min="4368" max="4368" width="24.625" style="166" customWidth="1"/>
    <col min="4369" max="4369" width="0.625" style="166" customWidth="1"/>
    <col min="4370" max="4371" width="13.375" style="166" customWidth="1"/>
    <col min="4372" max="4372" width="18.5" style="166" customWidth="1"/>
    <col min="4373" max="4608" width="8" style="166"/>
    <col min="4609" max="4611" width="10.875" style="166" customWidth="1"/>
    <col min="4612" max="4612" width="0.625" style="166" customWidth="1"/>
    <col min="4613" max="4614" width="12.5" style="166" customWidth="1"/>
    <col min="4615" max="4615" width="14.25" style="166" customWidth="1"/>
    <col min="4616" max="4616" width="0.625" style="166" customWidth="1"/>
    <col min="4617" max="4618" width="13.375" style="166" customWidth="1"/>
    <col min="4619" max="4619" width="0.625" style="166" customWidth="1"/>
    <col min="4620" max="4620" width="16.375" style="166" customWidth="1"/>
    <col min="4621" max="4621" width="0.625" style="166" customWidth="1"/>
    <col min="4622" max="4623" width="23" style="166" customWidth="1"/>
    <col min="4624" max="4624" width="24.625" style="166" customWidth="1"/>
    <col min="4625" max="4625" width="0.625" style="166" customWidth="1"/>
    <col min="4626" max="4627" width="13.375" style="166" customWidth="1"/>
    <col min="4628" max="4628" width="18.5" style="166" customWidth="1"/>
    <col min="4629" max="4864" width="8" style="166"/>
    <col min="4865" max="4867" width="10.875" style="166" customWidth="1"/>
    <col min="4868" max="4868" width="0.625" style="166" customWidth="1"/>
    <col min="4869" max="4870" width="12.5" style="166" customWidth="1"/>
    <col min="4871" max="4871" width="14.25" style="166" customWidth="1"/>
    <col min="4872" max="4872" width="0.625" style="166" customWidth="1"/>
    <col min="4873" max="4874" width="13.375" style="166" customWidth="1"/>
    <col min="4875" max="4875" width="0.625" style="166" customWidth="1"/>
    <col min="4876" max="4876" width="16.375" style="166" customWidth="1"/>
    <col min="4877" max="4877" width="0.625" style="166" customWidth="1"/>
    <col min="4878" max="4879" width="23" style="166" customWidth="1"/>
    <col min="4880" max="4880" width="24.625" style="166" customWidth="1"/>
    <col min="4881" max="4881" width="0.625" style="166" customWidth="1"/>
    <col min="4882" max="4883" width="13.375" style="166" customWidth="1"/>
    <col min="4884" max="4884" width="18.5" style="166" customWidth="1"/>
    <col min="4885" max="5120" width="8" style="166"/>
    <col min="5121" max="5123" width="10.875" style="166" customWidth="1"/>
    <col min="5124" max="5124" width="0.625" style="166" customWidth="1"/>
    <col min="5125" max="5126" width="12.5" style="166" customWidth="1"/>
    <col min="5127" max="5127" width="14.25" style="166" customWidth="1"/>
    <col min="5128" max="5128" width="0.625" style="166" customWidth="1"/>
    <col min="5129" max="5130" width="13.375" style="166" customWidth="1"/>
    <col min="5131" max="5131" width="0.625" style="166" customWidth="1"/>
    <col min="5132" max="5132" width="16.375" style="166" customWidth="1"/>
    <col min="5133" max="5133" width="0.625" style="166" customWidth="1"/>
    <col min="5134" max="5135" width="23" style="166" customWidth="1"/>
    <col min="5136" max="5136" width="24.625" style="166" customWidth="1"/>
    <col min="5137" max="5137" width="0.625" style="166" customWidth="1"/>
    <col min="5138" max="5139" width="13.375" style="166" customWidth="1"/>
    <col min="5140" max="5140" width="18.5" style="166" customWidth="1"/>
    <col min="5141" max="5376" width="8" style="166"/>
    <col min="5377" max="5379" width="10.875" style="166" customWidth="1"/>
    <col min="5380" max="5380" width="0.625" style="166" customWidth="1"/>
    <col min="5381" max="5382" width="12.5" style="166" customWidth="1"/>
    <col min="5383" max="5383" width="14.25" style="166" customWidth="1"/>
    <col min="5384" max="5384" width="0.625" style="166" customWidth="1"/>
    <col min="5385" max="5386" width="13.375" style="166" customWidth="1"/>
    <col min="5387" max="5387" width="0.625" style="166" customWidth="1"/>
    <col min="5388" max="5388" width="16.375" style="166" customWidth="1"/>
    <col min="5389" max="5389" width="0.625" style="166" customWidth="1"/>
    <col min="5390" max="5391" width="23" style="166" customWidth="1"/>
    <col min="5392" max="5392" width="24.625" style="166" customWidth="1"/>
    <col min="5393" max="5393" width="0.625" style="166" customWidth="1"/>
    <col min="5394" max="5395" width="13.375" style="166" customWidth="1"/>
    <col min="5396" max="5396" width="18.5" style="166" customWidth="1"/>
    <col min="5397" max="5632" width="8" style="166"/>
    <col min="5633" max="5635" width="10.875" style="166" customWidth="1"/>
    <col min="5636" max="5636" width="0.625" style="166" customWidth="1"/>
    <col min="5637" max="5638" width="12.5" style="166" customWidth="1"/>
    <col min="5639" max="5639" width="14.25" style="166" customWidth="1"/>
    <col min="5640" max="5640" width="0.625" style="166" customWidth="1"/>
    <col min="5641" max="5642" width="13.375" style="166" customWidth="1"/>
    <col min="5643" max="5643" width="0.625" style="166" customWidth="1"/>
    <col min="5644" max="5644" width="16.375" style="166" customWidth="1"/>
    <col min="5645" max="5645" width="0.625" style="166" customWidth="1"/>
    <col min="5646" max="5647" width="23" style="166" customWidth="1"/>
    <col min="5648" max="5648" width="24.625" style="166" customWidth="1"/>
    <col min="5649" max="5649" width="0.625" style="166" customWidth="1"/>
    <col min="5650" max="5651" width="13.375" style="166" customWidth="1"/>
    <col min="5652" max="5652" width="18.5" style="166" customWidth="1"/>
    <col min="5653" max="5888" width="8" style="166"/>
    <col min="5889" max="5891" width="10.875" style="166" customWidth="1"/>
    <col min="5892" max="5892" width="0.625" style="166" customWidth="1"/>
    <col min="5893" max="5894" width="12.5" style="166" customWidth="1"/>
    <col min="5895" max="5895" width="14.25" style="166" customWidth="1"/>
    <col min="5896" max="5896" width="0.625" style="166" customWidth="1"/>
    <col min="5897" max="5898" width="13.375" style="166" customWidth="1"/>
    <col min="5899" max="5899" width="0.625" style="166" customWidth="1"/>
    <col min="5900" max="5900" width="16.375" style="166" customWidth="1"/>
    <col min="5901" max="5901" width="0.625" style="166" customWidth="1"/>
    <col min="5902" max="5903" width="23" style="166" customWidth="1"/>
    <col min="5904" max="5904" width="24.625" style="166" customWidth="1"/>
    <col min="5905" max="5905" width="0.625" style="166" customWidth="1"/>
    <col min="5906" max="5907" width="13.375" style="166" customWidth="1"/>
    <col min="5908" max="5908" width="18.5" style="166" customWidth="1"/>
    <col min="5909" max="6144" width="8" style="166"/>
    <col min="6145" max="6147" width="10.875" style="166" customWidth="1"/>
    <col min="6148" max="6148" width="0.625" style="166" customWidth="1"/>
    <col min="6149" max="6150" width="12.5" style="166" customWidth="1"/>
    <col min="6151" max="6151" width="14.25" style="166" customWidth="1"/>
    <col min="6152" max="6152" width="0.625" style="166" customWidth="1"/>
    <col min="6153" max="6154" width="13.375" style="166" customWidth="1"/>
    <col min="6155" max="6155" width="0.625" style="166" customWidth="1"/>
    <col min="6156" max="6156" width="16.375" style="166" customWidth="1"/>
    <col min="6157" max="6157" width="0.625" style="166" customWidth="1"/>
    <col min="6158" max="6159" width="23" style="166" customWidth="1"/>
    <col min="6160" max="6160" width="24.625" style="166" customWidth="1"/>
    <col min="6161" max="6161" width="0.625" style="166" customWidth="1"/>
    <col min="6162" max="6163" width="13.375" style="166" customWidth="1"/>
    <col min="6164" max="6164" width="18.5" style="166" customWidth="1"/>
    <col min="6165" max="6400" width="8" style="166"/>
    <col min="6401" max="6403" width="10.875" style="166" customWidth="1"/>
    <col min="6404" max="6404" width="0.625" style="166" customWidth="1"/>
    <col min="6405" max="6406" width="12.5" style="166" customWidth="1"/>
    <col min="6407" max="6407" width="14.25" style="166" customWidth="1"/>
    <col min="6408" max="6408" width="0.625" style="166" customWidth="1"/>
    <col min="6409" max="6410" width="13.375" style="166" customWidth="1"/>
    <col min="6411" max="6411" width="0.625" style="166" customWidth="1"/>
    <col min="6412" max="6412" width="16.375" style="166" customWidth="1"/>
    <col min="6413" max="6413" width="0.625" style="166" customWidth="1"/>
    <col min="6414" max="6415" width="23" style="166" customWidth="1"/>
    <col min="6416" max="6416" width="24.625" style="166" customWidth="1"/>
    <col min="6417" max="6417" width="0.625" style="166" customWidth="1"/>
    <col min="6418" max="6419" width="13.375" style="166" customWidth="1"/>
    <col min="6420" max="6420" width="18.5" style="166" customWidth="1"/>
    <col min="6421" max="6656" width="8" style="166"/>
    <col min="6657" max="6659" width="10.875" style="166" customWidth="1"/>
    <col min="6660" max="6660" width="0.625" style="166" customWidth="1"/>
    <col min="6661" max="6662" width="12.5" style="166" customWidth="1"/>
    <col min="6663" max="6663" width="14.25" style="166" customWidth="1"/>
    <col min="6664" max="6664" width="0.625" style="166" customWidth="1"/>
    <col min="6665" max="6666" width="13.375" style="166" customWidth="1"/>
    <col min="6667" max="6667" width="0.625" style="166" customWidth="1"/>
    <col min="6668" max="6668" width="16.375" style="166" customWidth="1"/>
    <col min="6669" max="6669" width="0.625" style="166" customWidth="1"/>
    <col min="6670" max="6671" width="23" style="166" customWidth="1"/>
    <col min="6672" max="6672" width="24.625" style="166" customWidth="1"/>
    <col min="6673" max="6673" width="0.625" style="166" customWidth="1"/>
    <col min="6674" max="6675" width="13.375" style="166" customWidth="1"/>
    <col min="6676" max="6676" width="18.5" style="166" customWidth="1"/>
    <col min="6677" max="6912" width="8" style="166"/>
    <col min="6913" max="6915" width="10.875" style="166" customWidth="1"/>
    <col min="6916" max="6916" width="0.625" style="166" customWidth="1"/>
    <col min="6917" max="6918" width="12.5" style="166" customWidth="1"/>
    <col min="6919" max="6919" width="14.25" style="166" customWidth="1"/>
    <col min="6920" max="6920" width="0.625" style="166" customWidth="1"/>
    <col min="6921" max="6922" width="13.375" style="166" customWidth="1"/>
    <col min="6923" max="6923" width="0.625" style="166" customWidth="1"/>
    <col min="6924" max="6924" width="16.375" style="166" customWidth="1"/>
    <col min="6925" max="6925" width="0.625" style="166" customWidth="1"/>
    <col min="6926" max="6927" width="23" style="166" customWidth="1"/>
    <col min="6928" max="6928" width="24.625" style="166" customWidth="1"/>
    <col min="6929" max="6929" width="0.625" style="166" customWidth="1"/>
    <col min="6930" max="6931" width="13.375" style="166" customWidth="1"/>
    <col min="6932" max="6932" width="18.5" style="166" customWidth="1"/>
    <col min="6933" max="7168" width="8" style="166"/>
    <col min="7169" max="7171" width="10.875" style="166" customWidth="1"/>
    <col min="7172" max="7172" width="0.625" style="166" customWidth="1"/>
    <col min="7173" max="7174" width="12.5" style="166" customWidth="1"/>
    <col min="7175" max="7175" width="14.25" style="166" customWidth="1"/>
    <col min="7176" max="7176" width="0.625" style="166" customWidth="1"/>
    <col min="7177" max="7178" width="13.375" style="166" customWidth="1"/>
    <col min="7179" max="7179" width="0.625" style="166" customWidth="1"/>
    <col min="7180" max="7180" width="16.375" style="166" customWidth="1"/>
    <col min="7181" max="7181" width="0.625" style="166" customWidth="1"/>
    <col min="7182" max="7183" width="23" style="166" customWidth="1"/>
    <col min="7184" max="7184" width="24.625" style="166" customWidth="1"/>
    <col min="7185" max="7185" width="0.625" style="166" customWidth="1"/>
    <col min="7186" max="7187" width="13.375" style="166" customWidth="1"/>
    <col min="7188" max="7188" width="18.5" style="166" customWidth="1"/>
    <col min="7189" max="7424" width="8" style="166"/>
    <col min="7425" max="7427" width="10.875" style="166" customWidth="1"/>
    <col min="7428" max="7428" width="0.625" style="166" customWidth="1"/>
    <col min="7429" max="7430" width="12.5" style="166" customWidth="1"/>
    <col min="7431" max="7431" width="14.25" style="166" customWidth="1"/>
    <col min="7432" max="7432" width="0.625" style="166" customWidth="1"/>
    <col min="7433" max="7434" width="13.375" style="166" customWidth="1"/>
    <col min="7435" max="7435" width="0.625" style="166" customWidth="1"/>
    <col min="7436" max="7436" width="16.375" style="166" customWidth="1"/>
    <col min="7437" max="7437" width="0.625" style="166" customWidth="1"/>
    <col min="7438" max="7439" width="23" style="166" customWidth="1"/>
    <col min="7440" max="7440" width="24.625" style="166" customWidth="1"/>
    <col min="7441" max="7441" width="0.625" style="166" customWidth="1"/>
    <col min="7442" max="7443" width="13.375" style="166" customWidth="1"/>
    <col min="7444" max="7444" width="18.5" style="166" customWidth="1"/>
    <col min="7445" max="7680" width="8" style="166"/>
    <col min="7681" max="7683" width="10.875" style="166" customWidth="1"/>
    <col min="7684" max="7684" width="0.625" style="166" customWidth="1"/>
    <col min="7685" max="7686" width="12.5" style="166" customWidth="1"/>
    <col min="7687" max="7687" width="14.25" style="166" customWidth="1"/>
    <col min="7688" max="7688" width="0.625" style="166" customWidth="1"/>
    <col min="7689" max="7690" width="13.375" style="166" customWidth="1"/>
    <col min="7691" max="7691" width="0.625" style="166" customWidth="1"/>
    <col min="7692" max="7692" width="16.375" style="166" customWidth="1"/>
    <col min="7693" max="7693" width="0.625" style="166" customWidth="1"/>
    <col min="7694" max="7695" width="23" style="166" customWidth="1"/>
    <col min="7696" max="7696" width="24.625" style="166" customWidth="1"/>
    <col min="7697" max="7697" width="0.625" style="166" customWidth="1"/>
    <col min="7698" max="7699" width="13.375" style="166" customWidth="1"/>
    <col min="7700" max="7700" width="18.5" style="166" customWidth="1"/>
    <col min="7701" max="7936" width="8" style="166"/>
    <col min="7937" max="7939" width="10.875" style="166" customWidth="1"/>
    <col min="7940" max="7940" width="0.625" style="166" customWidth="1"/>
    <col min="7941" max="7942" width="12.5" style="166" customWidth="1"/>
    <col min="7943" max="7943" width="14.25" style="166" customWidth="1"/>
    <col min="7944" max="7944" width="0.625" style="166" customWidth="1"/>
    <col min="7945" max="7946" width="13.375" style="166" customWidth="1"/>
    <col min="7947" max="7947" width="0.625" style="166" customWidth="1"/>
    <col min="7948" max="7948" width="16.375" style="166" customWidth="1"/>
    <col min="7949" max="7949" width="0.625" style="166" customWidth="1"/>
    <col min="7950" max="7951" width="23" style="166" customWidth="1"/>
    <col min="7952" max="7952" width="24.625" style="166" customWidth="1"/>
    <col min="7953" max="7953" width="0.625" style="166" customWidth="1"/>
    <col min="7954" max="7955" width="13.375" style="166" customWidth="1"/>
    <col min="7956" max="7956" width="18.5" style="166" customWidth="1"/>
    <col min="7957" max="8192" width="8" style="166"/>
    <col min="8193" max="8195" width="10.875" style="166" customWidth="1"/>
    <col min="8196" max="8196" width="0.625" style="166" customWidth="1"/>
    <col min="8197" max="8198" width="12.5" style="166" customWidth="1"/>
    <col min="8199" max="8199" width="14.25" style="166" customWidth="1"/>
    <col min="8200" max="8200" width="0.625" style="166" customWidth="1"/>
    <col min="8201" max="8202" width="13.375" style="166" customWidth="1"/>
    <col min="8203" max="8203" width="0.625" style="166" customWidth="1"/>
    <col min="8204" max="8204" width="16.375" style="166" customWidth="1"/>
    <col min="8205" max="8205" width="0.625" style="166" customWidth="1"/>
    <col min="8206" max="8207" width="23" style="166" customWidth="1"/>
    <col min="8208" max="8208" width="24.625" style="166" customWidth="1"/>
    <col min="8209" max="8209" width="0.625" style="166" customWidth="1"/>
    <col min="8210" max="8211" width="13.375" style="166" customWidth="1"/>
    <col min="8212" max="8212" width="18.5" style="166" customWidth="1"/>
    <col min="8213" max="8448" width="8" style="166"/>
    <col min="8449" max="8451" width="10.875" style="166" customWidth="1"/>
    <col min="8452" max="8452" width="0.625" style="166" customWidth="1"/>
    <col min="8453" max="8454" width="12.5" style="166" customWidth="1"/>
    <col min="8455" max="8455" width="14.25" style="166" customWidth="1"/>
    <col min="8456" max="8456" width="0.625" style="166" customWidth="1"/>
    <col min="8457" max="8458" width="13.375" style="166" customWidth="1"/>
    <col min="8459" max="8459" width="0.625" style="166" customWidth="1"/>
    <col min="8460" max="8460" width="16.375" style="166" customWidth="1"/>
    <col min="8461" max="8461" width="0.625" style="166" customWidth="1"/>
    <col min="8462" max="8463" width="23" style="166" customWidth="1"/>
    <col min="8464" max="8464" width="24.625" style="166" customWidth="1"/>
    <col min="8465" max="8465" width="0.625" style="166" customWidth="1"/>
    <col min="8466" max="8467" width="13.375" style="166" customWidth="1"/>
    <col min="8468" max="8468" width="18.5" style="166" customWidth="1"/>
    <col min="8469" max="8704" width="8" style="166"/>
    <col min="8705" max="8707" width="10.875" style="166" customWidth="1"/>
    <col min="8708" max="8708" width="0.625" style="166" customWidth="1"/>
    <col min="8709" max="8710" width="12.5" style="166" customWidth="1"/>
    <col min="8711" max="8711" width="14.25" style="166" customWidth="1"/>
    <col min="8712" max="8712" width="0.625" style="166" customWidth="1"/>
    <col min="8713" max="8714" width="13.375" style="166" customWidth="1"/>
    <col min="8715" max="8715" width="0.625" style="166" customWidth="1"/>
    <col min="8716" max="8716" width="16.375" style="166" customWidth="1"/>
    <col min="8717" max="8717" width="0.625" style="166" customWidth="1"/>
    <col min="8718" max="8719" width="23" style="166" customWidth="1"/>
    <col min="8720" max="8720" width="24.625" style="166" customWidth="1"/>
    <col min="8721" max="8721" width="0.625" style="166" customWidth="1"/>
    <col min="8722" max="8723" width="13.375" style="166" customWidth="1"/>
    <col min="8724" max="8724" width="18.5" style="166" customWidth="1"/>
    <col min="8725" max="8960" width="8" style="166"/>
    <col min="8961" max="8963" width="10.875" style="166" customWidth="1"/>
    <col min="8964" max="8964" width="0.625" style="166" customWidth="1"/>
    <col min="8965" max="8966" width="12.5" style="166" customWidth="1"/>
    <col min="8967" max="8967" width="14.25" style="166" customWidth="1"/>
    <col min="8968" max="8968" width="0.625" style="166" customWidth="1"/>
    <col min="8969" max="8970" width="13.375" style="166" customWidth="1"/>
    <col min="8971" max="8971" width="0.625" style="166" customWidth="1"/>
    <col min="8972" max="8972" width="16.375" style="166" customWidth="1"/>
    <col min="8973" max="8973" width="0.625" style="166" customWidth="1"/>
    <col min="8974" max="8975" width="23" style="166" customWidth="1"/>
    <col min="8976" max="8976" width="24.625" style="166" customWidth="1"/>
    <col min="8977" max="8977" width="0.625" style="166" customWidth="1"/>
    <col min="8978" max="8979" width="13.375" style="166" customWidth="1"/>
    <col min="8980" max="8980" width="18.5" style="166" customWidth="1"/>
    <col min="8981" max="9216" width="8" style="166"/>
    <col min="9217" max="9219" width="10.875" style="166" customWidth="1"/>
    <col min="9220" max="9220" width="0.625" style="166" customWidth="1"/>
    <col min="9221" max="9222" width="12.5" style="166" customWidth="1"/>
    <col min="9223" max="9223" width="14.25" style="166" customWidth="1"/>
    <col min="9224" max="9224" width="0.625" style="166" customWidth="1"/>
    <col min="9225" max="9226" width="13.375" style="166" customWidth="1"/>
    <col min="9227" max="9227" width="0.625" style="166" customWidth="1"/>
    <col min="9228" max="9228" width="16.375" style="166" customWidth="1"/>
    <col min="9229" max="9229" width="0.625" style="166" customWidth="1"/>
    <col min="9230" max="9231" width="23" style="166" customWidth="1"/>
    <col min="9232" max="9232" width="24.625" style="166" customWidth="1"/>
    <col min="9233" max="9233" width="0.625" style="166" customWidth="1"/>
    <col min="9234" max="9235" width="13.375" style="166" customWidth="1"/>
    <col min="9236" max="9236" width="18.5" style="166" customWidth="1"/>
    <col min="9237" max="9472" width="8" style="166"/>
    <col min="9473" max="9475" width="10.875" style="166" customWidth="1"/>
    <col min="9476" max="9476" width="0.625" style="166" customWidth="1"/>
    <col min="9477" max="9478" width="12.5" style="166" customWidth="1"/>
    <col min="9479" max="9479" width="14.25" style="166" customWidth="1"/>
    <col min="9480" max="9480" width="0.625" style="166" customWidth="1"/>
    <col min="9481" max="9482" width="13.375" style="166" customWidth="1"/>
    <col min="9483" max="9483" width="0.625" style="166" customWidth="1"/>
    <col min="9484" max="9484" width="16.375" style="166" customWidth="1"/>
    <col min="9485" max="9485" width="0.625" style="166" customWidth="1"/>
    <col min="9486" max="9487" width="23" style="166" customWidth="1"/>
    <col min="9488" max="9488" width="24.625" style="166" customWidth="1"/>
    <col min="9489" max="9489" width="0.625" style="166" customWidth="1"/>
    <col min="9490" max="9491" width="13.375" style="166" customWidth="1"/>
    <col min="9492" max="9492" width="18.5" style="166" customWidth="1"/>
    <col min="9493" max="9728" width="8" style="166"/>
    <col min="9729" max="9731" width="10.875" style="166" customWidth="1"/>
    <col min="9732" max="9732" width="0.625" style="166" customWidth="1"/>
    <col min="9733" max="9734" width="12.5" style="166" customWidth="1"/>
    <col min="9735" max="9735" width="14.25" style="166" customWidth="1"/>
    <col min="9736" max="9736" width="0.625" style="166" customWidth="1"/>
    <col min="9737" max="9738" width="13.375" style="166" customWidth="1"/>
    <col min="9739" max="9739" width="0.625" style="166" customWidth="1"/>
    <col min="9740" max="9740" width="16.375" style="166" customWidth="1"/>
    <col min="9741" max="9741" width="0.625" style="166" customWidth="1"/>
    <col min="9742" max="9743" width="23" style="166" customWidth="1"/>
    <col min="9744" max="9744" width="24.625" style="166" customWidth="1"/>
    <col min="9745" max="9745" width="0.625" style="166" customWidth="1"/>
    <col min="9746" max="9747" width="13.375" style="166" customWidth="1"/>
    <col min="9748" max="9748" width="18.5" style="166" customWidth="1"/>
    <col min="9749" max="9984" width="8" style="166"/>
    <col min="9985" max="9987" width="10.875" style="166" customWidth="1"/>
    <col min="9988" max="9988" width="0.625" style="166" customWidth="1"/>
    <col min="9989" max="9990" width="12.5" style="166" customWidth="1"/>
    <col min="9991" max="9991" width="14.25" style="166" customWidth="1"/>
    <col min="9992" max="9992" width="0.625" style="166" customWidth="1"/>
    <col min="9993" max="9994" width="13.375" style="166" customWidth="1"/>
    <col min="9995" max="9995" width="0.625" style="166" customWidth="1"/>
    <col min="9996" max="9996" width="16.375" style="166" customWidth="1"/>
    <col min="9997" max="9997" width="0.625" style="166" customWidth="1"/>
    <col min="9998" max="9999" width="23" style="166" customWidth="1"/>
    <col min="10000" max="10000" width="24.625" style="166" customWidth="1"/>
    <col min="10001" max="10001" width="0.625" style="166" customWidth="1"/>
    <col min="10002" max="10003" width="13.375" style="166" customWidth="1"/>
    <col min="10004" max="10004" width="18.5" style="166" customWidth="1"/>
    <col min="10005" max="10240" width="8" style="166"/>
    <col min="10241" max="10243" width="10.875" style="166" customWidth="1"/>
    <col min="10244" max="10244" width="0.625" style="166" customWidth="1"/>
    <col min="10245" max="10246" width="12.5" style="166" customWidth="1"/>
    <col min="10247" max="10247" width="14.25" style="166" customWidth="1"/>
    <col min="10248" max="10248" width="0.625" style="166" customWidth="1"/>
    <col min="10249" max="10250" width="13.375" style="166" customWidth="1"/>
    <col min="10251" max="10251" width="0.625" style="166" customWidth="1"/>
    <col min="10252" max="10252" width="16.375" style="166" customWidth="1"/>
    <col min="10253" max="10253" width="0.625" style="166" customWidth="1"/>
    <col min="10254" max="10255" width="23" style="166" customWidth="1"/>
    <col min="10256" max="10256" width="24.625" style="166" customWidth="1"/>
    <col min="10257" max="10257" width="0.625" style="166" customWidth="1"/>
    <col min="10258" max="10259" width="13.375" style="166" customWidth="1"/>
    <col min="10260" max="10260" width="18.5" style="166" customWidth="1"/>
    <col min="10261" max="10496" width="8" style="166"/>
    <col min="10497" max="10499" width="10.875" style="166" customWidth="1"/>
    <col min="10500" max="10500" width="0.625" style="166" customWidth="1"/>
    <col min="10501" max="10502" width="12.5" style="166" customWidth="1"/>
    <col min="10503" max="10503" width="14.25" style="166" customWidth="1"/>
    <col min="10504" max="10504" width="0.625" style="166" customWidth="1"/>
    <col min="10505" max="10506" width="13.375" style="166" customWidth="1"/>
    <col min="10507" max="10507" width="0.625" style="166" customWidth="1"/>
    <col min="10508" max="10508" width="16.375" style="166" customWidth="1"/>
    <col min="10509" max="10509" width="0.625" style="166" customWidth="1"/>
    <col min="10510" max="10511" width="23" style="166" customWidth="1"/>
    <col min="10512" max="10512" width="24.625" style="166" customWidth="1"/>
    <col min="10513" max="10513" width="0.625" style="166" customWidth="1"/>
    <col min="10514" max="10515" width="13.375" style="166" customWidth="1"/>
    <col min="10516" max="10516" width="18.5" style="166" customWidth="1"/>
    <col min="10517" max="10752" width="8" style="166"/>
    <col min="10753" max="10755" width="10.875" style="166" customWidth="1"/>
    <col min="10756" max="10756" width="0.625" style="166" customWidth="1"/>
    <col min="10757" max="10758" width="12.5" style="166" customWidth="1"/>
    <col min="10759" max="10759" width="14.25" style="166" customWidth="1"/>
    <col min="10760" max="10760" width="0.625" style="166" customWidth="1"/>
    <col min="10761" max="10762" width="13.375" style="166" customWidth="1"/>
    <col min="10763" max="10763" width="0.625" style="166" customWidth="1"/>
    <col min="10764" max="10764" width="16.375" style="166" customWidth="1"/>
    <col min="10765" max="10765" width="0.625" style="166" customWidth="1"/>
    <col min="10766" max="10767" width="23" style="166" customWidth="1"/>
    <col min="10768" max="10768" width="24.625" style="166" customWidth="1"/>
    <col min="10769" max="10769" width="0.625" style="166" customWidth="1"/>
    <col min="10770" max="10771" width="13.375" style="166" customWidth="1"/>
    <col min="10772" max="10772" width="18.5" style="166" customWidth="1"/>
    <col min="10773" max="11008" width="8" style="166"/>
    <col min="11009" max="11011" width="10.875" style="166" customWidth="1"/>
    <col min="11012" max="11012" width="0.625" style="166" customWidth="1"/>
    <col min="11013" max="11014" width="12.5" style="166" customWidth="1"/>
    <col min="11015" max="11015" width="14.25" style="166" customWidth="1"/>
    <col min="11016" max="11016" width="0.625" style="166" customWidth="1"/>
    <col min="11017" max="11018" width="13.375" style="166" customWidth="1"/>
    <col min="11019" max="11019" width="0.625" style="166" customWidth="1"/>
    <col min="11020" max="11020" width="16.375" style="166" customWidth="1"/>
    <col min="11021" max="11021" width="0.625" style="166" customWidth="1"/>
    <col min="11022" max="11023" width="23" style="166" customWidth="1"/>
    <col min="11024" max="11024" width="24.625" style="166" customWidth="1"/>
    <col min="11025" max="11025" width="0.625" style="166" customWidth="1"/>
    <col min="11026" max="11027" width="13.375" style="166" customWidth="1"/>
    <col min="11028" max="11028" width="18.5" style="166" customWidth="1"/>
    <col min="11029" max="11264" width="8" style="166"/>
    <col min="11265" max="11267" width="10.875" style="166" customWidth="1"/>
    <col min="11268" max="11268" width="0.625" style="166" customWidth="1"/>
    <col min="11269" max="11270" width="12.5" style="166" customWidth="1"/>
    <col min="11271" max="11271" width="14.25" style="166" customWidth="1"/>
    <col min="11272" max="11272" width="0.625" style="166" customWidth="1"/>
    <col min="11273" max="11274" width="13.375" style="166" customWidth="1"/>
    <col min="11275" max="11275" width="0.625" style="166" customWidth="1"/>
    <col min="11276" max="11276" width="16.375" style="166" customWidth="1"/>
    <col min="11277" max="11277" width="0.625" style="166" customWidth="1"/>
    <col min="11278" max="11279" width="23" style="166" customWidth="1"/>
    <col min="11280" max="11280" width="24.625" style="166" customWidth="1"/>
    <col min="11281" max="11281" width="0.625" style="166" customWidth="1"/>
    <col min="11282" max="11283" width="13.375" style="166" customWidth="1"/>
    <col min="11284" max="11284" width="18.5" style="166" customWidth="1"/>
    <col min="11285" max="11520" width="8" style="166"/>
    <col min="11521" max="11523" width="10.875" style="166" customWidth="1"/>
    <col min="11524" max="11524" width="0.625" style="166" customWidth="1"/>
    <col min="11525" max="11526" width="12.5" style="166" customWidth="1"/>
    <col min="11527" max="11527" width="14.25" style="166" customWidth="1"/>
    <col min="11528" max="11528" width="0.625" style="166" customWidth="1"/>
    <col min="11529" max="11530" width="13.375" style="166" customWidth="1"/>
    <col min="11531" max="11531" width="0.625" style="166" customWidth="1"/>
    <col min="11532" max="11532" width="16.375" style="166" customWidth="1"/>
    <col min="11533" max="11533" width="0.625" style="166" customWidth="1"/>
    <col min="11534" max="11535" width="23" style="166" customWidth="1"/>
    <col min="11536" max="11536" width="24.625" style="166" customWidth="1"/>
    <col min="11537" max="11537" width="0.625" style="166" customWidth="1"/>
    <col min="11538" max="11539" width="13.375" style="166" customWidth="1"/>
    <col min="11540" max="11540" width="18.5" style="166" customWidth="1"/>
    <col min="11541" max="11776" width="8" style="166"/>
    <col min="11777" max="11779" width="10.875" style="166" customWidth="1"/>
    <col min="11780" max="11780" width="0.625" style="166" customWidth="1"/>
    <col min="11781" max="11782" width="12.5" style="166" customWidth="1"/>
    <col min="11783" max="11783" width="14.25" style="166" customWidth="1"/>
    <col min="11784" max="11784" width="0.625" style="166" customWidth="1"/>
    <col min="11785" max="11786" width="13.375" style="166" customWidth="1"/>
    <col min="11787" max="11787" width="0.625" style="166" customWidth="1"/>
    <col min="11788" max="11788" width="16.375" style="166" customWidth="1"/>
    <col min="11789" max="11789" width="0.625" style="166" customWidth="1"/>
    <col min="11790" max="11791" width="23" style="166" customWidth="1"/>
    <col min="11792" max="11792" width="24.625" style="166" customWidth="1"/>
    <col min="11793" max="11793" width="0.625" style="166" customWidth="1"/>
    <col min="11794" max="11795" width="13.375" style="166" customWidth="1"/>
    <col min="11796" max="11796" width="18.5" style="166" customWidth="1"/>
    <col min="11797" max="12032" width="8" style="166"/>
    <col min="12033" max="12035" width="10.875" style="166" customWidth="1"/>
    <col min="12036" max="12036" width="0.625" style="166" customWidth="1"/>
    <col min="12037" max="12038" width="12.5" style="166" customWidth="1"/>
    <col min="12039" max="12039" width="14.25" style="166" customWidth="1"/>
    <col min="12040" max="12040" width="0.625" style="166" customWidth="1"/>
    <col min="12041" max="12042" width="13.375" style="166" customWidth="1"/>
    <col min="12043" max="12043" width="0.625" style="166" customWidth="1"/>
    <col min="12044" max="12044" width="16.375" style="166" customWidth="1"/>
    <col min="12045" max="12045" width="0.625" style="166" customWidth="1"/>
    <col min="12046" max="12047" width="23" style="166" customWidth="1"/>
    <col min="12048" max="12048" width="24.625" style="166" customWidth="1"/>
    <col min="12049" max="12049" width="0.625" style="166" customWidth="1"/>
    <col min="12050" max="12051" width="13.375" style="166" customWidth="1"/>
    <col min="12052" max="12052" width="18.5" style="166" customWidth="1"/>
    <col min="12053" max="12288" width="8" style="166"/>
    <col min="12289" max="12291" width="10.875" style="166" customWidth="1"/>
    <col min="12292" max="12292" width="0.625" style="166" customWidth="1"/>
    <col min="12293" max="12294" width="12.5" style="166" customWidth="1"/>
    <col min="12295" max="12295" width="14.25" style="166" customWidth="1"/>
    <col min="12296" max="12296" width="0.625" style="166" customWidth="1"/>
    <col min="12297" max="12298" width="13.375" style="166" customWidth="1"/>
    <col min="12299" max="12299" width="0.625" style="166" customWidth="1"/>
    <col min="12300" max="12300" width="16.375" style="166" customWidth="1"/>
    <col min="12301" max="12301" width="0.625" style="166" customWidth="1"/>
    <col min="12302" max="12303" width="23" style="166" customWidth="1"/>
    <col min="12304" max="12304" width="24.625" style="166" customWidth="1"/>
    <col min="12305" max="12305" width="0.625" style="166" customWidth="1"/>
    <col min="12306" max="12307" width="13.375" style="166" customWidth="1"/>
    <col min="12308" max="12308" width="18.5" style="166" customWidth="1"/>
    <col min="12309" max="12544" width="8" style="166"/>
    <col min="12545" max="12547" width="10.875" style="166" customWidth="1"/>
    <col min="12548" max="12548" width="0.625" style="166" customWidth="1"/>
    <col min="12549" max="12550" width="12.5" style="166" customWidth="1"/>
    <col min="12551" max="12551" width="14.25" style="166" customWidth="1"/>
    <col min="12552" max="12552" width="0.625" style="166" customWidth="1"/>
    <col min="12553" max="12554" width="13.375" style="166" customWidth="1"/>
    <col min="12555" max="12555" width="0.625" style="166" customWidth="1"/>
    <col min="12556" max="12556" width="16.375" style="166" customWidth="1"/>
    <col min="12557" max="12557" width="0.625" style="166" customWidth="1"/>
    <col min="12558" max="12559" width="23" style="166" customWidth="1"/>
    <col min="12560" max="12560" width="24.625" style="166" customWidth="1"/>
    <col min="12561" max="12561" width="0.625" style="166" customWidth="1"/>
    <col min="12562" max="12563" width="13.375" style="166" customWidth="1"/>
    <col min="12564" max="12564" width="18.5" style="166" customWidth="1"/>
    <col min="12565" max="12800" width="8" style="166"/>
    <col min="12801" max="12803" width="10.875" style="166" customWidth="1"/>
    <col min="12804" max="12804" width="0.625" style="166" customWidth="1"/>
    <col min="12805" max="12806" width="12.5" style="166" customWidth="1"/>
    <col min="12807" max="12807" width="14.25" style="166" customWidth="1"/>
    <col min="12808" max="12808" width="0.625" style="166" customWidth="1"/>
    <col min="12809" max="12810" width="13.375" style="166" customWidth="1"/>
    <col min="12811" max="12811" width="0.625" style="166" customWidth="1"/>
    <col min="12812" max="12812" width="16.375" style="166" customWidth="1"/>
    <col min="12813" max="12813" width="0.625" style="166" customWidth="1"/>
    <col min="12814" max="12815" width="23" style="166" customWidth="1"/>
    <col min="12816" max="12816" width="24.625" style="166" customWidth="1"/>
    <col min="12817" max="12817" width="0.625" style="166" customWidth="1"/>
    <col min="12818" max="12819" width="13.375" style="166" customWidth="1"/>
    <col min="12820" max="12820" width="18.5" style="166" customWidth="1"/>
    <col min="12821" max="13056" width="8" style="166"/>
    <col min="13057" max="13059" width="10.875" style="166" customWidth="1"/>
    <col min="13060" max="13060" width="0.625" style="166" customWidth="1"/>
    <col min="13061" max="13062" width="12.5" style="166" customWidth="1"/>
    <col min="13063" max="13063" width="14.25" style="166" customWidth="1"/>
    <col min="13064" max="13064" width="0.625" style="166" customWidth="1"/>
    <col min="13065" max="13066" width="13.375" style="166" customWidth="1"/>
    <col min="13067" max="13067" width="0.625" style="166" customWidth="1"/>
    <col min="13068" max="13068" width="16.375" style="166" customWidth="1"/>
    <col min="13069" max="13069" width="0.625" style="166" customWidth="1"/>
    <col min="13070" max="13071" width="23" style="166" customWidth="1"/>
    <col min="13072" max="13072" width="24.625" style="166" customWidth="1"/>
    <col min="13073" max="13073" width="0.625" style="166" customWidth="1"/>
    <col min="13074" max="13075" width="13.375" style="166" customWidth="1"/>
    <col min="13076" max="13076" width="18.5" style="166" customWidth="1"/>
    <col min="13077" max="13312" width="8" style="166"/>
    <col min="13313" max="13315" width="10.875" style="166" customWidth="1"/>
    <col min="13316" max="13316" width="0.625" style="166" customWidth="1"/>
    <col min="13317" max="13318" width="12.5" style="166" customWidth="1"/>
    <col min="13319" max="13319" width="14.25" style="166" customWidth="1"/>
    <col min="13320" max="13320" width="0.625" style="166" customWidth="1"/>
    <col min="13321" max="13322" width="13.375" style="166" customWidth="1"/>
    <col min="13323" max="13323" width="0.625" style="166" customWidth="1"/>
    <col min="13324" max="13324" width="16.375" style="166" customWidth="1"/>
    <col min="13325" max="13325" width="0.625" style="166" customWidth="1"/>
    <col min="13326" max="13327" width="23" style="166" customWidth="1"/>
    <col min="13328" max="13328" width="24.625" style="166" customWidth="1"/>
    <col min="13329" max="13329" width="0.625" style="166" customWidth="1"/>
    <col min="13330" max="13331" width="13.375" style="166" customWidth="1"/>
    <col min="13332" max="13332" width="18.5" style="166" customWidth="1"/>
    <col min="13333" max="13568" width="8" style="166"/>
    <col min="13569" max="13571" width="10.875" style="166" customWidth="1"/>
    <col min="13572" max="13572" width="0.625" style="166" customWidth="1"/>
    <col min="13573" max="13574" width="12.5" style="166" customWidth="1"/>
    <col min="13575" max="13575" width="14.25" style="166" customWidth="1"/>
    <col min="13576" max="13576" width="0.625" style="166" customWidth="1"/>
    <col min="13577" max="13578" width="13.375" style="166" customWidth="1"/>
    <col min="13579" max="13579" width="0.625" style="166" customWidth="1"/>
    <col min="13580" max="13580" width="16.375" style="166" customWidth="1"/>
    <col min="13581" max="13581" width="0.625" style="166" customWidth="1"/>
    <col min="13582" max="13583" width="23" style="166" customWidth="1"/>
    <col min="13584" max="13584" width="24.625" style="166" customWidth="1"/>
    <col min="13585" max="13585" width="0.625" style="166" customWidth="1"/>
    <col min="13586" max="13587" width="13.375" style="166" customWidth="1"/>
    <col min="13588" max="13588" width="18.5" style="166" customWidth="1"/>
    <col min="13589" max="13824" width="8" style="166"/>
    <col min="13825" max="13827" width="10.875" style="166" customWidth="1"/>
    <col min="13828" max="13828" width="0.625" style="166" customWidth="1"/>
    <col min="13829" max="13830" width="12.5" style="166" customWidth="1"/>
    <col min="13831" max="13831" width="14.25" style="166" customWidth="1"/>
    <col min="13832" max="13832" width="0.625" style="166" customWidth="1"/>
    <col min="13833" max="13834" width="13.375" style="166" customWidth="1"/>
    <col min="13835" max="13835" width="0.625" style="166" customWidth="1"/>
    <col min="13836" max="13836" width="16.375" style="166" customWidth="1"/>
    <col min="13837" max="13837" width="0.625" style="166" customWidth="1"/>
    <col min="13838" max="13839" width="23" style="166" customWidth="1"/>
    <col min="13840" max="13840" width="24.625" style="166" customWidth="1"/>
    <col min="13841" max="13841" width="0.625" style="166" customWidth="1"/>
    <col min="13842" max="13843" width="13.375" style="166" customWidth="1"/>
    <col min="13844" max="13844" width="18.5" style="166" customWidth="1"/>
    <col min="13845" max="14080" width="8" style="166"/>
    <col min="14081" max="14083" width="10.875" style="166" customWidth="1"/>
    <col min="14084" max="14084" width="0.625" style="166" customWidth="1"/>
    <col min="14085" max="14086" width="12.5" style="166" customWidth="1"/>
    <col min="14087" max="14087" width="14.25" style="166" customWidth="1"/>
    <col min="14088" max="14088" width="0.625" style="166" customWidth="1"/>
    <col min="14089" max="14090" width="13.375" style="166" customWidth="1"/>
    <col min="14091" max="14091" width="0.625" style="166" customWidth="1"/>
    <col min="14092" max="14092" width="16.375" style="166" customWidth="1"/>
    <col min="14093" max="14093" width="0.625" style="166" customWidth="1"/>
    <col min="14094" max="14095" width="23" style="166" customWidth="1"/>
    <col min="14096" max="14096" width="24.625" style="166" customWidth="1"/>
    <col min="14097" max="14097" width="0.625" style="166" customWidth="1"/>
    <col min="14098" max="14099" width="13.375" style="166" customWidth="1"/>
    <col min="14100" max="14100" width="18.5" style="166" customWidth="1"/>
    <col min="14101" max="14336" width="8" style="166"/>
    <col min="14337" max="14339" width="10.875" style="166" customWidth="1"/>
    <col min="14340" max="14340" width="0.625" style="166" customWidth="1"/>
    <col min="14341" max="14342" width="12.5" style="166" customWidth="1"/>
    <col min="14343" max="14343" width="14.25" style="166" customWidth="1"/>
    <col min="14344" max="14344" width="0.625" style="166" customWidth="1"/>
    <col min="14345" max="14346" width="13.375" style="166" customWidth="1"/>
    <col min="14347" max="14347" width="0.625" style="166" customWidth="1"/>
    <col min="14348" max="14348" width="16.375" style="166" customWidth="1"/>
    <col min="14349" max="14349" width="0.625" style="166" customWidth="1"/>
    <col min="14350" max="14351" width="23" style="166" customWidth="1"/>
    <col min="14352" max="14352" width="24.625" style="166" customWidth="1"/>
    <col min="14353" max="14353" width="0.625" style="166" customWidth="1"/>
    <col min="14354" max="14355" width="13.375" style="166" customWidth="1"/>
    <col min="14356" max="14356" width="18.5" style="166" customWidth="1"/>
    <col min="14357" max="14592" width="8" style="166"/>
    <col min="14593" max="14595" width="10.875" style="166" customWidth="1"/>
    <col min="14596" max="14596" width="0.625" style="166" customWidth="1"/>
    <col min="14597" max="14598" width="12.5" style="166" customWidth="1"/>
    <col min="14599" max="14599" width="14.25" style="166" customWidth="1"/>
    <col min="14600" max="14600" width="0.625" style="166" customWidth="1"/>
    <col min="14601" max="14602" width="13.375" style="166" customWidth="1"/>
    <col min="14603" max="14603" width="0.625" style="166" customWidth="1"/>
    <col min="14604" max="14604" width="16.375" style="166" customWidth="1"/>
    <col min="14605" max="14605" width="0.625" style="166" customWidth="1"/>
    <col min="14606" max="14607" width="23" style="166" customWidth="1"/>
    <col min="14608" max="14608" width="24.625" style="166" customWidth="1"/>
    <col min="14609" max="14609" width="0.625" style="166" customWidth="1"/>
    <col min="14610" max="14611" width="13.375" style="166" customWidth="1"/>
    <col min="14612" max="14612" width="18.5" style="166" customWidth="1"/>
    <col min="14613" max="14848" width="8" style="166"/>
    <col min="14849" max="14851" width="10.875" style="166" customWidth="1"/>
    <col min="14852" max="14852" width="0.625" style="166" customWidth="1"/>
    <col min="14853" max="14854" width="12.5" style="166" customWidth="1"/>
    <col min="14855" max="14855" width="14.25" style="166" customWidth="1"/>
    <col min="14856" max="14856" width="0.625" style="166" customWidth="1"/>
    <col min="14857" max="14858" width="13.375" style="166" customWidth="1"/>
    <col min="14859" max="14859" width="0.625" style="166" customWidth="1"/>
    <col min="14860" max="14860" width="16.375" style="166" customWidth="1"/>
    <col min="14861" max="14861" width="0.625" style="166" customWidth="1"/>
    <col min="14862" max="14863" width="23" style="166" customWidth="1"/>
    <col min="14864" max="14864" width="24.625" style="166" customWidth="1"/>
    <col min="14865" max="14865" width="0.625" style="166" customWidth="1"/>
    <col min="14866" max="14867" width="13.375" style="166" customWidth="1"/>
    <col min="14868" max="14868" width="18.5" style="166" customWidth="1"/>
    <col min="14869" max="15104" width="8" style="166"/>
    <col min="15105" max="15107" width="10.875" style="166" customWidth="1"/>
    <col min="15108" max="15108" width="0.625" style="166" customWidth="1"/>
    <col min="15109" max="15110" width="12.5" style="166" customWidth="1"/>
    <col min="15111" max="15111" width="14.25" style="166" customWidth="1"/>
    <col min="15112" max="15112" width="0.625" style="166" customWidth="1"/>
    <col min="15113" max="15114" width="13.375" style="166" customWidth="1"/>
    <col min="15115" max="15115" width="0.625" style="166" customWidth="1"/>
    <col min="15116" max="15116" width="16.375" style="166" customWidth="1"/>
    <col min="15117" max="15117" width="0.625" style="166" customWidth="1"/>
    <col min="15118" max="15119" width="23" style="166" customWidth="1"/>
    <col min="15120" max="15120" width="24.625" style="166" customWidth="1"/>
    <col min="15121" max="15121" width="0.625" style="166" customWidth="1"/>
    <col min="15122" max="15123" width="13.375" style="166" customWidth="1"/>
    <col min="15124" max="15124" width="18.5" style="166" customWidth="1"/>
    <col min="15125" max="15360" width="8" style="166"/>
    <col min="15361" max="15363" width="10.875" style="166" customWidth="1"/>
    <col min="15364" max="15364" width="0.625" style="166" customWidth="1"/>
    <col min="15365" max="15366" width="12.5" style="166" customWidth="1"/>
    <col min="15367" max="15367" width="14.25" style="166" customWidth="1"/>
    <col min="15368" max="15368" width="0.625" style="166" customWidth="1"/>
    <col min="15369" max="15370" width="13.375" style="166" customWidth="1"/>
    <col min="15371" max="15371" width="0.625" style="166" customWidth="1"/>
    <col min="15372" max="15372" width="16.375" style="166" customWidth="1"/>
    <col min="15373" max="15373" width="0.625" style="166" customWidth="1"/>
    <col min="15374" max="15375" width="23" style="166" customWidth="1"/>
    <col min="15376" max="15376" width="24.625" style="166" customWidth="1"/>
    <col min="15377" max="15377" width="0.625" style="166" customWidth="1"/>
    <col min="15378" max="15379" width="13.375" style="166" customWidth="1"/>
    <col min="15380" max="15380" width="18.5" style="166" customWidth="1"/>
    <col min="15381" max="15616" width="8" style="166"/>
    <col min="15617" max="15619" width="10.875" style="166" customWidth="1"/>
    <col min="15620" max="15620" width="0.625" style="166" customWidth="1"/>
    <col min="15621" max="15622" width="12.5" style="166" customWidth="1"/>
    <col min="15623" max="15623" width="14.25" style="166" customWidth="1"/>
    <col min="15624" max="15624" width="0.625" style="166" customWidth="1"/>
    <col min="15625" max="15626" width="13.375" style="166" customWidth="1"/>
    <col min="15627" max="15627" width="0.625" style="166" customWidth="1"/>
    <col min="15628" max="15628" width="16.375" style="166" customWidth="1"/>
    <col min="15629" max="15629" width="0.625" style="166" customWidth="1"/>
    <col min="15630" max="15631" width="23" style="166" customWidth="1"/>
    <col min="15632" max="15632" width="24.625" style="166" customWidth="1"/>
    <col min="15633" max="15633" width="0.625" style="166" customWidth="1"/>
    <col min="15634" max="15635" width="13.375" style="166" customWidth="1"/>
    <col min="15636" max="15636" width="18.5" style="166" customWidth="1"/>
    <col min="15637" max="15872" width="8" style="166"/>
    <col min="15873" max="15875" width="10.875" style="166" customWidth="1"/>
    <col min="15876" max="15876" width="0.625" style="166" customWidth="1"/>
    <col min="15877" max="15878" width="12.5" style="166" customWidth="1"/>
    <col min="15879" max="15879" width="14.25" style="166" customWidth="1"/>
    <col min="15880" max="15880" width="0.625" style="166" customWidth="1"/>
    <col min="15881" max="15882" width="13.375" style="166" customWidth="1"/>
    <col min="15883" max="15883" width="0.625" style="166" customWidth="1"/>
    <col min="15884" max="15884" width="16.375" style="166" customWidth="1"/>
    <col min="15885" max="15885" width="0.625" style="166" customWidth="1"/>
    <col min="15886" max="15887" width="23" style="166" customWidth="1"/>
    <col min="15888" max="15888" width="24.625" style="166" customWidth="1"/>
    <col min="15889" max="15889" width="0.625" style="166" customWidth="1"/>
    <col min="15890" max="15891" width="13.375" style="166" customWidth="1"/>
    <col min="15892" max="15892" width="18.5" style="166" customWidth="1"/>
    <col min="15893" max="16128" width="8" style="166"/>
    <col min="16129" max="16131" width="10.875" style="166" customWidth="1"/>
    <col min="16132" max="16132" width="0.625" style="166" customWidth="1"/>
    <col min="16133" max="16134" width="12.5" style="166" customWidth="1"/>
    <col min="16135" max="16135" width="14.25" style="166" customWidth="1"/>
    <col min="16136" max="16136" width="0.625" style="166" customWidth="1"/>
    <col min="16137" max="16138" width="13.375" style="166" customWidth="1"/>
    <col min="16139" max="16139" width="0.625" style="166" customWidth="1"/>
    <col min="16140" max="16140" width="16.375" style="166" customWidth="1"/>
    <col min="16141" max="16141" width="0.625" style="166" customWidth="1"/>
    <col min="16142" max="16143" width="23" style="166" customWidth="1"/>
    <col min="16144" max="16144" width="24.625" style="166" customWidth="1"/>
    <col min="16145" max="16145" width="0.625" style="166" customWidth="1"/>
    <col min="16146" max="16147" width="13.375" style="166" customWidth="1"/>
    <col min="16148" max="16148" width="18.5" style="166" customWidth="1"/>
    <col min="16149" max="16384" width="8" style="166"/>
  </cols>
  <sheetData>
    <row r="1" spans="1:20" ht="36">
      <c r="A1" s="158" t="s">
        <v>140</v>
      </c>
      <c r="B1" s="159"/>
      <c r="C1" s="159"/>
      <c r="D1" s="159"/>
      <c r="E1" s="159"/>
      <c r="F1" s="159"/>
      <c r="G1" s="160"/>
      <c r="H1" s="223"/>
      <c r="I1" s="162" t="s">
        <v>141</v>
      </c>
      <c r="J1" s="163"/>
      <c r="K1" s="163"/>
      <c r="L1" s="163"/>
      <c r="M1" s="163"/>
      <c r="N1" s="163"/>
      <c r="O1" s="163"/>
      <c r="P1" s="164"/>
      <c r="Q1" s="165"/>
    </row>
    <row r="2" spans="1:20" ht="36.75" thickBot="1">
      <c r="A2" s="167"/>
      <c r="B2" s="168"/>
      <c r="C2" s="168"/>
      <c r="D2" s="168"/>
      <c r="E2" s="168"/>
      <c r="F2" s="168"/>
      <c r="G2" s="169"/>
      <c r="H2" s="223"/>
      <c r="I2" s="162" t="s">
        <v>187</v>
      </c>
      <c r="J2" s="163"/>
      <c r="K2" s="163"/>
      <c r="L2" s="163"/>
      <c r="M2" s="163"/>
      <c r="N2" s="163"/>
      <c r="O2" s="163"/>
      <c r="P2" s="164"/>
      <c r="Q2" s="165"/>
    </row>
    <row r="3" spans="1:20" ht="36">
      <c r="A3" s="224"/>
      <c r="B3" s="225"/>
      <c r="C3" s="225"/>
      <c r="D3" s="225"/>
      <c r="E3" s="225"/>
      <c r="F3" s="225"/>
      <c r="G3" s="225"/>
      <c r="H3" s="225"/>
    </row>
    <row r="4" spans="1:20" s="179" customFormat="1" ht="28.5">
      <c r="A4" s="172" t="s">
        <v>143</v>
      </c>
      <c r="B4" s="173"/>
      <c r="C4" s="174"/>
      <c r="D4" s="175"/>
      <c r="E4" s="172" t="s">
        <v>144</v>
      </c>
      <c r="F4" s="173"/>
      <c r="G4" s="174"/>
      <c r="H4" s="176"/>
      <c r="I4" s="172" t="s">
        <v>145</v>
      </c>
      <c r="J4" s="173"/>
      <c r="K4" s="173"/>
      <c r="L4" s="174"/>
      <c r="M4" s="177"/>
      <c r="N4" s="172" t="s">
        <v>146</v>
      </c>
      <c r="O4" s="173"/>
      <c r="P4" s="174"/>
      <c r="Q4" s="178"/>
      <c r="R4" s="172" t="s">
        <v>147</v>
      </c>
      <c r="S4" s="173"/>
      <c r="T4" s="174"/>
    </row>
    <row r="5" spans="1:20" s="179" customFormat="1" ht="28.5">
      <c r="A5" s="180"/>
      <c r="B5" s="181"/>
      <c r="C5" s="182"/>
      <c r="D5" s="183"/>
      <c r="E5" s="184"/>
      <c r="F5" s="185"/>
      <c r="G5" s="186"/>
      <c r="H5" s="187"/>
      <c r="I5" s="184"/>
      <c r="J5" s="185"/>
      <c r="K5" s="185"/>
      <c r="L5" s="186"/>
      <c r="M5" s="188"/>
      <c r="N5" s="184"/>
      <c r="O5" s="185"/>
      <c r="P5" s="186"/>
      <c r="Q5" s="189"/>
      <c r="R5" s="184"/>
      <c r="S5" s="185"/>
      <c r="T5" s="186"/>
    </row>
    <row r="6" spans="1:20" s="179" customFormat="1" ht="28.5">
      <c r="A6" s="190" t="s">
        <v>188</v>
      </c>
      <c r="B6" s="191"/>
      <c r="C6" s="192"/>
      <c r="D6" s="183"/>
      <c r="E6" s="191" t="s">
        <v>189</v>
      </c>
      <c r="F6" s="191"/>
      <c r="G6" s="192"/>
      <c r="H6" s="187"/>
      <c r="I6" s="190" t="s">
        <v>190</v>
      </c>
      <c r="J6" s="191"/>
      <c r="K6" s="191"/>
      <c r="L6" s="192"/>
      <c r="M6" s="188"/>
      <c r="N6" s="191"/>
      <c r="O6" s="191"/>
      <c r="P6" s="192"/>
      <c r="Q6" s="193"/>
      <c r="R6" s="190" t="s">
        <v>191</v>
      </c>
      <c r="S6" s="191"/>
      <c r="T6" s="192"/>
    </row>
    <row r="7" spans="1:20" s="179" customFormat="1" ht="28.5">
      <c r="A7" s="190"/>
      <c r="B7" s="191"/>
      <c r="C7" s="192"/>
      <c r="D7" s="183"/>
      <c r="E7" s="191"/>
      <c r="F7" s="191"/>
      <c r="G7" s="192"/>
      <c r="H7" s="187"/>
      <c r="I7" s="190"/>
      <c r="J7" s="191"/>
      <c r="K7" s="191"/>
      <c r="L7" s="192"/>
      <c r="M7" s="188"/>
      <c r="N7" s="191"/>
      <c r="O7" s="191"/>
      <c r="P7" s="192"/>
      <c r="Q7" s="193"/>
      <c r="R7" s="190"/>
      <c r="S7" s="191"/>
      <c r="T7" s="192"/>
    </row>
    <row r="8" spans="1:20" s="179" customFormat="1" ht="28.5">
      <c r="A8" s="190"/>
      <c r="B8" s="191"/>
      <c r="C8" s="192"/>
      <c r="D8" s="183"/>
      <c r="E8" s="191"/>
      <c r="F8" s="191"/>
      <c r="G8" s="192"/>
      <c r="H8" s="187"/>
      <c r="I8" s="190"/>
      <c r="J8" s="191"/>
      <c r="K8" s="191"/>
      <c r="L8" s="192"/>
      <c r="M8" s="188"/>
      <c r="N8" s="195"/>
      <c r="O8" s="195"/>
      <c r="P8" s="196"/>
      <c r="Q8" s="193"/>
      <c r="R8" s="190"/>
      <c r="S8" s="191"/>
      <c r="T8" s="192"/>
    </row>
    <row r="9" spans="1:20" s="179" customFormat="1" ht="28.5">
      <c r="A9" s="194"/>
      <c r="B9" s="181"/>
      <c r="C9" s="182"/>
      <c r="D9" s="183"/>
      <c r="E9" s="191"/>
      <c r="F9" s="191"/>
      <c r="G9" s="192"/>
      <c r="H9" s="187"/>
      <c r="I9" s="190"/>
      <c r="J9" s="191"/>
      <c r="K9" s="191"/>
      <c r="L9" s="192"/>
      <c r="M9" s="188"/>
      <c r="N9" s="191" t="s">
        <v>192</v>
      </c>
      <c r="O9" s="191"/>
      <c r="P9" s="192"/>
      <c r="Q9" s="193"/>
      <c r="R9" s="190"/>
      <c r="S9" s="191"/>
      <c r="T9" s="192"/>
    </row>
    <row r="10" spans="1:20" s="179" customFormat="1" ht="28.5">
      <c r="A10" s="190" t="s">
        <v>193</v>
      </c>
      <c r="B10" s="191"/>
      <c r="C10" s="192"/>
      <c r="D10" s="183"/>
      <c r="E10" s="191"/>
      <c r="F10" s="191"/>
      <c r="G10" s="192"/>
      <c r="H10" s="187"/>
      <c r="I10" s="190"/>
      <c r="J10" s="191"/>
      <c r="K10" s="191"/>
      <c r="L10" s="192"/>
      <c r="M10" s="188"/>
      <c r="N10" s="191"/>
      <c r="O10" s="191"/>
      <c r="P10" s="192"/>
      <c r="Q10" s="193"/>
      <c r="R10" s="226"/>
      <c r="S10" s="227"/>
      <c r="T10" s="228"/>
    </row>
    <row r="11" spans="1:20" s="179" customFormat="1" ht="28.5">
      <c r="A11" s="190"/>
      <c r="B11" s="191"/>
      <c r="C11" s="192"/>
      <c r="D11" s="183"/>
      <c r="E11" s="181"/>
      <c r="F11" s="181"/>
      <c r="G11" s="182"/>
      <c r="H11" s="187"/>
      <c r="I11" s="229"/>
      <c r="J11" s="195"/>
      <c r="K11" s="195"/>
      <c r="L11" s="196"/>
      <c r="M11" s="188"/>
      <c r="N11" s="195"/>
      <c r="O11" s="195"/>
      <c r="P11" s="196"/>
      <c r="Q11" s="193"/>
      <c r="R11" s="190" t="s">
        <v>194</v>
      </c>
      <c r="S11" s="191"/>
      <c r="T11" s="192"/>
    </row>
    <row r="12" spans="1:20" s="179" customFormat="1" ht="28.5">
      <c r="A12" s="190"/>
      <c r="B12" s="191"/>
      <c r="C12" s="192"/>
      <c r="D12" s="183"/>
      <c r="E12" s="190" t="s">
        <v>195</v>
      </c>
      <c r="F12" s="191"/>
      <c r="G12" s="192"/>
      <c r="H12" s="187"/>
      <c r="I12" s="190" t="s">
        <v>196</v>
      </c>
      <c r="J12" s="191"/>
      <c r="K12" s="191"/>
      <c r="L12" s="192"/>
      <c r="M12" s="188"/>
      <c r="N12" s="209"/>
      <c r="O12" s="210"/>
      <c r="P12" s="230"/>
      <c r="Q12" s="193"/>
      <c r="R12" s="190"/>
      <c r="S12" s="191"/>
      <c r="T12" s="192"/>
    </row>
    <row r="13" spans="1:20" s="179" customFormat="1" ht="28.5">
      <c r="A13" s="190"/>
      <c r="B13" s="191"/>
      <c r="C13" s="192"/>
      <c r="D13" s="183"/>
      <c r="E13" s="190"/>
      <c r="F13" s="191"/>
      <c r="G13" s="192"/>
      <c r="H13" s="187"/>
      <c r="I13" s="190"/>
      <c r="J13" s="191"/>
      <c r="K13" s="191"/>
      <c r="L13" s="192"/>
      <c r="M13" s="188"/>
      <c r="N13" s="207" t="s">
        <v>197</v>
      </c>
      <c r="O13" s="208"/>
      <c r="P13" s="231"/>
      <c r="Q13" s="193"/>
      <c r="R13" s="190"/>
      <c r="S13" s="191"/>
      <c r="T13" s="192"/>
    </row>
    <row r="14" spans="1:20" s="179" customFormat="1" ht="28.5">
      <c r="A14" s="190"/>
      <c r="B14" s="191"/>
      <c r="C14" s="192"/>
      <c r="D14" s="183"/>
      <c r="E14" s="190"/>
      <c r="F14" s="191"/>
      <c r="G14" s="192"/>
      <c r="H14" s="187"/>
      <c r="I14" s="190"/>
      <c r="J14" s="191"/>
      <c r="K14" s="191"/>
      <c r="L14" s="192"/>
      <c r="M14" s="188"/>
      <c r="N14" s="190" t="s">
        <v>198</v>
      </c>
      <c r="O14" s="191"/>
      <c r="P14" s="192"/>
      <c r="Q14" s="193"/>
      <c r="R14" s="190"/>
      <c r="S14" s="191"/>
      <c r="T14" s="192"/>
    </row>
    <row r="15" spans="1:20" s="179" customFormat="1" ht="28.5">
      <c r="A15" s="190"/>
      <c r="B15" s="191"/>
      <c r="C15" s="192"/>
      <c r="D15" s="183"/>
      <c r="E15" s="181"/>
      <c r="F15" s="181"/>
      <c r="G15" s="182"/>
      <c r="H15" s="187"/>
      <c r="I15" s="190"/>
      <c r="J15" s="191"/>
      <c r="K15" s="191"/>
      <c r="L15" s="192"/>
      <c r="M15" s="188"/>
      <c r="N15" s="190"/>
      <c r="O15" s="191"/>
      <c r="P15" s="192"/>
      <c r="Q15" s="193"/>
      <c r="R15" s="190"/>
      <c r="S15" s="191"/>
      <c r="T15" s="192"/>
    </row>
    <row r="16" spans="1:20" s="179" customFormat="1" ht="28.5">
      <c r="A16" s="194"/>
      <c r="B16" s="181"/>
      <c r="C16" s="182"/>
      <c r="D16" s="183"/>
      <c r="E16" s="191" t="s">
        <v>199</v>
      </c>
      <c r="F16" s="191"/>
      <c r="G16" s="192"/>
      <c r="H16" s="187"/>
      <c r="I16" s="190"/>
      <c r="J16" s="191"/>
      <c r="K16" s="191"/>
      <c r="L16" s="192"/>
      <c r="M16" s="188"/>
      <c r="N16" s="190"/>
      <c r="O16" s="191"/>
      <c r="P16" s="192"/>
      <c r="Q16" s="193"/>
      <c r="R16" s="190" t="s">
        <v>200</v>
      </c>
      <c r="S16" s="191"/>
      <c r="T16" s="192"/>
    </row>
    <row r="17" spans="1:20" s="179" customFormat="1" ht="28.5">
      <c r="A17" s="190" t="s">
        <v>201</v>
      </c>
      <c r="B17" s="191"/>
      <c r="C17" s="192"/>
      <c r="D17" s="183"/>
      <c r="E17" s="191"/>
      <c r="F17" s="191"/>
      <c r="G17" s="192"/>
      <c r="H17" s="187"/>
      <c r="I17" s="190" t="s">
        <v>202</v>
      </c>
      <c r="J17" s="191"/>
      <c r="K17" s="191"/>
      <c r="L17" s="192"/>
      <c r="M17" s="188"/>
      <c r="N17" s="190"/>
      <c r="O17" s="191"/>
      <c r="P17" s="192"/>
      <c r="Q17" s="193"/>
      <c r="R17" s="190"/>
      <c r="S17" s="191"/>
      <c r="T17" s="192"/>
    </row>
    <row r="18" spans="1:20" s="179" customFormat="1" ht="28.5">
      <c r="A18" s="190"/>
      <c r="B18" s="191"/>
      <c r="C18" s="192"/>
      <c r="D18" s="183"/>
      <c r="E18" s="191"/>
      <c r="F18" s="191"/>
      <c r="G18" s="192"/>
      <c r="H18" s="187"/>
      <c r="I18" s="190"/>
      <c r="J18" s="191"/>
      <c r="K18" s="191"/>
      <c r="L18" s="192"/>
      <c r="M18" s="188"/>
      <c r="N18" s="229"/>
      <c r="O18" s="195"/>
      <c r="P18" s="196"/>
      <c r="Q18" s="193"/>
      <c r="R18" s="229"/>
      <c r="S18" s="195"/>
      <c r="T18" s="196"/>
    </row>
    <row r="19" spans="1:20" s="179" customFormat="1" ht="28.5">
      <c r="A19" s="194"/>
      <c r="B19" s="181"/>
      <c r="C19" s="182"/>
      <c r="D19" s="183"/>
      <c r="E19" s="191"/>
      <c r="F19" s="191"/>
      <c r="G19" s="192"/>
      <c r="H19" s="187"/>
      <c r="I19" s="190"/>
      <c r="J19" s="191"/>
      <c r="K19" s="191"/>
      <c r="L19" s="192"/>
      <c r="M19" s="188"/>
      <c r="N19" s="190" t="s">
        <v>203</v>
      </c>
      <c r="O19" s="191"/>
      <c r="P19" s="192"/>
      <c r="Q19" s="193"/>
      <c r="R19" s="190" t="s">
        <v>204</v>
      </c>
      <c r="S19" s="191"/>
      <c r="T19" s="192"/>
    </row>
    <row r="20" spans="1:20" s="179" customFormat="1" ht="28.5">
      <c r="A20" s="190" t="s">
        <v>205</v>
      </c>
      <c r="B20" s="191"/>
      <c r="C20" s="192"/>
      <c r="D20" s="183"/>
      <c r="E20" s="191"/>
      <c r="F20" s="191"/>
      <c r="G20" s="192"/>
      <c r="H20" s="187"/>
      <c r="I20" s="229"/>
      <c r="J20" s="195"/>
      <c r="K20" s="195"/>
      <c r="L20" s="196"/>
      <c r="M20" s="188"/>
      <c r="N20" s="190"/>
      <c r="O20" s="191"/>
      <c r="P20" s="192"/>
      <c r="Q20" s="193"/>
      <c r="R20" s="190"/>
      <c r="S20" s="191"/>
      <c r="T20" s="192"/>
    </row>
    <row r="21" spans="1:20" s="179" customFormat="1" ht="28.5">
      <c r="A21" s="190"/>
      <c r="B21" s="191"/>
      <c r="C21" s="192"/>
      <c r="D21" s="183"/>
      <c r="E21" s="191"/>
      <c r="F21" s="191"/>
      <c r="G21" s="192"/>
      <c r="H21" s="187"/>
      <c r="I21" s="190" t="s">
        <v>206</v>
      </c>
      <c r="J21" s="191"/>
      <c r="K21" s="191"/>
      <c r="L21" s="192"/>
      <c r="M21" s="188"/>
      <c r="N21" s="190"/>
      <c r="O21" s="191"/>
      <c r="P21" s="192"/>
      <c r="Q21" s="193"/>
      <c r="R21" s="190"/>
      <c r="S21" s="191"/>
      <c r="T21" s="192"/>
    </row>
    <row r="22" spans="1:20" s="179" customFormat="1" ht="28.5">
      <c r="A22" s="190"/>
      <c r="B22" s="191"/>
      <c r="C22" s="192"/>
      <c r="D22" s="183"/>
      <c r="E22" s="197"/>
      <c r="F22" s="197"/>
      <c r="G22" s="198"/>
      <c r="H22" s="187"/>
      <c r="I22" s="190"/>
      <c r="J22" s="191"/>
      <c r="K22" s="191"/>
      <c r="L22" s="192"/>
      <c r="M22" s="188"/>
      <c r="N22" s="199"/>
      <c r="O22" s="200"/>
      <c r="P22" s="201"/>
      <c r="Q22" s="193"/>
      <c r="R22" s="190"/>
      <c r="S22" s="191"/>
      <c r="T22" s="192"/>
    </row>
    <row r="23" spans="1:20" s="179" customFormat="1" ht="28.5">
      <c r="A23" s="194"/>
      <c r="B23" s="181"/>
      <c r="C23" s="182"/>
      <c r="D23" s="183"/>
      <c r="E23" s="172" t="s">
        <v>166</v>
      </c>
      <c r="F23" s="173"/>
      <c r="G23" s="174"/>
      <c r="H23" s="202"/>
      <c r="I23" s="190"/>
      <c r="J23" s="191"/>
      <c r="K23" s="191"/>
      <c r="L23" s="192"/>
      <c r="M23" s="188"/>
      <c r="N23" s="203" t="s">
        <v>167</v>
      </c>
      <c r="O23" s="203"/>
      <c r="P23" s="203"/>
      <c r="Q23" s="204"/>
      <c r="R23" s="190"/>
      <c r="S23" s="191"/>
      <c r="T23" s="192"/>
    </row>
    <row r="24" spans="1:20" s="179" customFormat="1" ht="28.5">
      <c r="A24" s="194"/>
      <c r="B24" s="181"/>
      <c r="C24" s="182"/>
      <c r="D24" s="183"/>
      <c r="E24" s="205"/>
      <c r="F24" s="185"/>
      <c r="G24" s="186"/>
      <c r="H24" s="187"/>
      <c r="I24" s="190"/>
      <c r="J24" s="191"/>
      <c r="K24" s="191"/>
      <c r="L24" s="192"/>
      <c r="M24" s="188"/>
      <c r="N24" s="206"/>
      <c r="O24" s="185"/>
      <c r="P24" s="185"/>
      <c r="Q24" s="193"/>
      <c r="R24" s="190" t="s">
        <v>207</v>
      </c>
      <c r="S24" s="191"/>
      <c r="T24" s="192"/>
    </row>
    <row r="25" spans="1:20" s="179" customFormat="1" ht="28.5">
      <c r="A25" s="194"/>
      <c r="B25" s="181"/>
      <c r="C25" s="182"/>
      <c r="D25" s="183"/>
      <c r="E25" s="194" t="s">
        <v>208</v>
      </c>
      <c r="F25" s="181"/>
      <c r="G25" s="182"/>
      <c r="H25" s="187"/>
      <c r="I25" s="194"/>
      <c r="J25" s="181"/>
      <c r="K25" s="181"/>
      <c r="L25" s="182"/>
      <c r="M25" s="188"/>
      <c r="N25" s="194" t="s">
        <v>209</v>
      </c>
      <c r="O25" s="181"/>
      <c r="P25" s="181"/>
      <c r="Q25" s="193"/>
      <c r="R25" s="190"/>
      <c r="S25" s="191"/>
      <c r="T25" s="192"/>
    </row>
    <row r="26" spans="1:20" s="179" customFormat="1" ht="28.5">
      <c r="A26" s="194"/>
      <c r="B26" s="181"/>
      <c r="C26" s="182"/>
      <c r="D26" s="183"/>
      <c r="E26" s="190" t="s">
        <v>210</v>
      </c>
      <c r="F26" s="191"/>
      <c r="G26" s="192"/>
      <c r="H26" s="187"/>
      <c r="I26" s="194"/>
      <c r="J26" s="181"/>
      <c r="K26" s="181"/>
      <c r="L26" s="182"/>
      <c r="M26" s="188"/>
      <c r="N26" s="194" t="s">
        <v>208</v>
      </c>
      <c r="O26" s="181"/>
      <c r="P26" s="181"/>
      <c r="Q26" s="193"/>
      <c r="R26" s="190"/>
      <c r="S26" s="191"/>
      <c r="T26" s="192"/>
    </row>
    <row r="27" spans="1:20" s="179" customFormat="1" ht="28.5">
      <c r="A27" s="194"/>
      <c r="B27" s="181"/>
      <c r="C27" s="182"/>
      <c r="D27" s="183"/>
      <c r="E27" s="190"/>
      <c r="F27" s="191"/>
      <c r="G27" s="192"/>
      <c r="H27" s="187"/>
      <c r="I27" s="194"/>
      <c r="J27" s="181"/>
      <c r="K27" s="181"/>
      <c r="L27" s="182"/>
      <c r="M27" s="188"/>
      <c r="N27" s="194" t="s">
        <v>176</v>
      </c>
      <c r="O27" s="181"/>
      <c r="P27" s="181"/>
      <c r="Q27" s="193"/>
      <c r="R27" s="194"/>
      <c r="S27" s="181"/>
      <c r="T27" s="182"/>
    </row>
    <row r="28" spans="1:20" s="179" customFormat="1" ht="28.5">
      <c r="A28" s="194"/>
      <c r="B28" s="181"/>
      <c r="C28" s="182"/>
      <c r="D28" s="183"/>
      <c r="E28" s="190"/>
      <c r="F28" s="191"/>
      <c r="G28" s="192"/>
      <c r="H28" s="187"/>
      <c r="I28" s="194"/>
      <c r="J28" s="181"/>
      <c r="K28" s="181"/>
      <c r="L28" s="182"/>
      <c r="M28" s="188"/>
      <c r="N28" s="194" t="s">
        <v>211</v>
      </c>
      <c r="O28" s="181"/>
      <c r="P28" s="181"/>
      <c r="Q28" s="193"/>
      <c r="R28" s="190" t="s">
        <v>212</v>
      </c>
      <c r="S28" s="191"/>
      <c r="T28" s="192"/>
    </row>
    <row r="29" spans="1:20" s="179" customFormat="1" ht="28.5">
      <c r="A29" s="194"/>
      <c r="B29" s="181"/>
      <c r="C29" s="182"/>
      <c r="D29" s="183"/>
      <c r="E29" s="194" t="s">
        <v>213</v>
      </c>
      <c r="F29" s="181"/>
      <c r="G29" s="182"/>
      <c r="H29" s="187"/>
      <c r="I29" s="194"/>
      <c r="J29" s="181"/>
      <c r="K29" s="181"/>
      <c r="L29" s="182"/>
      <c r="M29" s="188"/>
      <c r="N29" s="194"/>
      <c r="O29" s="181"/>
      <c r="P29" s="181"/>
      <c r="Q29" s="193"/>
      <c r="R29" s="190"/>
      <c r="S29" s="191"/>
      <c r="T29" s="192"/>
    </row>
    <row r="30" spans="1:20" s="179" customFormat="1" ht="28.5">
      <c r="A30" s="194"/>
      <c r="B30" s="181"/>
      <c r="C30" s="182"/>
      <c r="D30" s="183"/>
      <c r="E30" s="194"/>
      <c r="F30" s="181"/>
      <c r="G30" s="182"/>
      <c r="H30" s="187"/>
      <c r="I30" s="194"/>
      <c r="J30" s="181"/>
      <c r="K30" s="181"/>
      <c r="L30" s="182"/>
      <c r="M30" s="188"/>
      <c r="N30" s="181"/>
      <c r="O30" s="181"/>
      <c r="P30" s="181"/>
      <c r="Q30" s="193"/>
      <c r="R30" s="194"/>
      <c r="S30" s="181"/>
      <c r="T30" s="182"/>
    </row>
    <row r="31" spans="1:20" s="179" customFormat="1" ht="28.5">
      <c r="A31" s="194"/>
      <c r="B31" s="181"/>
      <c r="C31" s="182"/>
      <c r="D31" s="183"/>
      <c r="E31" s="194"/>
      <c r="F31" s="181"/>
      <c r="G31" s="182"/>
      <c r="H31" s="187"/>
      <c r="I31" s="194"/>
      <c r="J31" s="181"/>
      <c r="K31" s="181"/>
      <c r="L31" s="182"/>
      <c r="M31" s="188"/>
      <c r="N31" s="181"/>
      <c r="O31" s="181"/>
      <c r="P31" s="181"/>
      <c r="Q31" s="193"/>
      <c r="R31" s="194"/>
      <c r="S31" s="181"/>
      <c r="T31" s="182"/>
    </row>
    <row r="32" spans="1:20" s="179" customFormat="1" ht="28.5">
      <c r="A32" s="194"/>
      <c r="B32" s="181"/>
      <c r="C32" s="182"/>
      <c r="D32" s="183"/>
      <c r="E32" s="194"/>
      <c r="F32" s="181"/>
      <c r="G32" s="182"/>
      <c r="H32" s="187"/>
      <c r="I32" s="194"/>
      <c r="J32" s="181"/>
      <c r="K32" s="181"/>
      <c r="L32" s="182"/>
      <c r="M32" s="188"/>
      <c r="N32" s="181"/>
      <c r="O32" s="181"/>
      <c r="P32" s="181"/>
      <c r="Q32" s="193"/>
      <c r="R32" s="194"/>
      <c r="S32" s="181"/>
      <c r="T32" s="182"/>
    </row>
    <row r="33" spans="1:20" s="179" customFormat="1" ht="28.5">
      <c r="A33" s="194"/>
      <c r="B33" s="181"/>
      <c r="C33" s="182"/>
      <c r="D33" s="183"/>
      <c r="E33" s="194"/>
      <c r="F33" s="181"/>
      <c r="G33" s="182"/>
      <c r="H33" s="187"/>
      <c r="I33" s="194"/>
      <c r="J33" s="181"/>
      <c r="K33" s="181"/>
      <c r="L33" s="182"/>
      <c r="M33" s="188"/>
      <c r="N33" s="181"/>
      <c r="O33" s="181"/>
      <c r="P33" s="181"/>
      <c r="Q33" s="193"/>
      <c r="R33" s="194"/>
      <c r="S33" s="181"/>
      <c r="T33" s="182"/>
    </row>
    <row r="34" spans="1:20" s="179" customFormat="1" ht="28.5">
      <c r="A34" s="211"/>
      <c r="B34" s="212"/>
      <c r="C34" s="212"/>
      <c r="D34" s="212"/>
      <c r="E34" s="212"/>
      <c r="F34" s="212"/>
      <c r="G34" s="212"/>
      <c r="H34" s="212"/>
      <c r="I34" s="212"/>
      <c r="J34" s="212"/>
      <c r="K34" s="213"/>
      <c r="L34" s="213"/>
      <c r="M34" s="213"/>
      <c r="N34" s="213"/>
      <c r="O34" s="213"/>
      <c r="P34" s="213"/>
      <c r="Q34" s="213"/>
      <c r="R34" s="213"/>
      <c r="S34" s="213"/>
      <c r="T34" s="214"/>
    </row>
    <row r="35" spans="1:20" s="179" customFormat="1" ht="28.5">
      <c r="A35" s="215" t="s">
        <v>179</v>
      </c>
      <c r="B35" s="216"/>
      <c r="C35" s="216"/>
      <c r="D35" s="217"/>
      <c r="E35" s="185"/>
      <c r="F35" s="185"/>
      <c r="G35" s="185"/>
      <c r="H35" s="185"/>
      <c r="I35" s="185"/>
      <c r="J35" s="186"/>
      <c r="K35" s="218"/>
      <c r="L35" s="215" t="s">
        <v>180</v>
      </c>
      <c r="M35" s="216"/>
      <c r="N35" s="219"/>
      <c r="O35" s="185"/>
      <c r="P35" s="185"/>
      <c r="Q35" s="185"/>
      <c r="R35" s="185"/>
      <c r="S35" s="185"/>
      <c r="T35" s="186"/>
    </row>
    <row r="36" spans="1:20" s="179" customFormat="1" ht="28.5">
      <c r="A36" s="180"/>
      <c r="B36" s="181"/>
      <c r="C36" s="181"/>
      <c r="D36" s="181"/>
      <c r="E36" s="181"/>
      <c r="F36" s="181"/>
      <c r="G36" s="181"/>
      <c r="H36" s="181"/>
      <c r="I36" s="181"/>
      <c r="J36" s="182"/>
      <c r="K36" s="220"/>
      <c r="L36" s="205"/>
      <c r="M36" s="185"/>
      <c r="N36" s="206"/>
      <c r="O36" s="185"/>
      <c r="P36" s="185"/>
      <c r="Q36" s="185"/>
      <c r="R36" s="185"/>
      <c r="S36" s="185"/>
      <c r="T36" s="186"/>
    </row>
    <row r="37" spans="1:20" s="179" customFormat="1" ht="28.5">
      <c r="A37" s="194" t="s">
        <v>181</v>
      </c>
      <c r="B37" s="181"/>
      <c r="C37" s="181"/>
      <c r="D37" s="181"/>
      <c r="E37" s="181"/>
      <c r="F37" s="181"/>
      <c r="G37" s="181"/>
      <c r="H37" s="181"/>
      <c r="I37" s="181"/>
      <c r="J37" s="182"/>
      <c r="K37" s="220"/>
      <c r="L37" s="194"/>
      <c r="M37" s="181"/>
      <c r="N37" s="181" t="s">
        <v>214</v>
      </c>
      <c r="O37" s="181"/>
      <c r="P37" s="181"/>
      <c r="Q37" s="181"/>
      <c r="R37" s="181"/>
      <c r="S37" s="181"/>
      <c r="T37" s="182"/>
    </row>
    <row r="38" spans="1:20" s="179" customFormat="1" ht="28.5">
      <c r="A38" s="194" t="s">
        <v>183</v>
      </c>
      <c r="B38" s="181"/>
      <c r="C38" s="181"/>
      <c r="D38" s="181"/>
      <c r="E38" s="181"/>
      <c r="F38" s="181"/>
      <c r="G38" s="181"/>
      <c r="H38" s="181"/>
      <c r="I38" s="181"/>
      <c r="J38" s="182"/>
      <c r="K38" s="220"/>
      <c r="L38" s="194"/>
      <c r="M38" s="181"/>
      <c r="N38" s="181" t="s">
        <v>215</v>
      </c>
      <c r="O38" s="181"/>
      <c r="P38" s="181"/>
      <c r="Q38" s="181"/>
      <c r="R38" s="181"/>
      <c r="S38" s="181"/>
      <c r="T38" s="182"/>
    </row>
    <row r="39" spans="1:20" s="179" customFormat="1" ht="28.5">
      <c r="A39" s="194" t="s">
        <v>185</v>
      </c>
      <c r="B39" s="181"/>
      <c r="C39" s="181"/>
      <c r="D39" s="181"/>
      <c r="E39" s="181"/>
      <c r="F39" s="181"/>
      <c r="G39" s="181"/>
      <c r="H39" s="181"/>
      <c r="I39" s="181"/>
      <c r="J39" s="182"/>
      <c r="K39" s="220"/>
      <c r="L39" s="194"/>
      <c r="M39" s="181"/>
      <c r="N39" s="181" t="s">
        <v>216</v>
      </c>
      <c r="O39" s="181"/>
      <c r="P39" s="181"/>
      <c r="Q39" s="181"/>
      <c r="R39" s="181"/>
      <c r="S39" s="181"/>
      <c r="T39" s="182"/>
    </row>
    <row r="40" spans="1:20" s="179" customFormat="1" ht="28.5">
      <c r="A40" s="199"/>
      <c r="B40" s="200"/>
      <c r="C40" s="200"/>
      <c r="D40" s="200"/>
      <c r="E40" s="200"/>
      <c r="F40" s="200"/>
      <c r="G40" s="200"/>
      <c r="H40" s="200"/>
      <c r="I40" s="200"/>
      <c r="J40" s="201"/>
      <c r="K40" s="221"/>
      <c r="L40" s="199"/>
      <c r="M40" s="200"/>
      <c r="N40" s="200"/>
      <c r="O40" s="200"/>
      <c r="P40" s="200"/>
      <c r="Q40" s="200"/>
      <c r="R40" s="200"/>
      <c r="S40" s="200"/>
      <c r="T40" s="201"/>
    </row>
    <row r="41" spans="1:20" s="179" customFormat="1" ht="28.5"/>
    <row r="42" spans="1:20" s="179" customFormat="1" ht="28.5"/>
    <row r="43" spans="1:20" s="179" customFormat="1" ht="28.5"/>
    <row r="44" spans="1:20" s="179" customFormat="1" ht="28.5"/>
    <row r="45" spans="1:20" s="179" customFormat="1" ht="28.5"/>
  </sheetData>
  <mergeCells count="37">
    <mergeCell ref="E26:G28"/>
    <mergeCell ref="R28:T29"/>
    <mergeCell ref="A35:C35"/>
    <mergeCell ref="L35:N35"/>
    <mergeCell ref="A17:C18"/>
    <mergeCell ref="I17:L19"/>
    <mergeCell ref="N19:P21"/>
    <mergeCell ref="R19:T21"/>
    <mergeCell ref="A20:C22"/>
    <mergeCell ref="I21:L24"/>
    <mergeCell ref="R22:T23"/>
    <mergeCell ref="E23:G23"/>
    <mergeCell ref="N23:P23"/>
    <mergeCell ref="R24:T26"/>
    <mergeCell ref="I12:L16"/>
    <mergeCell ref="N13:P13"/>
    <mergeCell ref="N14:P17"/>
    <mergeCell ref="R14:T15"/>
    <mergeCell ref="E16:G22"/>
    <mergeCell ref="R16:T17"/>
    <mergeCell ref="R4:T4"/>
    <mergeCell ref="A6:C8"/>
    <mergeCell ref="E6:G10"/>
    <mergeCell ref="I6:L10"/>
    <mergeCell ref="N6:P7"/>
    <mergeCell ref="R6:T9"/>
    <mergeCell ref="N9:P10"/>
    <mergeCell ref="A10:C15"/>
    <mergeCell ref="R11:T13"/>
    <mergeCell ref="E12:G14"/>
    <mergeCell ref="A1:G2"/>
    <mergeCell ref="I1:P1"/>
    <mergeCell ref="I2:P2"/>
    <mergeCell ref="A4:C4"/>
    <mergeCell ref="E4:G4"/>
    <mergeCell ref="I4:L4"/>
    <mergeCell ref="N4:P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7D4B-0BE0-4B1B-B111-7D38593DF7D1}">
  <dimension ref="A1:T49"/>
  <sheetViews>
    <sheetView zoomScale="35" zoomScaleNormal="35" workbookViewId="0">
      <selection sqref="A1:XFD1048576"/>
    </sheetView>
  </sheetViews>
  <sheetFormatPr baseColWidth="10" defaultColWidth="8" defaultRowHeight="15"/>
  <cols>
    <col min="1" max="3" width="10.875" style="166" customWidth="1"/>
    <col min="4" max="4" width="0.625" style="166" customWidth="1"/>
    <col min="5" max="7" width="12.5" style="166" customWidth="1"/>
    <col min="8" max="8" width="0.625" style="166" customWidth="1"/>
    <col min="9" max="10" width="13.375" style="166" customWidth="1"/>
    <col min="11" max="11" width="0.625" style="166" customWidth="1"/>
    <col min="12" max="12" width="13.375" style="166" customWidth="1"/>
    <col min="13" max="13" width="0.625" style="166" customWidth="1"/>
    <col min="14" max="15" width="23" style="166" customWidth="1"/>
    <col min="16" max="16" width="25.375" style="166" customWidth="1"/>
    <col min="17" max="17" width="0.625" style="166" customWidth="1"/>
    <col min="18" max="19" width="13.375" style="166" customWidth="1"/>
    <col min="20" max="20" width="14.125" style="166" customWidth="1"/>
    <col min="21" max="256" width="8" style="166"/>
    <col min="257" max="259" width="10.875" style="166" customWidth="1"/>
    <col min="260" max="260" width="0.625" style="166" customWidth="1"/>
    <col min="261" max="263" width="12.5" style="166" customWidth="1"/>
    <col min="264" max="264" width="0.625" style="166" customWidth="1"/>
    <col min="265" max="266" width="13.375" style="166" customWidth="1"/>
    <col min="267" max="267" width="0.625" style="166" customWidth="1"/>
    <col min="268" max="268" width="13.375" style="166" customWidth="1"/>
    <col min="269" max="269" width="0.625" style="166" customWidth="1"/>
    <col min="270" max="271" width="23" style="166" customWidth="1"/>
    <col min="272" max="272" width="25.375" style="166" customWidth="1"/>
    <col min="273" max="273" width="0.625" style="166" customWidth="1"/>
    <col min="274" max="275" width="13.375" style="166" customWidth="1"/>
    <col min="276" max="276" width="14.125" style="166" customWidth="1"/>
    <col min="277" max="512" width="8" style="166"/>
    <col min="513" max="515" width="10.875" style="166" customWidth="1"/>
    <col min="516" max="516" width="0.625" style="166" customWidth="1"/>
    <col min="517" max="519" width="12.5" style="166" customWidth="1"/>
    <col min="520" max="520" width="0.625" style="166" customWidth="1"/>
    <col min="521" max="522" width="13.375" style="166" customWidth="1"/>
    <col min="523" max="523" width="0.625" style="166" customWidth="1"/>
    <col min="524" max="524" width="13.375" style="166" customWidth="1"/>
    <col min="525" max="525" width="0.625" style="166" customWidth="1"/>
    <col min="526" max="527" width="23" style="166" customWidth="1"/>
    <col min="528" max="528" width="25.375" style="166" customWidth="1"/>
    <col min="529" max="529" width="0.625" style="166" customWidth="1"/>
    <col min="530" max="531" width="13.375" style="166" customWidth="1"/>
    <col min="532" max="532" width="14.125" style="166" customWidth="1"/>
    <col min="533" max="768" width="8" style="166"/>
    <col min="769" max="771" width="10.875" style="166" customWidth="1"/>
    <col min="772" max="772" width="0.625" style="166" customWidth="1"/>
    <col min="773" max="775" width="12.5" style="166" customWidth="1"/>
    <col min="776" max="776" width="0.625" style="166" customWidth="1"/>
    <col min="777" max="778" width="13.375" style="166" customWidth="1"/>
    <col min="779" max="779" width="0.625" style="166" customWidth="1"/>
    <col min="780" max="780" width="13.375" style="166" customWidth="1"/>
    <col min="781" max="781" width="0.625" style="166" customWidth="1"/>
    <col min="782" max="783" width="23" style="166" customWidth="1"/>
    <col min="784" max="784" width="25.375" style="166" customWidth="1"/>
    <col min="785" max="785" width="0.625" style="166" customWidth="1"/>
    <col min="786" max="787" width="13.375" style="166" customWidth="1"/>
    <col min="788" max="788" width="14.125" style="166" customWidth="1"/>
    <col min="789" max="1024" width="8" style="166"/>
    <col min="1025" max="1027" width="10.875" style="166" customWidth="1"/>
    <col min="1028" max="1028" width="0.625" style="166" customWidth="1"/>
    <col min="1029" max="1031" width="12.5" style="166" customWidth="1"/>
    <col min="1032" max="1032" width="0.625" style="166" customWidth="1"/>
    <col min="1033" max="1034" width="13.375" style="166" customWidth="1"/>
    <col min="1035" max="1035" width="0.625" style="166" customWidth="1"/>
    <col min="1036" max="1036" width="13.375" style="166" customWidth="1"/>
    <col min="1037" max="1037" width="0.625" style="166" customWidth="1"/>
    <col min="1038" max="1039" width="23" style="166" customWidth="1"/>
    <col min="1040" max="1040" width="25.375" style="166" customWidth="1"/>
    <col min="1041" max="1041" width="0.625" style="166" customWidth="1"/>
    <col min="1042" max="1043" width="13.375" style="166" customWidth="1"/>
    <col min="1044" max="1044" width="14.125" style="166" customWidth="1"/>
    <col min="1045" max="1280" width="8" style="166"/>
    <col min="1281" max="1283" width="10.875" style="166" customWidth="1"/>
    <col min="1284" max="1284" width="0.625" style="166" customWidth="1"/>
    <col min="1285" max="1287" width="12.5" style="166" customWidth="1"/>
    <col min="1288" max="1288" width="0.625" style="166" customWidth="1"/>
    <col min="1289" max="1290" width="13.375" style="166" customWidth="1"/>
    <col min="1291" max="1291" width="0.625" style="166" customWidth="1"/>
    <col min="1292" max="1292" width="13.375" style="166" customWidth="1"/>
    <col min="1293" max="1293" width="0.625" style="166" customWidth="1"/>
    <col min="1294" max="1295" width="23" style="166" customWidth="1"/>
    <col min="1296" max="1296" width="25.375" style="166" customWidth="1"/>
    <col min="1297" max="1297" width="0.625" style="166" customWidth="1"/>
    <col min="1298" max="1299" width="13.375" style="166" customWidth="1"/>
    <col min="1300" max="1300" width="14.125" style="166" customWidth="1"/>
    <col min="1301" max="1536" width="8" style="166"/>
    <col min="1537" max="1539" width="10.875" style="166" customWidth="1"/>
    <col min="1540" max="1540" width="0.625" style="166" customWidth="1"/>
    <col min="1541" max="1543" width="12.5" style="166" customWidth="1"/>
    <col min="1544" max="1544" width="0.625" style="166" customWidth="1"/>
    <col min="1545" max="1546" width="13.375" style="166" customWidth="1"/>
    <col min="1547" max="1547" width="0.625" style="166" customWidth="1"/>
    <col min="1548" max="1548" width="13.375" style="166" customWidth="1"/>
    <col min="1549" max="1549" width="0.625" style="166" customWidth="1"/>
    <col min="1550" max="1551" width="23" style="166" customWidth="1"/>
    <col min="1552" max="1552" width="25.375" style="166" customWidth="1"/>
    <col min="1553" max="1553" width="0.625" style="166" customWidth="1"/>
    <col min="1554" max="1555" width="13.375" style="166" customWidth="1"/>
    <col min="1556" max="1556" width="14.125" style="166" customWidth="1"/>
    <col min="1557" max="1792" width="8" style="166"/>
    <col min="1793" max="1795" width="10.875" style="166" customWidth="1"/>
    <col min="1796" max="1796" width="0.625" style="166" customWidth="1"/>
    <col min="1797" max="1799" width="12.5" style="166" customWidth="1"/>
    <col min="1800" max="1800" width="0.625" style="166" customWidth="1"/>
    <col min="1801" max="1802" width="13.375" style="166" customWidth="1"/>
    <col min="1803" max="1803" width="0.625" style="166" customWidth="1"/>
    <col min="1804" max="1804" width="13.375" style="166" customWidth="1"/>
    <col min="1805" max="1805" width="0.625" style="166" customWidth="1"/>
    <col min="1806" max="1807" width="23" style="166" customWidth="1"/>
    <col min="1808" max="1808" width="25.375" style="166" customWidth="1"/>
    <col min="1809" max="1809" width="0.625" style="166" customWidth="1"/>
    <col min="1810" max="1811" width="13.375" style="166" customWidth="1"/>
    <col min="1812" max="1812" width="14.125" style="166" customWidth="1"/>
    <col min="1813" max="2048" width="8" style="166"/>
    <col min="2049" max="2051" width="10.875" style="166" customWidth="1"/>
    <col min="2052" max="2052" width="0.625" style="166" customWidth="1"/>
    <col min="2053" max="2055" width="12.5" style="166" customWidth="1"/>
    <col min="2056" max="2056" width="0.625" style="166" customWidth="1"/>
    <col min="2057" max="2058" width="13.375" style="166" customWidth="1"/>
    <col min="2059" max="2059" width="0.625" style="166" customWidth="1"/>
    <col min="2060" max="2060" width="13.375" style="166" customWidth="1"/>
    <col min="2061" max="2061" width="0.625" style="166" customWidth="1"/>
    <col min="2062" max="2063" width="23" style="166" customWidth="1"/>
    <col min="2064" max="2064" width="25.375" style="166" customWidth="1"/>
    <col min="2065" max="2065" width="0.625" style="166" customWidth="1"/>
    <col min="2066" max="2067" width="13.375" style="166" customWidth="1"/>
    <col min="2068" max="2068" width="14.125" style="166" customWidth="1"/>
    <col min="2069" max="2304" width="8" style="166"/>
    <col min="2305" max="2307" width="10.875" style="166" customWidth="1"/>
    <col min="2308" max="2308" width="0.625" style="166" customWidth="1"/>
    <col min="2309" max="2311" width="12.5" style="166" customWidth="1"/>
    <col min="2312" max="2312" width="0.625" style="166" customWidth="1"/>
    <col min="2313" max="2314" width="13.375" style="166" customWidth="1"/>
    <col min="2315" max="2315" width="0.625" style="166" customWidth="1"/>
    <col min="2316" max="2316" width="13.375" style="166" customWidth="1"/>
    <col min="2317" max="2317" width="0.625" style="166" customWidth="1"/>
    <col min="2318" max="2319" width="23" style="166" customWidth="1"/>
    <col min="2320" max="2320" width="25.375" style="166" customWidth="1"/>
    <col min="2321" max="2321" width="0.625" style="166" customWidth="1"/>
    <col min="2322" max="2323" width="13.375" style="166" customWidth="1"/>
    <col min="2324" max="2324" width="14.125" style="166" customWidth="1"/>
    <col min="2325" max="2560" width="8" style="166"/>
    <col min="2561" max="2563" width="10.875" style="166" customWidth="1"/>
    <col min="2564" max="2564" width="0.625" style="166" customWidth="1"/>
    <col min="2565" max="2567" width="12.5" style="166" customWidth="1"/>
    <col min="2568" max="2568" width="0.625" style="166" customWidth="1"/>
    <col min="2569" max="2570" width="13.375" style="166" customWidth="1"/>
    <col min="2571" max="2571" width="0.625" style="166" customWidth="1"/>
    <col min="2572" max="2572" width="13.375" style="166" customWidth="1"/>
    <col min="2573" max="2573" width="0.625" style="166" customWidth="1"/>
    <col min="2574" max="2575" width="23" style="166" customWidth="1"/>
    <col min="2576" max="2576" width="25.375" style="166" customWidth="1"/>
    <col min="2577" max="2577" width="0.625" style="166" customWidth="1"/>
    <col min="2578" max="2579" width="13.375" style="166" customWidth="1"/>
    <col min="2580" max="2580" width="14.125" style="166" customWidth="1"/>
    <col min="2581" max="2816" width="8" style="166"/>
    <col min="2817" max="2819" width="10.875" style="166" customWidth="1"/>
    <col min="2820" max="2820" width="0.625" style="166" customWidth="1"/>
    <col min="2821" max="2823" width="12.5" style="166" customWidth="1"/>
    <col min="2824" max="2824" width="0.625" style="166" customWidth="1"/>
    <col min="2825" max="2826" width="13.375" style="166" customWidth="1"/>
    <col min="2827" max="2827" width="0.625" style="166" customWidth="1"/>
    <col min="2828" max="2828" width="13.375" style="166" customWidth="1"/>
    <col min="2829" max="2829" width="0.625" style="166" customWidth="1"/>
    <col min="2830" max="2831" width="23" style="166" customWidth="1"/>
    <col min="2832" max="2832" width="25.375" style="166" customWidth="1"/>
    <col min="2833" max="2833" width="0.625" style="166" customWidth="1"/>
    <col min="2834" max="2835" width="13.375" style="166" customWidth="1"/>
    <col min="2836" max="2836" width="14.125" style="166" customWidth="1"/>
    <col min="2837" max="3072" width="8" style="166"/>
    <col min="3073" max="3075" width="10.875" style="166" customWidth="1"/>
    <col min="3076" max="3076" width="0.625" style="166" customWidth="1"/>
    <col min="3077" max="3079" width="12.5" style="166" customWidth="1"/>
    <col min="3080" max="3080" width="0.625" style="166" customWidth="1"/>
    <col min="3081" max="3082" width="13.375" style="166" customWidth="1"/>
    <col min="3083" max="3083" width="0.625" style="166" customWidth="1"/>
    <col min="3084" max="3084" width="13.375" style="166" customWidth="1"/>
    <col min="3085" max="3085" width="0.625" style="166" customWidth="1"/>
    <col min="3086" max="3087" width="23" style="166" customWidth="1"/>
    <col min="3088" max="3088" width="25.375" style="166" customWidth="1"/>
    <col min="3089" max="3089" width="0.625" style="166" customWidth="1"/>
    <col min="3090" max="3091" width="13.375" style="166" customWidth="1"/>
    <col min="3092" max="3092" width="14.125" style="166" customWidth="1"/>
    <col min="3093" max="3328" width="8" style="166"/>
    <col min="3329" max="3331" width="10.875" style="166" customWidth="1"/>
    <col min="3332" max="3332" width="0.625" style="166" customWidth="1"/>
    <col min="3333" max="3335" width="12.5" style="166" customWidth="1"/>
    <col min="3336" max="3336" width="0.625" style="166" customWidth="1"/>
    <col min="3337" max="3338" width="13.375" style="166" customWidth="1"/>
    <col min="3339" max="3339" width="0.625" style="166" customWidth="1"/>
    <col min="3340" max="3340" width="13.375" style="166" customWidth="1"/>
    <col min="3341" max="3341" width="0.625" style="166" customWidth="1"/>
    <col min="3342" max="3343" width="23" style="166" customWidth="1"/>
    <col min="3344" max="3344" width="25.375" style="166" customWidth="1"/>
    <col min="3345" max="3345" width="0.625" style="166" customWidth="1"/>
    <col min="3346" max="3347" width="13.375" style="166" customWidth="1"/>
    <col min="3348" max="3348" width="14.125" style="166" customWidth="1"/>
    <col min="3349" max="3584" width="8" style="166"/>
    <col min="3585" max="3587" width="10.875" style="166" customWidth="1"/>
    <col min="3588" max="3588" width="0.625" style="166" customWidth="1"/>
    <col min="3589" max="3591" width="12.5" style="166" customWidth="1"/>
    <col min="3592" max="3592" width="0.625" style="166" customWidth="1"/>
    <col min="3593" max="3594" width="13.375" style="166" customWidth="1"/>
    <col min="3595" max="3595" width="0.625" style="166" customWidth="1"/>
    <col min="3596" max="3596" width="13.375" style="166" customWidth="1"/>
    <col min="3597" max="3597" width="0.625" style="166" customWidth="1"/>
    <col min="3598" max="3599" width="23" style="166" customWidth="1"/>
    <col min="3600" max="3600" width="25.375" style="166" customWidth="1"/>
    <col min="3601" max="3601" width="0.625" style="166" customWidth="1"/>
    <col min="3602" max="3603" width="13.375" style="166" customWidth="1"/>
    <col min="3604" max="3604" width="14.125" style="166" customWidth="1"/>
    <col min="3605" max="3840" width="8" style="166"/>
    <col min="3841" max="3843" width="10.875" style="166" customWidth="1"/>
    <col min="3844" max="3844" width="0.625" style="166" customWidth="1"/>
    <col min="3845" max="3847" width="12.5" style="166" customWidth="1"/>
    <col min="3848" max="3848" width="0.625" style="166" customWidth="1"/>
    <col min="3849" max="3850" width="13.375" style="166" customWidth="1"/>
    <col min="3851" max="3851" width="0.625" style="166" customWidth="1"/>
    <col min="3852" max="3852" width="13.375" style="166" customWidth="1"/>
    <col min="3853" max="3853" width="0.625" style="166" customWidth="1"/>
    <col min="3854" max="3855" width="23" style="166" customWidth="1"/>
    <col min="3856" max="3856" width="25.375" style="166" customWidth="1"/>
    <col min="3857" max="3857" width="0.625" style="166" customWidth="1"/>
    <col min="3858" max="3859" width="13.375" style="166" customWidth="1"/>
    <col min="3860" max="3860" width="14.125" style="166" customWidth="1"/>
    <col min="3861" max="4096" width="8" style="166"/>
    <col min="4097" max="4099" width="10.875" style="166" customWidth="1"/>
    <col min="4100" max="4100" width="0.625" style="166" customWidth="1"/>
    <col min="4101" max="4103" width="12.5" style="166" customWidth="1"/>
    <col min="4104" max="4104" width="0.625" style="166" customWidth="1"/>
    <col min="4105" max="4106" width="13.375" style="166" customWidth="1"/>
    <col min="4107" max="4107" width="0.625" style="166" customWidth="1"/>
    <col min="4108" max="4108" width="13.375" style="166" customWidth="1"/>
    <col min="4109" max="4109" width="0.625" style="166" customWidth="1"/>
    <col min="4110" max="4111" width="23" style="166" customWidth="1"/>
    <col min="4112" max="4112" width="25.375" style="166" customWidth="1"/>
    <col min="4113" max="4113" width="0.625" style="166" customWidth="1"/>
    <col min="4114" max="4115" width="13.375" style="166" customWidth="1"/>
    <col min="4116" max="4116" width="14.125" style="166" customWidth="1"/>
    <col min="4117" max="4352" width="8" style="166"/>
    <col min="4353" max="4355" width="10.875" style="166" customWidth="1"/>
    <col min="4356" max="4356" width="0.625" style="166" customWidth="1"/>
    <col min="4357" max="4359" width="12.5" style="166" customWidth="1"/>
    <col min="4360" max="4360" width="0.625" style="166" customWidth="1"/>
    <col min="4361" max="4362" width="13.375" style="166" customWidth="1"/>
    <col min="4363" max="4363" width="0.625" style="166" customWidth="1"/>
    <col min="4364" max="4364" width="13.375" style="166" customWidth="1"/>
    <col min="4365" max="4365" width="0.625" style="166" customWidth="1"/>
    <col min="4366" max="4367" width="23" style="166" customWidth="1"/>
    <col min="4368" max="4368" width="25.375" style="166" customWidth="1"/>
    <col min="4369" max="4369" width="0.625" style="166" customWidth="1"/>
    <col min="4370" max="4371" width="13.375" style="166" customWidth="1"/>
    <col min="4372" max="4372" width="14.125" style="166" customWidth="1"/>
    <col min="4373" max="4608" width="8" style="166"/>
    <col min="4609" max="4611" width="10.875" style="166" customWidth="1"/>
    <col min="4612" max="4612" width="0.625" style="166" customWidth="1"/>
    <col min="4613" max="4615" width="12.5" style="166" customWidth="1"/>
    <col min="4616" max="4616" width="0.625" style="166" customWidth="1"/>
    <col min="4617" max="4618" width="13.375" style="166" customWidth="1"/>
    <col min="4619" max="4619" width="0.625" style="166" customWidth="1"/>
    <col min="4620" max="4620" width="13.375" style="166" customWidth="1"/>
    <col min="4621" max="4621" width="0.625" style="166" customWidth="1"/>
    <col min="4622" max="4623" width="23" style="166" customWidth="1"/>
    <col min="4624" max="4624" width="25.375" style="166" customWidth="1"/>
    <col min="4625" max="4625" width="0.625" style="166" customWidth="1"/>
    <col min="4626" max="4627" width="13.375" style="166" customWidth="1"/>
    <col min="4628" max="4628" width="14.125" style="166" customWidth="1"/>
    <col min="4629" max="4864" width="8" style="166"/>
    <col min="4865" max="4867" width="10.875" style="166" customWidth="1"/>
    <col min="4868" max="4868" width="0.625" style="166" customWidth="1"/>
    <col min="4869" max="4871" width="12.5" style="166" customWidth="1"/>
    <col min="4872" max="4872" width="0.625" style="166" customWidth="1"/>
    <col min="4873" max="4874" width="13.375" style="166" customWidth="1"/>
    <col min="4875" max="4875" width="0.625" style="166" customWidth="1"/>
    <col min="4876" max="4876" width="13.375" style="166" customWidth="1"/>
    <col min="4877" max="4877" width="0.625" style="166" customWidth="1"/>
    <col min="4878" max="4879" width="23" style="166" customWidth="1"/>
    <col min="4880" max="4880" width="25.375" style="166" customWidth="1"/>
    <col min="4881" max="4881" width="0.625" style="166" customWidth="1"/>
    <col min="4882" max="4883" width="13.375" style="166" customWidth="1"/>
    <col min="4884" max="4884" width="14.125" style="166" customWidth="1"/>
    <col min="4885" max="5120" width="8" style="166"/>
    <col min="5121" max="5123" width="10.875" style="166" customWidth="1"/>
    <col min="5124" max="5124" width="0.625" style="166" customWidth="1"/>
    <col min="5125" max="5127" width="12.5" style="166" customWidth="1"/>
    <col min="5128" max="5128" width="0.625" style="166" customWidth="1"/>
    <col min="5129" max="5130" width="13.375" style="166" customWidth="1"/>
    <col min="5131" max="5131" width="0.625" style="166" customWidth="1"/>
    <col min="5132" max="5132" width="13.375" style="166" customWidth="1"/>
    <col min="5133" max="5133" width="0.625" style="166" customWidth="1"/>
    <col min="5134" max="5135" width="23" style="166" customWidth="1"/>
    <col min="5136" max="5136" width="25.375" style="166" customWidth="1"/>
    <col min="5137" max="5137" width="0.625" style="166" customWidth="1"/>
    <col min="5138" max="5139" width="13.375" style="166" customWidth="1"/>
    <col min="5140" max="5140" width="14.125" style="166" customWidth="1"/>
    <col min="5141" max="5376" width="8" style="166"/>
    <col min="5377" max="5379" width="10.875" style="166" customWidth="1"/>
    <col min="5380" max="5380" width="0.625" style="166" customWidth="1"/>
    <col min="5381" max="5383" width="12.5" style="166" customWidth="1"/>
    <col min="5384" max="5384" width="0.625" style="166" customWidth="1"/>
    <col min="5385" max="5386" width="13.375" style="166" customWidth="1"/>
    <col min="5387" max="5387" width="0.625" style="166" customWidth="1"/>
    <col min="5388" max="5388" width="13.375" style="166" customWidth="1"/>
    <col min="5389" max="5389" width="0.625" style="166" customWidth="1"/>
    <col min="5390" max="5391" width="23" style="166" customWidth="1"/>
    <col min="5392" max="5392" width="25.375" style="166" customWidth="1"/>
    <col min="5393" max="5393" width="0.625" style="166" customWidth="1"/>
    <col min="5394" max="5395" width="13.375" style="166" customWidth="1"/>
    <col min="5396" max="5396" width="14.125" style="166" customWidth="1"/>
    <col min="5397" max="5632" width="8" style="166"/>
    <col min="5633" max="5635" width="10.875" style="166" customWidth="1"/>
    <col min="5636" max="5636" width="0.625" style="166" customWidth="1"/>
    <col min="5637" max="5639" width="12.5" style="166" customWidth="1"/>
    <col min="5640" max="5640" width="0.625" style="166" customWidth="1"/>
    <col min="5641" max="5642" width="13.375" style="166" customWidth="1"/>
    <col min="5643" max="5643" width="0.625" style="166" customWidth="1"/>
    <col min="5644" max="5644" width="13.375" style="166" customWidth="1"/>
    <col min="5645" max="5645" width="0.625" style="166" customWidth="1"/>
    <col min="5646" max="5647" width="23" style="166" customWidth="1"/>
    <col min="5648" max="5648" width="25.375" style="166" customWidth="1"/>
    <col min="5649" max="5649" width="0.625" style="166" customWidth="1"/>
    <col min="5650" max="5651" width="13.375" style="166" customWidth="1"/>
    <col min="5652" max="5652" width="14.125" style="166" customWidth="1"/>
    <col min="5653" max="5888" width="8" style="166"/>
    <col min="5889" max="5891" width="10.875" style="166" customWidth="1"/>
    <col min="5892" max="5892" width="0.625" style="166" customWidth="1"/>
    <col min="5893" max="5895" width="12.5" style="166" customWidth="1"/>
    <col min="5896" max="5896" width="0.625" style="166" customWidth="1"/>
    <col min="5897" max="5898" width="13.375" style="166" customWidth="1"/>
    <col min="5899" max="5899" width="0.625" style="166" customWidth="1"/>
    <col min="5900" max="5900" width="13.375" style="166" customWidth="1"/>
    <col min="5901" max="5901" width="0.625" style="166" customWidth="1"/>
    <col min="5902" max="5903" width="23" style="166" customWidth="1"/>
    <col min="5904" max="5904" width="25.375" style="166" customWidth="1"/>
    <col min="5905" max="5905" width="0.625" style="166" customWidth="1"/>
    <col min="5906" max="5907" width="13.375" style="166" customWidth="1"/>
    <col min="5908" max="5908" width="14.125" style="166" customWidth="1"/>
    <col min="5909" max="6144" width="8" style="166"/>
    <col min="6145" max="6147" width="10.875" style="166" customWidth="1"/>
    <col min="6148" max="6148" width="0.625" style="166" customWidth="1"/>
    <col min="6149" max="6151" width="12.5" style="166" customWidth="1"/>
    <col min="6152" max="6152" width="0.625" style="166" customWidth="1"/>
    <col min="6153" max="6154" width="13.375" style="166" customWidth="1"/>
    <col min="6155" max="6155" width="0.625" style="166" customWidth="1"/>
    <col min="6156" max="6156" width="13.375" style="166" customWidth="1"/>
    <col min="6157" max="6157" width="0.625" style="166" customWidth="1"/>
    <col min="6158" max="6159" width="23" style="166" customWidth="1"/>
    <col min="6160" max="6160" width="25.375" style="166" customWidth="1"/>
    <col min="6161" max="6161" width="0.625" style="166" customWidth="1"/>
    <col min="6162" max="6163" width="13.375" style="166" customWidth="1"/>
    <col min="6164" max="6164" width="14.125" style="166" customWidth="1"/>
    <col min="6165" max="6400" width="8" style="166"/>
    <col min="6401" max="6403" width="10.875" style="166" customWidth="1"/>
    <col min="6404" max="6404" width="0.625" style="166" customWidth="1"/>
    <col min="6405" max="6407" width="12.5" style="166" customWidth="1"/>
    <col min="6408" max="6408" width="0.625" style="166" customWidth="1"/>
    <col min="6409" max="6410" width="13.375" style="166" customWidth="1"/>
    <col min="6411" max="6411" width="0.625" style="166" customWidth="1"/>
    <col min="6412" max="6412" width="13.375" style="166" customWidth="1"/>
    <col min="6413" max="6413" width="0.625" style="166" customWidth="1"/>
    <col min="6414" max="6415" width="23" style="166" customWidth="1"/>
    <col min="6416" max="6416" width="25.375" style="166" customWidth="1"/>
    <col min="6417" max="6417" width="0.625" style="166" customWidth="1"/>
    <col min="6418" max="6419" width="13.375" style="166" customWidth="1"/>
    <col min="6420" max="6420" width="14.125" style="166" customWidth="1"/>
    <col min="6421" max="6656" width="8" style="166"/>
    <col min="6657" max="6659" width="10.875" style="166" customWidth="1"/>
    <col min="6660" max="6660" width="0.625" style="166" customWidth="1"/>
    <col min="6661" max="6663" width="12.5" style="166" customWidth="1"/>
    <col min="6664" max="6664" width="0.625" style="166" customWidth="1"/>
    <col min="6665" max="6666" width="13.375" style="166" customWidth="1"/>
    <col min="6667" max="6667" width="0.625" style="166" customWidth="1"/>
    <col min="6668" max="6668" width="13.375" style="166" customWidth="1"/>
    <col min="6669" max="6669" width="0.625" style="166" customWidth="1"/>
    <col min="6670" max="6671" width="23" style="166" customWidth="1"/>
    <col min="6672" max="6672" width="25.375" style="166" customWidth="1"/>
    <col min="6673" max="6673" width="0.625" style="166" customWidth="1"/>
    <col min="6674" max="6675" width="13.375" style="166" customWidth="1"/>
    <col min="6676" max="6676" width="14.125" style="166" customWidth="1"/>
    <col min="6677" max="6912" width="8" style="166"/>
    <col min="6913" max="6915" width="10.875" style="166" customWidth="1"/>
    <col min="6916" max="6916" width="0.625" style="166" customWidth="1"/>
    <col min="6917" max="6919" width="12.5" style="166" customWidth="1"/>
    <col min="6920" max="6920" width="0.625" style="166" customWidth="1"/>
    <col min="6921" max="6922" width="13.375" style="166" customWidth="1"/>
    <col min="6923" max="6923" width="0.625" style="166" customWidth="1"/>
    <col min="6924" max="6924" width="13.375" style="166" customWidth="1"/>
    <col min="6925" max="6925" width="0.625" style="166" customWidth="1"/>
    <col min="6926" max="6927" width="23" style="166" customWidth="1"/>
    <col min="6928" max="6928" width="25.375" style="166" customWidth="1"/>
    <col min="6929" max="6929" width="0.625" style="166" customWidth="1"/>
    <col min="6930" max="6931" width="13.375" style="166" customWidth="1"/>
    <col min="6932" max="6932" width="14.125" style="166" customWidth="1"/>
    <col min="6933" max="7168" width="8" style="166"/>
    <col min="7169" max="7171" width="10.875" style="166" customWidth="1"/>
    <col min="7172" max="7172" width="0.625" style="166" customWidth="1"/>
    <col min="7173" max="7175" width="12.5" style="166" customWidth="1"/>
    <col min="7176" max="7176" width="0.625" style="166" customWidth="1"/>
    <col min="7177" max="7178" width="13.375" style="166" customWidth="1"/>
    <col min="7179" max="7179" width="0.625" style="166" customWidth="1"/>
    <col min="7180" max="7180" width="13.375" style="166" customWidth="1"/>
    <col min="7181" max="7181" width="0.625" style="166" customWidth="1"/>
    <col min="7182" max="7183" width="23" style="166" customWidth="1"/>
    <col min="7184" max="7184" width="25.375" style="166" customWidth="1"/>
    <col min="7185" max="7185" width="0.625" style="166" customWidth="1"/>
    <col min="7186" max="7187" width="13.375" style="166" customWidth="1"/>
    <col min="7188" max="7188" width="14.125" style="166" customWidth="1"/>
    <col min="7189" max="7424" width="8" style="166"/>
    <col min="7425" max="7427" width="10.875" style="166" customWidth="1"/>
    <col min="7428" max="7428" width="0.625" style="166" customWidth="1"/>
    <col min="7429" max="7431" width="12.5" style="166" customWidth="1"/>
    <col min="7432" max="7432" width="0.625" style="166" customWidth="1"/>
    <col min="7433" max="7434" width="13.375" style="166" customWidth="1"/>
    <col min="7435" max="7435" width="0.625" style="166" customWidth="1"/>
    <col min="7436" max="7436" width="13.375" style="166" customWidth="1"/>
    <col min="7437" max="7437" width="0.625" style="166" customWidth="1"/>
    <col min="7438" max="7439" width="23" style="166" customWidth="1"/>
    <col min="7440" max="7440" width="25.375" style="166" customWidth="1"/>
    <col min="7441" max="7441" width="0.625" style="166" customWidth="1"/>
    <col min="7442" max="7443" width="13.375" style="166" customWidth="1"/>
    <col min="7444" max="7444" width="14.125" style="166" customWidth="1"/>
    <col min="7445" max="7680" width="8" style="166"/>
    <col min="7681" max="7683" width="10.875" style="166" customWidth="1"/>
    <col min="7684" max="7684" width="0.625" style="166" customWidth="1"/>
    <col min="7685" max="7687" width="12.5" style="166" customWidth="1"/>
    <col min="7688" max="7688" width="0.625" style="166" customWidth="1"/>
    <col min="7689" max="7690" width="13.375" style="166" customWidth="1"/>
    <col min="7691" max="7691" width="0.625" style="166" customWidth="1"/>
    <col min="7692" max="7692" width="13.375" style="166" customWidth="1"/>
    <col min="7693" max="7693" width="0.625" style="166" customWidth="1"/>
    <col min="7694" max="7695" width="23" style="166" customWidth="1"/>
    <col min="7696" max="7696" width="25.375" style="166" customWidth="1"/>
    <col min="7697" max="7697" width="0.625" style="166" customWidth="1"/>
    <col min="7698" max="7699" width="13.375" style="166" customWidth="1"/>
    <col min="7700" max="7700" width="14.125" style="166" customWidth="1"/>
    <col min="7701" max="7936" width="8" style="166"/>
    <col min="7937" max="7939" width="10.875" style="166" customWidth="1"/>
    <col min="7940" max="7940" width="0.625" style="166" customWidth="1"/>
    <col min="7941" max="7943" width="12.5" style="166" customWidth="1"/>
    <col min="7944" max="7944" width="0.625" style="166" customWidth="1"/>
    <col min="7945" max="7946" width="13.375" style="166" customWidth="1"/>
    <col min="7947" max="7947" width="0.625" style="166" customWidth="1"/>
    <col min="7948" max="7948" width="13.375" style="166" customWidth="1"/>
    <col min="7949" max="7949" width="0.625" style="166" customWidth="1"/>
    <col min="7950" max="7951" width="23" style="166" customWidth="1"/>
    <col min="7952" max="7952" width="25.375" style="166" customWidth="1"/>
    <col min="7953" max="7953" width="0.625" style="166" customWidth="1"/>
    <col min="7954" max="7955" width="13.375" style="166" customWidth="1"/>
    <col min="7956" max="7956" width="14.125" style="166" customWidth="1"/>
    <col min="7957" max="8192" width="8" style="166"/>
    <col min="8193" max="8195" width="10.875" style="166" customWidth="1"/>
    <col min="8196" max="8196" width="0.625" style="166" customWidth="1"/>
    <col min="8197" max="8199" width="12.5" style="166" customWidth="1"/>
    <col min="8200" max="8200" width="0.625" style="166" customWidth="1"/>
    <col min="8201" max="8202" width="13.375" style="166" customWidth="1"/>
    <col min="8203" max="8203" width="0.625" style="166" customWidth="1"/>
    <col min="8204" max="8204" width="13.375" style="166" customWidth="1"/>
    <col min="8205" max="8205" width="0.625" style="166" customWidth="1"/>
    <col min="8206" max="8207" width="23" style="166" customWidth="1"/>
    <col min="8208" max="8208" width="25.375" style="166" customWidth="1"/>
    <col min="8209" max="8209" width="0.625" style="166" customWidth="1"/>
    <col min="8210" max="8211" width="13.375" style="166" customWidth="1"/>
    <col min="8212" max="8212" width="14.125" style="166" customWidth="1"/>
    <col min="8213" max="8448" width="8" style="166"/>
    <col min="8449" max="8451" width="10.875" style="166" customWidth="1"/>
    <col min="8452" max="8452" width="0.625" style="166" customWidth="1"/>
    <col min="8453" max="8455" width="12.5" style="166" customWidth="1"/>
    <col min="8456" max="8456" width="0.625" style="166" customWidth="1"/>
    <col min="8457" max="8458" width="13.375" style="166" customWidth="1"/>
    <col min="8459" max="8459" width="0.625" style="166" customWidth="1"/>
    <col min="8460" max="8460" width="13.375" style="166" customWidth="1"/>
    <col min="8461" max="8461" width="0.625" style="166" customWidth="1"/>
    <col min="8462" max="8463" width="23" style="166" customWidth="1"/>
    <col min="8464" max="8464" width="25.375" style="166" customWidth="1"/>
    <col min="8465" max="8465" width="0.625" style="166" customWidth="1"/>
    <col min="8466" max="8467" width="13.375" style="166" customWidth="1"/>
    <col min="8468" max="8468" width="14.125" style="166" customWidth="1"/>
    <col min="8469" max="8704" width="8" style="166"/>
    <col min="8705" max="8707" width="10.875" style="166" customWidth="1"/>
    <col min="8708" max="8708" width="0.625" style="166" customWidth="1"/>
    <col min="8709" max="8711" width="12.5" style="166" customWidth="1"/>
    <col min="8712" max="8712" width="0.625" style="166" customWidth="1"/>
    <col min="8713" max="8714" width="13.375" style="166" customWidth="1"/>
    <col min="8715" max="8715" width="0.625" style="166" customWidth="1"/>
    <col min="8716" max="8716" width="13.375" style="166" customWidth="1"/>
    <col min="8717" max="8717" width="0.625" style="166" customWidth="1"/>
    <col min="8718" max="8719" width="23" style="166" customWidth="1"/>
    <col min="8720" max="8720" width="25.375" style="166" customWidth="1"/>
    <col min="8721" max="8721" width="0.625" style="166" customWidth="1"/>
    <col min="8722" max="8723" width="13.375" style="166" customWidth="1"/>
    <col min="8724" max="8724" width="14.125" style="166" customWidth="1"/>
    <col min="8725" max="8960" width="8" style="166"/>
    <col min="8961" max="8963" width="10.875" style="166" customWidth="1"/>
    <col min="8964" max="8964" width="0.625" style="166" customWidth="1"/>
    <col min="8965" max="8967" width="12.5" style="166" customWidth="1"/>
    <col min="8968" max="8968" width="0.625" style="166" customWidth="1"/>
    <col min="8969" max="8970" width="13.375" style="166" customWidth="1"/>
    <col min="8971" max="8971" width="0.625" style="166" customWidth="1"/>
    <col min="8972" max="8972" width="13.375" style="166" customWidth="1"/>
    <col min="8973" max="8973" width="0.625" style="166" customWidth="1"/>
    <col min="8974" max="8975" width="23" style="166" customWidth="1"/>
    <col min="8976" max="8976" width="25.375" style="166" customWidth="1"/>
    <col min="8977" max="8977" width="0.625" style="166" customWidth="1"/>
    <col min="8978" max="8979" width="13.375" style="166" customWidth="1"/>
    <col min="8980" max="8980" width="14.125" style="166" customWidth="1"/>
    <col min="8981" max="9216" width="8" style="166"/>
    <col min="9217" max="9219" width="10.875" style="166" customWidth="1"/>
    <col min="9220" max="9220" width="0.625" style="166" customWidth="1"/>
    <col min="9221" max="9223" width="12.5" style="166" customWidth="1"/>
    <col min="9224" max="9224" width="0.625" style="166" customWidth="1"/>
    <col min="9225" max="9226" width="13.375" style="166" customWidth="1"/>
    <col min="9227" max="9227" width="0.625" style="166" customWidth="1"/>
    <col min="9228" max="9228" width="13.375" style="166" customWidth="1"/>
    <col min="9229" max="9229" width="0.625" style="166" customWidth="1"/>
    <col min="9230" max="9231" width="23" style="166" customWidth="1"/>
    <col min="9232" max="9232" width="25.375" style="166" customWidth="1"/>
    <col min="9233" max="9233" width="0.625" style="166" customWidth="1"/>
    <col min="9234" max="9235" width="13.375" style="166" customWidth="1"/>
    <col min="9236" max="9236" width="14.125" style="166" customWidth="1"/>
    <col min="9237" max="9472" width="8" style="166"/>
    <col min="9473" max="9475" width="10.875" style="166" customWidth="1"/>
    <col min="9476" max="9476" width="0.625" style="166" customWidth="1"/>
    <col min="9477" max="9479" width="12.5" style="166" customWidth="1"/>
    <col min="9480" max="9480" width="0.625" style="166" customWidth="1"/>
    <col min="9481" max="9482" width="13.375" style="166" customWidth="1"/>
    <col min="9483" max="9483" width="0.625" style="166" customWidth="1"/>
    <col min="9484" max="9484" width="13.375" style="166" customWidth="1"/>
    <col min="9485" max="9485" width="0.625" style="166" customWidth="1"/>
    <col min="9486" max="9487" width="23" style="166" customWidth="1"/>
    <col min="9488" max="9488" width="25.375" style="166" customWidth="1"/>
    <col min="9489" max="9489" width="0.625" style="166" customWidth="1"/>
    <col min="9490" max="9491" width="13.375" style="166" customWidth="1"/>
    <col min="9492" max="9492" width="14.125" style="166" customWidth="1"/>
    <col min="9493" max="9728" width="8" style="166"/>
    <col min="9729" max="9731" width="10.875" style="166" customWidth="1"/>
    <col min="9732" max="9732" width="0.625" style="166" customWidth="1"/>
    <col min="9733" max="9735" width="12.5" style="166" customWidth="1"/>
    <col min="9736" max="9736" width="0.625" style="166" customWidth="1"/>
    <col min="9737" max="9738" width="13.375" style="166" customWidth="1"/>
    <col min="9739" max="9739" width="0.625" style="166" customWidth="1"/>
    <col min="9740" max="9740" width="13.375" style="166" customWidth="1"/>
    <col min="9741" max="9741" width="0.625" style="166" customWidth="1"/>
    <col min="9742" max="9743" width="23" style="166" customWidth="1"/>
    <col min="9744" max="9744" width="25.375" style="166" customWidth="1"/>
    <col min="9745" max="9745" width="0.625" style="166" customWidth="1"/>
    <col min="9746" max="9747" width="13.375" style="166" customWidth="1"/>
    <col min="9748" max="9748" width="14.125" style="166" customWidth="1"/>
    <col min="9749" max="9984" width="8" style="166"/>
    <col min="9985" max="9987" width="10.875" style="166" customWidth="1"/>
    <col min="9988" max="9988" width="0.625" style="166" customWidth="1"/>
    <col min="9989" max="9991" width="12.5" style="166" customWidth="1"/>
    <col min="9992" max="9992" width="0.625" style="166" customWidth="1"/>
    <col min="9993" max="9994" width="13.375" style="166" customWidth="1"/>
    <col min="9995" max="9995" width="0.625" style="166" customWidth="1"/>
    <col min="9996" max="9996" width="13.375" style="166" customWidth="1"/>
    <col min="9997" max="9997" width="0.625" style="166" customWidth="1"/>
    <col min="9998" max="9999" width="23" style="166" customWidth="1"/>
    <col min="10000" max="10000" width="25.375" style="166" customWidth="1"/>
    <col min="10001" max="10001" width="0.625" style="166" customWidth="1"/>
    <col min="10002" max="10003" width="13.375" style="166" customWidth="1"/>
    <col min="10004" max="10004" width="14.125" style="166" customWidth="1"/>
    <col min="10005" max="10240" width="8" style="166"/>
    <col min="10241" max="10243" width="10.875" style="166" customWidth="1"/>
    <col min="10244" max="10244" width="0.625" style="166" customWidth="1"/>
    <col min="10245" max="10247" width="12.5" style="166" customWidth="1"/>
    <col min="10248" max="10248" width="0.625" style="166" customWidth="1"/>
    <col min="10249" max="10250" width="13.375" style="166" customWidth="1"/>
    <col min="10251" max="10251" width="0.625" style="166" customWidth="1"/>
    <col min="10252" max="10252" width="13.375" style="166" customWidth="1"/>
    <col min="10253" max="10253" width="0.625" style="166" customWidth="1"/>
    <col min="10254" max="10255" width="23" style="166" customWidth="1"/>
    <col min="10256" max="10256" width="25.375" style="166" customWidth="1"/>
    <col min="10257" max="10257" width="0.625" style="166" customWidth="1"/>
    <col min="10258" max="10259" width="13.375" style="166" customWidth="1"/>
    <col min="10260" max="10260" width="14.125" style="166" customWidth="1"/>
    <col min="10261" max="10496" width="8" style="166"/>
    <col min="10497" max="10499" width="10.875" style="166" customWidth="1"/>
    <col min="10500" max="10500" width="0.625" style="166" customWidth="1"/>
    <col min="10501" max="10503" width="12.5" style="166" customWidth="1"/>
    <col min="10504" max="10504" width="0.625" style="166" customWidth="1"/>
    <col min="10505" max="10506" width="13.375" style="166" customWidth="1"/>
    <col min="10507" max="10507" width="0.625" style="166" customWidth="1"/>
    <col min="10508" max="10508" width="13.375" style="166" customWidth="1"/>
    <col min="10509" max="10509" width="0.625" style="166" customWidth="1"/>
    <col min="10510" max="10511" width="23" style="166" customWidth="1"/>
    <col min="10512" max="10512" width="25.375" style="166" customWidth="1"/>
    <col min="10513" max="10513" width="0.625" style="166" customWidth="1"/>
    <col min="10514" max="10515" width="13.375" style="166" customWidth="1"/>
    <col min="10516" max="10516" width="14.125" style="166" customWidth="1"/>
    <col min="10517" max="10752" width="8" style="166"/>
    <col min="10753" max="10755" width="10.875" style="166" customWidth="1"/>
    <col min="10756" max="10756" width="0.625" style="166" customWidth="1"/>
    <col min="10757" max="10759" width="12.5" style="166" customWidth="1"/>
    <col min="10760" max="10760" width="0.625" style="166" customWidth="1"/>
    <col min="10761" max="10762" width="13.375" style="166" customWidth="1"/>
    <col min="10763" max="10763" width="0.625" style="166" customWidth="1"/>
    <col min="10764" max="10764" width="13.375" style="166" customWidth="1"/>
    <col min="10765" max="10765" width="0.625" style="166" customWidth="1"/>
    <col min="10766" max="10767" width="23" style="166" customWidth="1"/>
    <col min="10768" max="10768" width="25.375" style="166" customWidth="1"/>
    <col min="10769" max="10769" width="0.625" style="166" customWidth="1"/>
    <col min="10770" max="10771" width="13.375" style="166" customWidth="1"/>
    <col min="10772" max="10772" width="14.125" style="166" customWidth="1"/>
    <col min="10773" max="11008" width="8" style="166"/>
    <col min="11009" max="11011" width="10.875" style="166" customWidth="1"/>
    <col min="11012" max="11012" width="0.625" style="166" customWidth="1"/>
    <col min="11013" max="11015" width="12.5" style="166" customWidth="1"/>
    <col min="11016" max="11016" width="0.625" style="166" customWidth="1"/>
    <col min="11017" max="11018" width="13.375" style="166" customWidth="1"/>
    <col min="11019" max="11019" width="0.625" style="166" customWidth="1"/>
    <col min="11020" max="11020" width="13.375" style="166" customWidth="1"/>
    <col min="11021" max="11021" width="0.625" style="166" customWidth="1"/>
    <col min="11022" max="11023" width="23" style="166" customWidth="1"/>
    <col min="11024" max="11024" width="25.375" style="166" customWidth="1"/>
    <col min="11025" max="11025" width="0.625" style="166" customWidth="1"/>
    <col min="11026" max="11027" width="13.375" style="166" customWidth="1"/>
    <col min="11028" max="11028" width="14.125" style="166" customWidth="1"/>
    <col min="11029" max="11264" width="8" style="166"/>
    <col min="11265" max="11267" width="10.875" style="166" customWidth="1"/>
    <col min="11268" max="11268" width="0.625" style="166" customWidth="1"/>
    <col min="11269" max="11271" width="12.5" style="166" customWidth="1"/>
    <col min="11272" max="11272" width="0.625" style="166" customWidth="1"/>
    <col min="11273" max="11274" width="13.375" style="166" customWidth="1"/>
    <col min="11275" max="11275" width="0.625" style="166" customWidth="1"/>
    <col min="11276" max="11276" width="13.375" style="166" customWidth="1"/>
    <col min="11277" max="11277" width="0.625" style="166" customWidth="1"/>
    <col min="11278" max="11279" width="23" style="166" customWidth="1"/>
    <col min="11280" max="11280" width="25.375" style="166" customWidth="1"/>
    <col min="11281" max="11281" width="0.625" style="166" customWidth="1"/>
    <col min="11282" max="11283" width="13.375" style="166" customWidth="1"/>
    <col min="11284" max="11284" width="14.125" style="166" customWidth="1"/>
    <col min="11285" max="11520" width="8" style="166"/>
    <col min="11521" max="11523" width="10.875" style="166" customWidth="1"/>
    <col min="11524" max="11524" width="0.625" style="166" customWidth="1"/>
    <col min="11525" max="11527" width="12.5" style="166" customWidth="1"/>
    <col min="11528" max="11528" width="0.625" style="166" customWidth="1"/>
    <col min="11529" max="11530" width="13.375" style="166" customWidth="1"/>
    <col min="11531" max="11531" width="0.625" style="166" customWidth="1"/>
    <col min="11532" max="11532" width="13.375" style="166" customWidth="1"/>
    <col min="11533" max="11533" width="0.625" style="166" customWidth="1"/>
    <col min="11534" max="11535" width="23" style="166" customWidth="1"/>
    <col min="11536" max="11536" width="25.375" style="166" customWidth="1"/>
    <col min="11537" max="11537" width="0.625" style="166" customWidth="1"/>
    <col min="11538" max="11539" width="13.375" style="166" customWidth="1"/>
    <col min="11540" max="11540" width="14.125" style="166" customWidth="1"/>
    <col min="11541" max="11776" width="8" style="166"/>
    <col min="11777" max="11779" width="10.875" style="166" customWidth="1"/>
    <col min="11780" max="11780" width="0.625" style="166" customWidth="1"/>
    <col min="11781" max="11783" width="12.5" style="166" customWidth="1"/>
    <col min="11784" max="11784" width="0.625" style="166" customWidth="1"/>
    <col min="11785" max="11786" width="13.375" style="166" customWidth="1"/>
    <col min="11787" max="11787" width="0.625" style="166" customWidth="1"/>
    <col min="11788" max="11788" width="13.375" style="166" customWidth="1"/>
    <col min="11789" max="11789" width="0.625" style="166" customWidth="1"/>
    <col min="11790" max="11791" width="23" style="166" customWidth="1"/>
    <col min="11792" max="11792" width="25.375" style="166" customWidth="1"/>
    <col min="11793" max="11793" width="0.625" style="166" customWidth="1"/>
    <col min="11794" max="11795" width="13.375" style="166" customWidth="1"/>
    <col min="11796" max="11796" width="14.125" style="166" customWidth="1"/>
    <col min="11797" max="12032" width="8" style="166"/>
    <col min="12033" max="12035" width="10.875" style="166" customWidth="1"/>
    <col min="12036" max="12036" width="0.625" style="166" customWidth="1"/>
    <col min="12037" max="12039" width="12.5" style="166" customWidth="1"/>
    <col min="12040" max="12040" width="0.625" style="166" customWidth="1"/>
    <col min="12041" max="12042" width="13.375" style="166" customWidth="1"/>
    <col min="12043" max="12043" width="0.625" style="166" customWidth="1"/>
    <col min="12044" max="12044" width="13.375" style="166" customWidth="1"/>
    <col min="12045" max="12045" width="0.625" style="166" customWidth="1"/>
    <col min="12046" max="12047" width="23" style="166" customWidth="1"/>
    <col min="12048" max="12048" width="25.375" style="166" customWidth="1"/>
    <col min="12049" max="12049" width="0.625" style="166" customWidth="1"/>
    <col min="12050" max="12051" width="13.375" style="166" customWidth="1"/>
    <col min="12052" max="12052" width="14.125" style="166" customWidth="1"/>
    <col min="12053" max="12288" width="8" style="166"/>
    <col min="12289" max="12291" width="10.875" style="166" customWidth="1"/>
    <col min="12292" max="12292" width="0.625" style="166" customWidth="1"/>
    <col min="12293" max="12295" width="12.5" style="166" customWidth="1"/>
    <col min="12296" max="12296" width="0.625" style="166" customWidth="1"/>
    <col min="12297" max="12298" width="13.375" style="166" customWidth="1"/>
    <col min="12299" max="12299" width="0.625" style="166" customWidth="1"/>
    <col min="12300" max="12300" width="13.375" style="166" customWidth="1"/>
    <col min="12301" max="12301" width="0.625" style="166" customWidth="1"/>
    <col min="12302" max="12303" width="23" style="166" customWidth="1"/>
    <col min="12304" max="12304" width="25.375" style="166" customWidth="1"/>
    <col min="12305" max="12305" width="0.625" style="166" customWidth="1"/>
    <col min="12306" max="12307" width="13.375" style="166" customWidth="1"/>
    <col min="12308" max="12308" width="14.125" style="166" customWidth="1"/>
    <col min="12309" max="12544" width="8" style="166"/>
    <col min="12545" max="12547" width="10.875" style="166" customWidth="1"/>
    <col min="12548" max="12548" width="0.625" style="166" customWidth="1"/>
    <col min="12549" max="12551" width="12.5" style="166" customWidth="1"/>
    <col min="12552" max="12552" width="0.625" style="166" customWidth="1"/>
    <col min="12553" max="12554" width="13.375" style="166" customWidth="1"/>
    <col min="12555" max="12555" width="0.625" style="166" customWidth="1"/>
    <col min="12556" max="12556" width="13.375" style="166" customWidth="1"/>
    <col min="12557" max="12557" width="0.625" style="166" customWidth="1"/>
    <col min="12558" max="12559" width="23" style="166" customWidth="1"/>
    <col min="12560" max="12560" width="25.375" style="166" customWidth="1"/>
    <col min="12561" max="12561" width="0.625" style="166" customWidth="1"/>
    <col min="12562" max="12563" width="13.375" style="166" customWidth="1"/>
    <col min="12564" max="12564" width="14.125" style="166" customWidth="1"/>
    <col min="12565" max="12800" width="8" style="166"/>
    <col min="12801" max="12803" width="10.875" style="166" customWidth="1"/>
    <col min="12804" max="12804" width="0.625" style="166" customWidth="1"/>
    <col min="12805" max="12807" width="12.5" style="166" customWidth="1"/>
    <col min="12808" max="12808" width="0.625" style="166" customWidth="1"/>
    <col min="12809" max="12810" width="13.375" style="166" customWidth="1"/>
    <col min="12811" max="12811" width="0.625" style="166" customWidth="1"/>
    <col min="12812" max="12812" width="13.375" style="166" customWidth="1"/>
    <col min="12813" max="12813" width="0.625" style="166" customWidth="1"/>
    <col min="12814" max="12815" width="23" style="166" customWidth="1"/>
    <col min="12816" max="12816" width="25.375" style="166" customWidth="1"/>
    <col min="12817" max="12817" width="0.625" style="166" customWidth="1"/>
    <col min="12818" max="12819" width="13.375" style="166" customWidth="1"/>
    <col min="12820" max="12820" width="14.125" style="166" customWidth="1"/>
    <col min="12821" max="13056" width="8" style="166"/>
    <col min="13057" max="13059" width="10.875" style="166" customWidth="1"/>
    <col min="13060" max="13060" width="0.625" style="166" customWidth="1"/>
    <col min="13061" max="13063" width="12.5" style="166" customWidth="1"/>
    <col min="13064" max="13064" width="0.625" style="166" customWidth="1"/>
    <col min="13065" max="13066" width="13.375" style="166" customWidth="1"/>
    <col min="13067" max="13067" width="0.625" style="166" customWidth="1"/>
    <col min="13068" max="13068" width="13.375" style="166" customWidth="1"/>
    <col min="13069" max="13069" width="0.625" style="166" customWidth="1"/>
    <col min="13070" max="13071" width="23" style="166" customWidth="1"/>
    <col min="13072" max="13072" width="25.375" style="166" customWidth="1"/>
    <col min="13073" max="13073" width="0.625" style="166" customWidth="1"/>
    <col min="13074" max="13075" width="13.375" style="166" customWidth="1"/>
    <col min="13076" max="13076" width="14.125" style="166" customWidth="1"/>
    <col min="13077" max="13312" width="8" style="166"/>
    <col min="13313" max="13315" width="10.875" style="166" customWidth="1"/>
    <col min="13316" max="13316" width="0.625" style="166" customWidth="1"/>
    <col min="13317" max="13319" width="12.5" style="166" customWidth="1"/>
    <col min="13320" max="13320" width="0.625" style="166" customWidth="1"/>
    <col min="13321" max="13322" width="13.375" style="166" customWidth="1"/>
    <col min="13323" max="13323" width="0.625" style="166" customWidth="1"/>
    <col min="13324" max="13324" width="13.375" style="166" customWidth="1"/>
    <col min="13325" max="13325" width="0.625" style="166" customWidth="1"/>
    <col min="13326" max="13327" width="23" style="166" customWidth="1"/>
    <col min="13328" max="13328" width="25.375" style="166" customWidth="1"/>
    <col min="13329" max="13329" width="0.625" style="166" customWidth="1"/>
    <col min="13330" max="13331" width="13.375" style="166" customWidth="1"/>
    <col min="13332" max="13332" width="14.125" style="166" customWidth="1"/>
    <col min="13333" max="13568" width="8" style="166"/>
    <col min="13569" max="13571" width="10.875" style="166" customWidth="1"/>
    <col min="13572" max="13572" width="0.625" style="166" customWidth="1"/>
    <col min="13573" max="13575" width="12.5" style="166" customWidth="1"/>
    <col min="13576" max="13576" width="0.625" style="166" customWidth="1"/>
    <col min="13577" max="13578" width="13.375" style="166" customWidth="1"/>
    <col min="13579" max="13579" width="0.625" style="166" customWidth="1"/>
    <col min="13580" max="13580" width="13.375" style="166" customWidth="1"/>
    <col min="13581" max="13581" width="0.625" style="166" customWidth="1"/>
    <col min="13582" max="13583" width="23" style="166" customWidth="1"/>
    <col min="13584" max="13584" width="25.375" style="166" customWidth="1"/>
    <col min="13585" max="13585" width="0.625" style="166" customWidth="1"/>
    <col min="13586" max="13587" width="13.375" style="166" customWidth="1"/>
    <col min="13588" max="13588" width="14.125" style="166" customWidth="1"/>
    <col min="13589" max="13824" width="8" style="166"/>
    <col min="13825" max="13827" width="10.875" style="166" customWidth="1"/>
    <col min="13828" max="13828" width="0.625" style="166" customWidth="1"/>
    <col min="13829" max="13831" width="12.5" style="166" customWidth="1"/>
    <col min="13832" max="13832" width="0.625" style="166" customWidth="1"/>
    <col min="13833" max="13834" width="13.375" style="166" customWidth="1"/>
    <col min="13835" max="13835" width="0.625" style="166" customWidth="1"/>
    <col min="13836" max="13836" width="13.375" style="166" customWidth="1"/>
    <col min="13837" max="13837" width="0.625" style="166" customWidth="1"/>
    <col min="13838" max="13839" width="23" style="166" customWidth="1"/>
    <col min="13840" max="13840" width="25.375" style="166" customWidth="1"/>
    <col min="13841" max="13841" width="0.625" style="166" customWidth="1"/>
    <col min="13842" max="13843" width="13.375" style="166" customWidth="1"/>
    <col min="13844" max="13844" width="14.125" style="166" customWidth="1"/>
    <col min="13845" max="14080" width="8" style="166"/>
    <col min="14081" max="14083" width="10.875" style="166" customWidth="1"/>
    <col min="14084" max="14084" width="0.625" style="166" customWidth="1"/>
    <col min="14085" max="14087" width="12.5" style="166" customWidth="1"/>
    <col min="14088" max="14088" width="0.625" style="166" customWidth="1"/>
    <col min="14089" max="14090" width="13.375" style="166" customWidth="1"/>
    <col min="14091" max="14091" width="0.625" style="166" customWidth="1"/>
    <col min="14092" max="14092" width="13.375" style="166" customWidth="1"/>
    <col min="14093" max="14093" width="0.625" style="166" customWidth="1"/>
    <col min="14094" max="14095" width="23" style="166" customWidth="1"/>
    <col min="14096" max="14096" width="25.375" style="166" customWidth="1"/>
    <col min="14097" max="14097" width="0.625" style="166" customWidth="1"/>
    <col min="14098" max="14099" width="13.375" style="166" customWidth="1"/>
    <col min="14100" max="14100" width="14.125" style="166" customWidth="1"/>
    <col min="14101" max="14336" width="8" style="166"/>
    <col min="14337" max="14339" width="10.875" style="166" customWidth="1"/>
    <col min="14340" max="14340" width="0.625" style="166" customWidth="1"/>
    <col min="14341" max="14343" width="12.5" style="166" customWidth="1"/>
    <col min="14344" max="14344" width="0.625" style="166" customWidth="1"/>
    <col min="14345" max="14346" width="13.375" style="166" customWidth="1"/>
    <col min="14347" max="14347" width="0.625" style="166" customWidth="1"/>
    <col min="14348" max="14348" width="13.375" style="166" customWidth="1"/>
    <col min="14349" max="14349" width="0.625" style="166" customWidth="1"/>
    <col min="14350" max="14351" width="23" style="166" customWidth="1"/>
    <col min="14352" max="14352" width="25.375" style="166" customWidth="1"/>
    <col min="14353" max="14353" width="0.625" style="166" customWidth="1"/>
    <col min="14354" max="14355" width="13.375" style="166" customWidth="1"/>
    <col min="14356" max="14356" width="14.125" style="166" customWidth="1"/>
    <col min="14357" max="14592" width="8" style="166"/>
    <col min="14593" max="14595" width="10.875" style="166" customWidth="1"/>
    <col min="14596" max="14596" width="0.625" style="166" customWidth="1"/>
    <col min="14597" max="14599" width="12.5" style="166" customWidth="1"/>
    <col min="14600" max="14600" width="0.625" style="166" customWidth="1"/>
    <col min="14601" max="14602" width="13.375" style="166" customWidth="1"/>
    <col min="14603" max="14603" width="0.625" style="166" customWidth="1"/>
    <col min="14604" max="14604" width="13.375" style="166" customWidth="1"/>
    <col min="14605" max="14605" width="0.625" style="166" customWidth="1"/>
    <col min="14606" max="14607" width="23" style="166" customWidth="1"/>
    <col min="14608" max="14608" width="25.375" style="166" customWidth="1"/>
    <col min="14609" max="14609" width="0.625" style="166" customWidth="1"/>
    <col min="14610" max="14611" width="13.375" style="166" customWidth="1"/>
    <col min="14612" max="14612" width="14.125" style="166" customWidth="1"/>
    <col min="14613" max="14848" width="8" style="166"/>
    <col min="14849" max="14851" width="10.875" style="166" customWidth="1"/>
    <col min="14852" max="14852" width="0.625" style="166" customWidth="1"/>
    <col min="14853" max="14855" width="12.5" style="166" customWidth="1"/>
    <col min="14856" max="14856" width="0.625" style="166" customWidth="1"/>
    <col min="14857" max="14858" width="13.375" style="166" customWidth="1"/>
    <col min="14859" max="14859" width="0.625" style="166" customWidth="1"/>
    <col min="14860" max="14860" width="13.375" style="166" customWidth="1"/>
    <col min="14861" max="14861" width="0.625" style="166" customWidth="1"/>
    <col min="14862" max="14863" width="23" style="166" customWidth="1"/>
    <col min="14864" max="14864" width="25.375" style="166" customWidth="1"/>
    <col min="14865" max="14865" width="0.625" style="166" customWidth="1"/>
    <col min="14866" max="14867" width="13.375" style="166" customWidth="1"/>
    <col min="14868" max="14868" width="14.125" style="166" customWidth="1"/>
    <col min="14869" max="15104" width="8" style="166"/>
    <col min="15105" max="15107" width="10.875" style="166" customWidth="1"/>
    <col min="15108" max="15108" width="0.625" style="166" customWidth="1"/>
    <col min="15109" max="15111" width="12.5" style="166" customWidth="1"/>
    <col min="15112" max="15112" width="0.625" style="166" customWidth="1"/>
    <col min="15113" max="15114" width="13.375" style="166" customWidth="1"/>
    <col min="15115" max="15115" width="0.625" style="166" customWidth="1"/>
    <col min="15116" max="15116" width="13.375" style="166" customWidth="1"/>
    <col min="15117" max="15117" width="0.625" style="166" customWidth="1"/>
    <col min="15118" max="15119" width="23" style="166" customWidth="1"/>
    <col min="15120" max="15120" width="25.375" style="166" customWidth="1"/>
    <col min="15121" max="15121" width="0.625" style="166" customWidth="1"/>
    <col min="15122" max="15123" width="13.375" style="166" customWidth="1"/>
    <col min="15124" max="15124" width="14.125" style="166" customWidth="1"/>
    <col min="15125" max="15360" width="8" style="166"/>
    <col min="15361" max="15363" width="10.875" style="166" customWidth="1"/>
    <col min="15364" max="15364" width="0.625" style="166" customWidth="1"/>
    <col min="15365" max="15367" width="12.5" style="166" customWidth="1"/>
    <col min="15368" max="15368" width="0.625" style="166" customWidth="1"/>
    <col min="15369" max="15370" width="13.375" style="166" customWidth="1"/>
    <col min="15371" max="15371" width="0.625" style="166" customWidth="1"/>
    <col min="15372" max="15372" width="13.375" style="166" customWidth="1"/>
    <col min="15373" max="15373" width="0.625" style="166" customWidth="1"/>
    <col min="15374" max="15375" width="23" style="166" customWidth="1"/>
    <col min="15376" max="15376" width="25.375" style="166" customWidth="1"/>
    <col min="15377" max="15377" width="0.625" style="166" customWidth="1"/>
    <col min="15378" max="15379" width="13.375" style="166" customWidth="1"/>
    <col min="15380" max="15380" width="14.125" style="166" customWidth="1"/>
    <col min="15381" max="15616" width="8" style="166"/>
    <col min="15617" max="15619" width="10.875" style="166" customWidth="1"/>
    <col min="15620" max="15620" width="0.625" style="166" customWidth="1"/>
    <col min="15621" max="15623" width="12.5" style="166" customWidth="1"/>
    <col min="15624" max="15624" width="0.625" style="166" customWidth="1"/>
    <col min="15625" max="15626" width="13.375" style="166" customWidth="1"/>
    <col min="15627" max="15627" width="0.625" style="166" customWidth="1"/>
    <col min="15628" max="15628" width="13.375" style="166" customWidth="1"/>
    <col min="15629" max="15629" width="0.625" style="166" customWidth="1"/>
    <col min="15630" max="15631" width="23" style="166" customWidth="1"/>
    <col min="15632" max="15632" width="25.375" style="166" customWidth="1"/>
    <col min="15633" max="15633" width="0.625" style="166" customWidth="1"/>
    <col min="15634" max="15635" width="13.375" style="166" customWidth="1"/>
    <col min="15636" max="15636" width="14.125" style="166" customWidth="1"/>
    <col min="15637" max="15872" width="8" style="166"/>
    <col min="15873" max="15875" width="10.875" style="166" customWidth="1"/>
    <col min="15876" max="15876" width="0.625" style="166" customWidth="1"/>
    <col min="15877" max="15879" width="12.5" style="166" customWidth="1"/>
    <col min="15880" max="15880" width="0.625" style="166" customWidth="1"/>
    <col min="15881" max="15882" width="13.375" style="166" customWidth="1"/>
    <col min="15883" max="15883" width="0.625" style="166" customWidth="1"/>
    <col min="15884" max="15884" width="13.375" style="166" customWidth="1"/>
    <col min="15885" max="15885" width="0.625" style="166" customWidth="1"/>
    <col min="15886" max="15887" width="23" style="166" customWidth="1"/>
    <col min="15888" max="15888" width="25.375" style="166" customWidth="1"/>
    <col min="15889" max="15889" width="0.625" style="166" customWidth="1"/>
    <col min="15890" max="15891" width="13.375" style="166" customWidth="1"/>
    <col min="15892" max="15892" width="14.125" style="166" customWidth="1"/>
    <col min="15893" max="16128" width="8" style="166"/>
    <col min="16129" max="16131" width="10.875" style="166" customWidth="1"/>
    <col min="16132" max="16132" width="0.625" style="166" customWidth="1"/>
    <col min="16133" max="16135" width="12.5" style="166" customWidth="1"/>
    <col min="16136" max="16136" width="0.625" style="166" customWidth="1"/>
    <col min="16137" max="16138" width="13.375" style="166" customWidth="1"/>
    <col min="16139" max="16139" width="0.625" style="166" customWidth="1"/>
    <col min="16140" max="16140" width="13.375" style="166" customWidth="1"/>
    <col min="16141" max="16141" width="0.625" style="166" customWidth="1"/>
    <col min="16142" max="16143" width="23" style="166" customWidth="1"/>
    <col min="16144" max="16144" width="25.375" style="166" customWidth="1"/>
    <col min="16145" max="16145" width="0.625" style="166" customWidth="1"/>
    <col min="16146" max="16147" width="13.375" style="166" customWidth="1"/>
    <col min="16148" max="16148" width="14.125" style="166" customWidth="1"/>
    <col min="16149" max="16384" width="8" style="166"/>
  </cols>
  <sheetData>
    <row r="1" spans="1:20" ht="36">
      <c r="A1" s="158" t="s">
        <v>140</v>
      </c>
      <c r="B1" s="159"/>
      <c r="C1" s="159"/>
      <c r="D1" s="159"/>
      <c r="E1" s="159"/>
      <c r="F1" s="159"/>
      <c r="G1" s="160"/>
      <c r="H1" s="223"/>
      <c r="I1" s="162" t="s">
        <v>141</v>
      </c>
      <c r="J1" s="163"/>
      <c r="K1" s="163"/>
      <c r="L1" s="163"/>
      <c r="M1" s="163"/>
      <c r="N1" s="163"/>
      <c r="O1" s="163"/>
      <c r="P1" s="164"/>
      <c r="Q1" s="165"/>
    </row>
    <row r="2" spans="1:20" ht="36.75" thickBot="1">
      <c r="A2" s="167"/>
      <c r="B2" s="168"/>
      <c r="C2" s="168"/>
      <c r="D2" s="168"/>
      <c r="E2" s="168"/>
      <c r="F2" s="168"/>
      <c r="G2" s="169"/>
      <c r="H2" s="223"/>
      <c r="I2" s="162" t="s">
        <v>217</v>
      </c>
      <c r="J2" s="163"/>
      <c r="K2" s="163"/>
      <c r="L2" s="163"/>
      <c r="M2" s="163"/>
      <c r="N2" s="163"/>
      <c r="O2" s="163"/>
      <c r="P2" s="164"/>
      <c r="Q2" s="165"/>
    </row>
    <row r="3" spans="1:20" ht="36">
      <c r="A3" s="224"/>
      <c r="B3" s="225"/>
      <c r="C3" s="225"/>
      <c r="D3" s="225"/>
      <c r="E3" s="225"/>
      <c r="F3" s="225"/>
      <c r="G3" s="225"/>
      <c r="H3" s="225"/>
    </row>
    <row r="4" spans="1:20" s="179" customFormat="1" ht="28.5">
      <c r="A4" s="172" t="s">
        <v>143</v>
      </c>
      <c r="B4" s="173"/>
      <c r="C4" s="174"/>
      <c r="D4" s="175"/>
      <c r="E4" s="172" t="s">
        <v>144</v>
      </c>
      <c r="F4" s="173"/>
      <c r="G4" s="174"/>
      <c r="H4" s="176"/>
      <c r="I4" s="172" t="s">
        <v>145</v>
      </c>
      <c r="J4" s="173"/>
      <c r="K4" s="173"/>
      <c r="L4" s="174"/>
      <c r="M4" s="177"/>
      <c r="N4" s="172" t="s">
        <v>146</v>
      </c>
      <c r="O4" s="173"/>
      <c r="P4" s="174"/>
      <c r="Q4" s="178"/>
      <c r="R4" s="172" t="s">
        <v>147</v>
      </c>
      <c r="S4" s="173"/>
      <c r="T4" s="174"/>
    </row>
    <row r="5" spans="1:20" s="179" customFormat="1" ht="28.5">
      <c r="A5" s="180"/>
      <c r="B5" s="181"/>
      <c r="C5" s="182"/>
      <c r="D5" s="183"/>
      <c r="E5" s="184"/>
      <c r="F5" s="185"/>
      <c r="G5" s="186"/>
      <c r="H5" s="187"/>
      <c r="I5" s="184"/>
      <c r="J5" s="185"/>
      <c r="K5" s="185"/>
      <c r="L5" s="186"/>
      <c r="M5" s="188"/>
      <c r="N5" s="184"/>
      <c r="O5" s="185"/>
      <c r="P5" s="186"/>
      <c r="Q5" s="189"/>
      <c r="R5" s="184"/>
      <c r="S5" s="185"/>
      <c r="T5" s="186"/>
    </row>
    <row r="6" spans="1:20" s="179" customFormat="1" ht="28.5">
      <c r="A6" s="190" t="s">
        <v>201</v>
      </c>
      <c r="B6" s="191"/>
      <c r="C6" s="192"/>
      <c r="D6" s="183"/>
      <c r="E6" s="191" t="s">
        <v>218</v>
      </c>
      <c r="F6" s="191"/>
      <c r="G6" s="192"/>
      <c r="H6" s="187"/>
      <c r="I6" s="190" t="s">
        <v>219</v>
      </c>
      <c r="J6" s="191"/>
      <c r="K6" s="191"/>
      <c r="L6" s="192"/>
      <c r="M6" s="188"/>
      <c r="N6" s="194" t="s">
        <v>220</v>
      </c>
      <c r="O6" s="181"/>
      <c r="P6" s="182"/>
      <c r="Q6" s="193"/>
      <c r="R6" s="190" t="s">
        <v>221</v>
      </c>
      <c r="S6" s="191"/>
      <c r="T6" s="192"/>
    </row>
    <row r="7" spans="1:20" s="179" customFormat="1" ht="28.5">
      <c r="A7" s="190"/>
      <c r="B7" s="191"/>
      <c r="C7" s="192"/>
      <c r="D7" s="183"/>
      <c r="E7" s="191"/>
      <c r="F7" s="191"/>
      <c r="G7" s="192"/>
      <c r="H7" s="187"/>
      <c r="I7" s="190"/>
      <c r="J7" s="191"/>
      <c r="K7" s="191"/>
      <c r="L7" s="192"/>
      <c r="M7" s="188"/>
      <c r="N7" s="194"/>
      <c r="O7" s="181"/>
      <c r="P7" s="182"/>
      <c r="Q7" s="193"/>
      <c r="R7" s="190"/>
      <c r="S7" s="191"/>
      <c r="T7" s="192"/>
    </row>
    <row r="8" spans="1:20" s="179" customFormat="1" ht="28.5">
      <c r="A8" s="194"/>
      <c r="B8" s="181"/>
      <c r="C8" s="182"/>
      <c r="D8" s="183"/>
      <c r="E8" s="191"/>
      <c r="F8" s="191"/>
      <c r="G8" s="192"/>
      <c r="H8" s="187"/>
      <c r="I8" s="194"/>
      <c r="J8" s="181"/>
      <c r="K8" s="181"/>
      <c r="L8" s="182"/>
      <c r="M8" s="188"/>
      <c r="N8" s="194"/>
      <c r="O8" s="181"/>
      <c r="P8" s="182"/>
      <c r="Q8" s="193"/>
      <c r="R8" s="194"/>
      <c r="S8" s="181"/>
      <c r="T8" s="182"/>
    </row>
    <row r="9" spans="1:20" s="179" customFormat="1" ht="28.5">
      <c r="A9" s="190" t="s">
        <v>193</v>
      </c>
      <c r="B9" s="191"/>
      <c r="C9" s="192"/>
      <c r="D9" s="183"/>
      <c r="E9" s="181" t="s">
        <v>222</v>
      </c>
      <c r="F9" s="181"/>
      <c r="G9" s="182"/>
      <c r="H9" s="187"/>
      <c r="I9" s="190" t="s">
        <v>223</v>
      </c>
      <c r="J9" s="191"/>
      <c r="K9" s="191"/>
      <c r="L9" s="192"/>
      <c r="M9" s="188"/>
      <c r="N9" s="190" t="s">
        <v>224</v>
      </c>
      <c r="O9" s="191"/>
      <c r="P9" s="192"/>
      <c r="Q9" s="193"/>
      <c r="R9" s="190" t="s">
        <v>225</v>
      </c>
      <c r="S9" s="191"/>
      <c r="T9" s="192"/>
    </row>
    <row r="10" spans="1:20" s="179" customFormat="1" ht="28.5">
      <c r="A10" s="190"/>
      <c r="B10" s="191"/>
      <c r="C10" s="192"/>
      <c r="D10" s="183"/>
      <c r="E10" s="191" t="s">
        <v>226</v>
      </c>
      <c r="F10" s="191"/>
      <c r="G10" s="192"/>
      <c r="H10" s="187"/>
      <c r="I10" s="190"/>
      <c r="J10" s="191"/>
      <c r="K10" s="191"/>
      <c r="L10" s="192"/>
      <c r="M10" s="188"/>
      <c r="N10" s="190"/>
      <c r="O10" s="191"/>
      <c r="P10" s="192"/>
      <c r="Q10" s="193"/>
      <c r="R10" s="190"/>
      <c r="S10" s="191"/>
      <c r="T10" s="192"/>
    </row>
    <row r="11" spans="1:20" s="179" customFormat="1" ht="28.5">
      <c r="A11" s="190"/>
      <c r="B11" s="191"/>
      <c r="C11" s="192"/>
      <c r="D11" s="183"/>
      <c r="E11" s="191"/>
      <c r="F11" s="191"/>
      <c r="G11" s="192"/>
      <c r="H11" s="187"/>
      <c r="I11" s="194"/>
      <c r="J11" s="181"/>
      <c r="K11" s="181"/>
      <c r="L11" s="182"/>
      <c r="M11" s="188"/>
      <c r="N11" s="194"/>
      <c r="O11" s="181"/>
      <c r="P11" s="182"/>
      <c r="Q11" s="193"/>
      <c r="R11" s="190"/>
      <c r="S11" s="191"/>
      <c r="T11" s="192"/>
    </row>
    <row r="12" spans="1:20" s="179" customFormat="1" ht="28.5">
      <c r="A12" s="190"/>
      <c r="B12" s="191"/>
      <c r="C12" s="192"/>
      <c r="D12" s="183"/>
      <c r="E12" s="191"/>
      <c r="F12" s="191"/>
      <c r="G12" s="192"/>
      <c r="H12" s="187"/>
      <c r="I12" s="190" t="s">
        <v>227</v>
      </c>
      <c r="J12" s="191"/>
      <c r="K12" s="191"/>
      <c r="L12" s="192"/>
      <c r="M12" s="188"/>
      <c r="N12" s="190" t="s">
        <v>228</v>
      </c>
      <c r="O12" s="191"/>
      <c r="P12" s="192"/>
      <c r="Q12" s="193"/>
      <c r="R12" s="190"/>
      <c r="S12" s="191"/>
      <c r="T12" s="192"/>
    </row>
    <row r="13" spans="1:20" s="179" customFormat="1" ht="28.5">
      <c r="A13" s="190"/>
      <c r="B13" s="191"/>
      <c r="C13" s="192"/>
      <c r="D13" s="183"/>
      <c r="E13" s="194"/>
      <c r="F13" s="181"/>
      <c r="G13" s="182"/>
      <c r="H13" s="187"/>
      <c r="I13" s="190"/>
      <c r="J13" s="191"/>
      <c r="K13" s="191"/>
      <c r="L13" s="192"/>
      <c r="M13" s="188"/>
      <c r="N13" s="190"/>
      <c r="O13" s="191"/>
      <c r="P13" s="192"/>
      <c r="Q13" s="193"/>
      <c r="R13" s="229"/>
      <c r="S13" s="195"/>
      <c r="T13" s="196"/>
    </row>
    <row r="14" spans="1:20" s="179" customFormat="1" ht="28.5">
      <c r="A14" s="190"/>
      <c r="B14" s="191"/>
      <c r="C14" s="192"/>
      <c r="D14" s="183"/>
      <c r="E14" s="194"/>
      <c r="F14" s="181"/>
      <c r="G14" s="182"/>
      <c r="H14" s="187"/>
      <c r="I14" s="194"/>
      <c r="J14" s="181"/>
      <c r="K14" s="181"/>
      <c r="L14" s="182"/>
      <c r="M14" s="188"/>
      <c r="N14" s="194"/>
      <c r="O14" s="181"/>
      <c r="P14" s="182"/>
      <c r="Q14" s="193"/>
      <c r="R14" s="229"/>
      <c r="S14" s="195"/>
      <c r="T14" s="196"/>
    </row>
    <row r="15" spans="1:20" s="179" customFormat="1" ht="28.5">
      <c r="A15" s="194"/>
      <c r="B15" s="181"/>
      <c r="C15" s="182"/>
      <c r="D15" s="183"/>
      <c r="E15" s="191" t="s">
        <v>229</v>
      </c>
      <c r="F15" s="191"/>
      <c r="G15" s="192"/>
      <c r="H15" s="187"/>
      <c r="I15" s="190" t="s">
        <v>230</v>
      </c>
      <c r="J15" s="191"/>
      <c r="K15" s="191"/>
      <c r="L15" s="192"/>
      <c r="M15" s="188"/>
      <c r="N15" s="194" t="s">
        <v>231</v>
      </c>
      <c r="O15" s="181"/>
      <c r="P15" s="182"/>
      <c r="Q15" s="193"/>
      <c r="R15" s="194"/>
      <c r="S15" s="181"/>
      <c r="T15" s="182"/>
    </row>
    <row r="16" spans="1:20" s="179" customFormat="1" ht="28.5">
      <c r="A16" s="190" t="s">
        <v>232</v>
      </c>
      <c r="B16" s="191"/>
      <c r="C16" s="192"/>
      <c r="D16" s="183"/>
      <c r="E16" s="191"/>
      <c r="F16" s="191"/>
      <c r="G16" s="192"/>
      <c r="H16" s="187"/>
      <c r="I16" s="190"/>
      <c r="J16" s="191"/>
      <c r="K16" s="191"/>
      <c r="L16" s="192"/>
      <c r="M16" s="188"/>
      <c r="N16" s="194"/>
      <c r="O16" s="181"/>
      <c r="P16" s="182"/>
      <c r="Q16" s="193"/>
      <c r="R16" s="194"/>
      <c r="S16" s="181"/>
      <c r="T16" s="182"/>
    </row>
    <row r="17" spans="1:20" s="179" customFormat="1" ht="28.5">
      <c r="A17" s="190"/>
      <c r="B17" s="191"/>
      <c r="C17" s="192"/>
      <c r="D17" s="183"/>
      <c r="E17" s="191"/>
      <c r="F17" s="191"/>
      <c r="G17" s="192"/>
      <c r="H17" s="187"/>
      <c r="I17" s="190"/>
      <c r="J17" s="191"/>
      <c r="K17" s="191"/>
      <c r="L17" s="192"/>
      <c r="M17" s="188"/>
      <c r="N17" s="194"/>
      <c r="O17" s="181"/>
      <c r="P17" s="182"/>
      <c r="Q17" s="193"/>
      <c r="R17" s="194"/>
      <c r="S17" s="181"/>
      <c r="T17" s="182"/>
    </row>
    <row r="18" spans="1:20" s="179" customFormat="1" ht="28.5">
      <c r="A18" s="190"/>
      <c r="B18" s="191"/>
      <c r="C18" s="192"/>
      <c r="D18" s="183"/>
      <c r="E18" s="191"/>
      <c r="F18" s="191"/>
      <c r="G18" s="192"/>
      <c r="H18" s="187"/>
      <c r="I18" s="194"/>
      <c r="J18" s="181"/>
      <c r="K18" s="181"/>
      <c r="L18" s="182"/>
      <c r="M18" s="188"/>
      <c r="N18" s="194"/>
      <c r="O18" s="181"/>
      <c r="P18" s="182"/>
      <c r="Q18" s="193"/>
      <c r="R18" s="194"/>
      <c r="S18" s="181"/>
      <c r="T18" s="182"/>
    </row>
    <row r="19" spans="1:20" s="179" customFormat="1" ht="28.5">
      <c r="A19" s="194"/>
      <c r="B19" s="181"/>
      <c r="C19" s="182"/>
      <c r="D19" s="183"/>
      <c r="E19" s="194" t="s">
        <v>122</v>
      </c>
      <c r="F19" s="181"/>
      <c r="G19" s="182"/>
      <c r="H19" s="187"/>
      <c r="I19" s="190" t="s">
        <v>233</v>
      </c>
      <c r="J19" s="191"/>
      <c r="K19" s="191"/>
      <c r="L19" s="192"/>
      <c r="M19" s="188"/>
      <c r="N19" s="194"/>
      <c r="O19" s="181"/>
      <c r="P19" s="182"/>
      <c r="Q19" s="193"/>
      <c r="R19" s="190" t="s">
        <v>225</v>
      </c>
      <c r="S19" s="191"/>
      <c r="T19" s="192"/>
    </row>
    <row r="20" spans="1:20" s="179" customFormat="1" ht="28.5">
      <c r="A20" s="194"/>
      <c r="B20" s="181"/>
      <c r="C20" s="182"/>
      <c r="D20" s="183"/>
      <c r="E20" s="191" t="s">
        <v>234</v>
      </c>
      <c r="F20" s="191"/>
      <c r="G20" s="192"/>
      <c r="H20" s="187"/>
      <c r="I20" s="190"/>
      <c r="J20" s="191"/>
      <c r="K20" s="191"/>
      <c r="L20" s="192"/>
      <c r="M20" s="188"/>
      <c r="N20" s="194" t="s">
        <v>235</v>
      </c>
      <c r="O20" s="181"/>
      <c r="P20" s="182"/>
      <c r="Q20" s="193"/>
      <c r="R20" s="190"/>
      <c r="S20" s="191"/>
      <c r="T20" s="192"/>
    </row>
    <row r="21" spans="1:20" s="179" customFormat="1" ht="28.5">
      <c r="A21" s="194"/>
      <c r="B21" s="181"/>
      <c r="C21" s="182"/>
      <c r="D21" s="183"/>
      <c r="E21" s="191"/>
      <c r="F21" s="191"/>
      <c r="G21" s="192"/>
      <c r="H21" s="187"/>
      <c r="I21" s="194"/>
      <c r="J21" s="181"/>
      <c r="K21" s="181"/>
      <c r="L21" s="182"/>
      <c r="M21" s="188"/>
      <c r="N21" s="194"/>
      <c r="O21" s="181"/>
      <c r="P21" s="182"/>
      <c r="Q21" s="193"/>
      <c r="R21" s="229"/>
      <c r="S21" s="195"/>
      <c r="T21" s="196"/>
    </row>
    <row r="22" spans="1:20" s="179" customFormat="1" ht="28.5">
      <c r="A22" s="194"/>
      <c r="B22" s="181"/>
      <c r="C22" s="182"/>
      <c r="D22" s="183"/>
      <c r="E22" s="191"/>
      <c r="F22" s="191"/>
      <c r="G22" s="192"/>
      <c r="H22" s="187"/>
      <c r="I22" s="190"/>
      <c r="J22" s="191"/>
      <c r="K22" s="191"/>
      <c r="L22" s="192"/>
      <c r="M22" s="188"/>
      <c r="N22" s="194"/>
      <c r="O22" s="181"/>
      <c r="P22" s="182"/>
      <c r="Q22" s="193"/>
      <c r="R22" s="229"/>
      <c r="S22" s="195"/>
      <c r="T22" s="196"/>
    </row>
    <row r="23" spans="1:20" s="179" customFormat="1" ht="28.5">
      <c r="A23" s="194"/>
      <c r="B23" s="181"/>
      <c r="C23" s="182"/>
      <c r="D23" s="183"/>
      <c r="E23" s="194"/>
      <c r="F23" s="181"/>
      <c r="G23" s="182"/>
      <c r="H23" s="187"/>
      <c r="I23" s="190" t="s">
        <v>236</v>
      </c>
      <c r="J23" s="191"/>
      <c r="K23" s="191"/>
      <c r="L23" s="192"/>
      <c r="M23" s="188"/>
      <c r="N23" s="232" t="s">
        <v>237</v>
      </c>
      <c r="O23" s="233"/>
      <c r="P23" s="234"/>
      <c r="Q23" s="193"/>
      <c r="R23" s="194" t="s">
        <v>238</v>
      </c>
      <c r="S23" s="181"/>
      <c r="T23" s="182"/>
    </row>
    <row r="24" spans="1:20" s="179" customFormat="1" ht="28.5">
      <c r="A24" s="194"/>
      <c r="B24" s="181"/>
      <c r="C24" s="182"/>
      <c r="D24" s="183"/>
      <c r="E24" s="194"/>
      <c r="F24" s="181"/>
      <c r="G24" s="182"/>
      <c r="H24" s="187"/>
      <c r="I24" s="190"/>
      <c r="J24" s="191"/>
      <c r="K24" s="191"/>
      <c r="L24" s="192"/>
      <c r="M24" s="188"/>
      <c r="N24" s="232"/>
      <c r="O24" s="233"/>
      <c r="P24" s="234"/>
      <c r="Q24" s="193"/>
      <c r="R24" s="194"/>
      <c r="S24" s="181"/>
      <c r="T24" s="182"/>
    </row>
    <row r="25" spans="1:20" s="179" customFormat="1" ht="28.5">
      <c r="A25" s="194"/>
      <c r="B25" s="181"/>
      <c r="C25" s="182"/>
      <c r="D25" s="183"/>
      <c r="E25" s="194"/>
      <c r="F25" s="181"/>
      <c r="G25" s="182"/>
      <c r="H25" s="187"/>
      <c r="I25" s="190"/>
      <c r="J25" s="191"/>
      <c r="K25" s="191"/>
      <c r="L25" s="192"/>
      <c r="M25" s="188"/>
      <c r="N25" s="232"/>
      <c r="O25" s="233"/>
      <c r="P25" s="234"/>
      <c r="Q25" s="193"/>
      <c r="R25" s="194"/>
      <c r="S25" s="181"/>
      <c r="T25" s="182"/>
    </row>
    <row r="26" spans="1:20" s="179" customFormat="1" ht="28.5">
      <c r="A26" s="194"/>
      <c r="B26" s="181"/>
      <c r="C26" s="182"/>
      <c r="D26" s="183"/>
      <c r="E26" s="194"/>
      <c r="F26" s="181"/>
      <c r="G26" s="182"/>
      <c r="H26" s="187"/>
      <c r="I26" s="190"/>
      <c r="J26" s="191"/>
      <c r="K26" s="191"/>
      <c r="L26" s="192"/>
      <c r="M26" s="188"/>
      <c r="N26" s="232"/>
      <c r="O26" s="233"/>
      <c r="P26" s="234"/>
      <c r="Q26" s="193"/>
      <c r="R26" s="194"/>
      <c r="S26" s="181"/>
      <c r="T26" s="182"/>
    </row>
    <row r="27" spans="1:20" s="179" customFormat="1" ht="28.5">
      <c r="A27" s="194"/>
      <c r="B27" s="181"/>
      <c r="C27" s="182"/>
      <c r="D27" s="183"/>
      <c r="E27" s="194"/>
      <c r="F27" s="181"/>
      <c r="G27" s="182"/>
      <c r="H27" s="187"/>
      <c r="I27" s="194"/>
      <c r="J27" s="181"/>
      <c r="K27" s="181"/>
      <c r="L27" s="182"/>
      <c r="M27" s="188"/>
      <c r="N27" s="232"/>
      <c r="O27" s="233"/>
      <c r="P27" s="234"/>
      <c r="Q27" s="193"/>
      <c r="R27" s="194"/>
      <c r="S27" s="181"/>
      <c r="T27" s="182"/>
    </row>
    <row r="28" spans="1:20" s="179" customFormat="1" ht="28.5">
      <c r="A28" s="194"/>
      <c r="B28" s="181"/>
      <c r="C28" s="182"/>
      <c r="D28" s="183"/>
      <c r="E28" s="199"/>
      <c r="F28" s="200"/>
      <c r="G28" s="201"/>
      <c r="H28" s="187"/>
      <c r="I28" s="190" t="s">
        <v>239</v>
      </c>
      <c r="J28" s="191"/>
      <c r="K28" s="191"/>
      <c r="L28" s="192"/>
      <c r="M28" s="188"/>
      <c r="N28" s="199"/>
      <c r="O28" s="200"/>
      <c r="P28" s="201"/>
      <c r="Q28" s="193"/>
      <c r="R28" s="194" t="s">
        <v>240</v>
      </c>
      <c r="S28" s="181"/>
      <c r="T28" s="182"/>
    </row>
    <row r="29" spans="1:20" s="179" customFormat="1" ht="28.5">
      <c r="A29" s="194"/>
      <c r="B29" s="181"/>
      <c r="C29" s="182"/>
      <c r="D29" s="183"/>
      <c r="E29" s="172" t="s">
        <v>166</v>
      </c>
      <c r="F29" s="173"/>
      <c r="G29" s="174"/>
      <c r="H29" s="202"/>
      <c r="I29" s="190"/>
      <c r="J29" s="191"/>
      <c r="K29" s="191"/>
      <c r="L29" s="192"/>
      <c r="M29" s="188"/>
      <c r="N29" s="203" t="s">
        <v>167</v>
      </c>
      <c r="O29" s="203"/>
      <c r="P29" s="203"/>
      <c r="Q29" s="204"/>
      <c r="R29" s="194"/>
      <c r="S29" s="181"/>
      <c r="T29" s="182"/>
    </row>
    <row r="30" spans="1:20" s="179" customFormat="1" ht="28.5">
      <c r="A30" s="194"/>
      <c r="B30" s="181"/>
      <c r="C30" s="182"/>
      <c r="D30" s="183"/>
      <c r="E30" s="205"/>
      <c r="F30" s="185"/>
      <c r="G30" s="186"/>
      <c r="H30" s="187"/>
      <c r="I30" s="190"/>
      <c r="J30" s="191"/>
      <c r="K30" s="191"/>
      <c r="L30" s="192"/>
      <c r="M30" s="188"/>
      <c r="N30" s="206"/>
      <c r="O30" s="185"/>
      <c r="P30" s="185"/>
      <c r="Q30" s="193"/>
      <c r="R30" s="190" t="s">
        <v>241</v>
      </c>
      <c r="S30" s="191"/>
      <c r="T30" s="192"/>
    </row>
    <row r="31" spans="1:20" s="179" customFormat="1" ht="28.5">
      <c r="A31" s="194"/>
      <c r="B31" s="181"/>
      <c r="C31" s="182"/>
      <c r="D31" s="183"/>
      <c r="E31" s="190" t="s">
        <v>242</v>
      </c>
      <c r="F31" s="191"/>
      <c r="G31" s="192"/>
      <c r="H31" s="187"/>
      <c r="I31" s="190"/>
      <c r="J31" s="191"/>
      <c r="K31" s="191"/>
      <c r="L31" s="192"/>
      <c r="M31" s="188"/>
      <c r="N31" s="194" t="s">
        <v>242</v>
      </c>
      <c r="O31" s="181"/>
      <c r="P31" s="181"/>
      <c r="Q31" s="193"/>
      <c r="R31" s="190"/>
      <c r="S31" s="191"/>
      <c r="T31" s="192"/>
    </row>
    <row r="32" spans="1:20" s="179" customFormat="1" ht="28.5">
      <c r="A32" s="194"/>
      <c r="B32" s="181"/>
      <c r="C32" s="182"/>
      <c r="D32" s="183"/>
      <c r="E32" s="190"/>
      <c r="F32" s="191"/>
      <c r="G32" s="192"/>
      <c r="H32" s="187"/>
      <c r="I32" s="194"/>
      <c r="J32" s="181"/>
      <c r="K32" s="181"/>
      <c r="L32" s="182"/>
      <c r="M32" s="188"/>
      <c r="N32" s="194" t="s">
        <v>243</v>
      </c>
      <c r="O32" s="181"/>
      <c r="P32" s="181"/>
      <c r="Q32" s="193"/>
      <c r="R32" s="190"/>
      <c r="S32" s="191"/>
      <c r="T32" s="192"/>
    </row>
    <row r="33" spans="1:20" s="179" customFormat="1" ht="28.5">
      <c r="A33" s="194"/>
      <c r="B33" s="181"/>
      <c r="C33" s="182"/>
      <c r="D33" s="183"/>
      <c r="E33" s="190" t="s">
        <v>244</v>
      </c>
      <c r="F33" s="191"/>
      <c r="G33" s="192"/>
      <c r="H33" s="187"/>
      <c r="I33" s="194"/>
      <c r="J33" s="181"/>
      <c r="K33" s="181"/>
      <c r="L33" s="182"/>
      <c r="M33" s="188"/>
      <c r="N33" s="194" t="s">
        <v>245</v>
      </c>
      <c r="O33" s="181"/>
      <c r="P33" s="181"/>
      <c r="Q33" s="193"/>
      <c r="R33" s="190"/>
      <c r="S33" s="191"/>
      <c r="T33" s="192"/>
    </row>
    <row r="34" spans="1:20" s="179" customFormat="1" ht="28.5">
      <c r="A34" s="194"/>
      <c r="B34" s="181"/>
      <c r="C34" s="182"/>
      <c r="D34" s="183"/>
      <c r="E34" s="226"/>
      <c r="F34" s="227"/>
      <c r="G34" s="228"/>
      <c r="H34" s="187"/>
      <c r="I34" s="194"/>
      <c r="J34" s="181"/>
      <c r="K34" s="181"/>
      <c r="L34" s="182"/>
      <c r="M34" s="188"/>
      <c r="N34" s="194"/>
      <c r="O34" s="181"/>
      <c r="P34" s="181"/>
      <c r="Q34" s="193"/>
      <c r="R34" s="194"/>
      <c r="S34" s="181"/>
      <c r="T34" s="182"/>
    </row>
    <row r="35" spans="1:20" s="179" customFormat="1" ht="28.5">
      <c r="A35" s="194"/>
      <c r="B35" s="181"/>
      <c r="C35" s="182"/>
      <c r="D35" s="183"/>
      <c r="E35" s="190" t="s">
        <v>246</v>
      </c>
      <c r="F35" s="191"/>
      <c r="G35" s="192"/>
      <c r="H35" s="187"/>
      <c r="I35" s="194"/>
      <c r="J35" s="181"/>
      <c r="K35" s="181"/>
      <c r="L35" s="182"/>
      <c r="M35" s="188"/>
      <c r="N35" s="194"/>
      <c r="O35" s="181"/>
      <c r="P35" s="181"/>
      <c r="Q35" s="193"/>
      <c r="R35" s="194"/>
      <c r="S35" s="181"/>
      <c r="T35" s="182"/>
    </row>
    <row r="36" spans="1:20" s="179" customFormat="1" ht="28.5">
      <c r="A36" s="194"/>
      <c r="B36" s="181"/>
      <c r="C36" s="182"/>
      <c r="D36" s="183"/>
      <c r="E36" s="190"/>
      <c r="F36" s="191"/>
      <c r="G36" s="192"/>
      <c r="H36" s="187"/>
      <c r="I36" s="194"/>
      <c r="J36" s="181"/>
      <c r="K36" s="181"/>
      <c r="L36" s="182"/>
      <c r="M36" s="188"/>
      <c r="N36" s="181"/>
      <c r="O36" s="181"/>
      <c r="P36" s="181"/>
      <c r="Q36" s="193"/>
      <c r="R36" s="194"/>
      <c r="S36" s="181"/>
      <c r="T36" s="182"/>
    </row>
    <row r="37" spans="1:20" s="179" customFormat="1" ht="28.5">
      <c r="A37" s="194"/>
      <c r="B37" s="181"/>
      <c r="C37" s="182"/>
      <c r="D37" s="183"/>
      <c r="E37" s="194"/>
      <c r="F37" s="181"/>
      <c r="G37" s="182"/>
      <c r="H37" s="187"/>
      <c r="I37" s="194"/>
      <c r="J37" s="181"/>
      <c r="K37" s="181"/>
      <c r="L37" s="182"/>
      <c r="M37" s="188"/>
      <c r="N37" s="181"/>
      <c r="O37" s="181"/>
      <c r="P37" s="181"/>
      <c r="Q37" s="193"/>
      <c r="R37" s="194"/>
      <c r="S37" s="181"/>
      <c r="T37" s="182"/>
    </row>
    <row r="38" spans="1:20" s="179" customFormat="1" ht="28.5">
      <c r="A38" s="211"/>
      <c r="B38" s="212"/>
      <c r="C38" s="212"/>
      <c r="D38" s="212"/>
      <c r="E38" s="212"/>
      <c r="F38" s="212"/>
      <c r="G38" s="212"/>
      <c r="H38" s="212"/>
      <c r="I38" s="212"/>
      <c r="J38" s="212"/>
      <c r="K38" s="213"/>
      <c r="L38" s="213"/>
      <c r="M38" s="213"/>
      <c r="N38" s="213"/>
      <c r="O38" s="213"/>
      <c r="P38" s="213"/>
      <c r="Q38" s="213"/>
      <c r="R38" s="213"/>
      <c r="S38" s="213"/>
      <c r="T38" s="214"/>
    </row>
    <row r="39" spans="1:20" s="179" customFormat="1" ht="28.5">
      <c r="A39" s="215" t="s">
        <v>179</v>
      </c>
      <c r="B39" s="216"/>
      <c r="C39" s="216"/>
      <c r="D39" s="217"/>
      <c r="E39" s="185"/>
      <c r="F39" s="185"/>
      <c r="G39" s="185"/>
      <c r="H39" s="185"/>
      <c r="I39" s="185"/>
      <c r="J39" s="186"/>
      <c r="K39" s="218"/>
      <c r="L39" s="215" t="s">
        <v>180</v>
      </c>
      <c r="M39" s="216"/>
      <c r="N39" s="219"/>
      <c r="O39" s="185"/>
      <c r="P39" s="185"/>
      <c r="Q39" s="185"/>
      <c r="R39" s="185"/>
      <c r="S39" s="185"/>
      <c r="T39" s="186"/>
    </row>
    <row r="40" spans="1:20" s="179" customFormat="1" ht="28.5">
      <c r="A40" s="180"/>
      <c r="B40" s="181"/>
      <c r="C40" s="181"/>
      <c r="D40" s="181"/>
      <c r="E40" s="181"/>
      <c r="F40" s="181"/>
      <c r="G40" s="181"/>
      <c r="H40" s="181"/>
      <c r="I40" s="181"/>
      <c r="J40" s="182"/>
      <c r="K40" s="220"/>
      <c r="L40" s="205"/>
      <c r="M40" s="185"/>
      <c r="N40" s="206"/>
      <c r="O40" s="185"/>
      <c r="P40" s="185"/>
      <c r="Q40" s="185"/>
      <c r="R40" s="185"/>
      <c r="S40" s="185"/>
      <c r="T40" s="186"/>
    </row>
    <row r="41" spans="1:20" s="179" customFormat="1" ht="28.5">
      <c r="A41" s="194" t="s">
        <v>181</v>
      </c>
      <c r="B41" s="181"/>
      <c r="C41" s="181"/>
      <c r="D41" s="181"/>
      <c r="E41" s="181"/>
      <c r="F41" s="181"/>
      <c r="G41" s="181"/>
      <c r="H41" s="181"/>
      <c r="I41" s="181"/>
      <c r="J41" s="182"/>
      <c r="K41" s="220"/>
      <c r="L41" s="194"/>
      <c r="M41" s="181"/>
      <c r="N41" s="181" t="s">
        <v>247</v>
      </c>
      <c r="O41" s="181"/>
      <c r="P41" s="181"/>
      <c r="Q41" s="181"/>
      <c r="R41" s="181"/>
      <c r="S41" s="181"/>
      <c r="T41" s="182"/>
    </row>
    <row r="42" spans="1:20" s="179" customFormat="1" ht="28.5">
      <c r="A42" s="194" t="s">
        <v>248</v>
      </c>
      <c r="B42" s="181"/>
      <c r="C42" s="181"/>
      <c r="D42" s="181"/>
      <c r="E42" s="181"/>
      <c r="F42" s="181"/>
      <c r="G42" s="181"/>
      <c r="H42" s="181"/>
      <c r="I42" s="181"/>
      <c r="J42" s="182"/>
      <c r="K42" s="220"/>
      <c r="L42" s="194"/>
      <c r="M42" s="181"/>
      <c r="N42" s="181" t="s">
        <v>249</v>
      </c>
      <c r="O42" s="181"/>
      <c r="P42" s="181"/>
      <c r="Q42" s="181"/>
      <c r="R42" s="181"/>
      <c r="S42" s="181"/>
      <c r="T42" s="182"/>
    </row>
    <row r="43" spans="1:20" s="179" customFormat="1" ht="28.5">
      <c r="A43" s="194" t="s">
        <v>250</v>
      </c>
      <c r="B43" s="181"/>
      <c r="C43" s="181"/>
      <c r="D43" s="181"/>
      <c r="E43" s="181"/>
      <c r="F43" s="181"/>
      <c r="G43" s="181"/>
      <c r="H43" s="181"/>
      <c r="I43" s="181"/>
      <c r="J43" s="182"/>
      <c r="K43" s="220"/>
      <c r="L43" s="194"/>
      <c r="M43" s="181"/>
      <c r="N43" s="181" t="s">
        <v>251</v>
      </c>
      <c r="O43" s="181"/>
      <c r="P43" s="181"/>
      <c r="Q43" s="181"/>
      <c r="R43" s="181"/>
      <c r="S43" s="181"/>
      <c r="T43" s="182"/>
    </row>
    <row r="44" spans="1:20" s="179" customFormat="1" ht="28.5">
      <c r="A44" s="190" t="s">
        <v>252</v>
      </c>
      <c r="B44" s="191"/>
      <c r="C44" s="191"/>
      <c r="D44" s="191"/>
      <c r="E44" s="191"/>
      <c r="F44" s="191"/>
      <c r="G44" s="191"/>
      <c r="H44" s="191"/>
      <c r="I44" s="191"/>
      <c r="J44" s="192"/>
      <c r="K44" s="220"/>
      <c r="L44" s="194"/>
      <c r="M44" s="181"/>
      <c r="N44" s="181"/>
      <c r="O44" s="181"/>
      <c r="P44" s="181"/>
      <c r="Q44" s="181"/>
      <c r="R44" s="181"/>
      <c r="S44" s="181"/>
      <c r="T44" s="182"/>
    </row>
    <row r="45" spans="1:20" s="179" customFormat="1" ht="28.5">
      <c r="A45" s="190"/>
      <c r="B45" s="191"/>
      <c r="C45" s="191"/>
      <c r="D45" s="191"/>
      <c r="E45" s="191"/>
      <c r="F45" s="191"/>
      <c r="G45" s="191"/>
      <c r="H45" s="191"/>
      <c r="I45" s="191"/>
      <c r="J45" s="192"/>
      <c r="K45" s="220"/>
      <c r="L45" s="194"/>
      <c r="M45" s="181"/>
      <c r="N45" s="235"/>
      <c r="O45" s="181"/>
      <c r="P45" s="235"/>
      <c r="Q45" s="181"/>
      <c r="R45" s="181"/>
      <c r="S45" s="181"/>
      <c r="T45" s="182"/>
    </row>
    <row r="46" spans="1:20" s="179" customFormat="1" ht="28.5">
      <c r="A46" s="194" t="s">
        <v>183</v>
      </c>
      <c r="B46" s="181"/>
      <c r="C46" s="181"/>
      <c r="D46" s="181"/>
      <c r="E46" s="181"/>
      <c r="F46" s="181"/>
      <c r="G46" s="181"/>
      <c r="H46" s="181"/>
      <c r="I46" s="181"/>
      <c r="J46" s="182"/>
      <c r="K46" s="220"/>
      <c r="L46" s="194"/>
      <c r="M46" s="181"/>
      <c r="N46" s="181"/>
      <c r="O46" s="181"/>
      <c r="P46" s="181"/>
      <c r="Q46" s="181"/>
      <c r="R46" s="181"/>
      <c r="S46" s="181"/>
      <c r="T46" s="182"/>
    </row>
    <row r="47" spans="1:20" s="179" customFormat="1" ht="28.5">
      <c r="A47" s="194" t="s">
        <v>185</v>
      </c>
      <c r="B47" s="181"/>
      <c r="C47" s="181"/>
      <c r="D47" s="181"/>
      <c r="E47" s="181"/>
      <c r="F47" s="181"/>
      <c r="G47" s="181"/>
      <c r="H47" s="181"/>
      <c r="I47" s="181"/>
      <c r="J47" s="182"/>
      <c r="K47" s="220"/>
      <c r="L47" s="194"/>
      <c r="M47" s="181"/>
      <c r="N47" s="181"/>
      <c r="O47" s="181"/>
      <c r="P47" s="181"/>
      <c r="Q47" s="181"/>
      <c r="R47" s="181"/>
      <c r="S47" s="181"/>
      <c r="T47" s="182"/>
    </row>
    <row r="48" spans="1:20" s="179" customFormat="1" ht="28.5">
      <c r="A48" s="199"/>
      <c r="B48" s="200"/>
      <c r="C48" s="200"/>
      <c r="D48" s="200"/>
      <c r="E48" s="200"/>
      <c r="F48" s="200"/>
      <c r="G48" s="200"/>
      <c r="H48" s="200"/>
      <c r="I48" s="200"/>
      <c r="J48" s="201"/>
      <c r="K48" s="221"/>
      <c r="L48" s="199"/>
      <c r="M48" s="200"/>
      <c r="N48" s="200"/>
      <c r="O48" s="200"/>
      <c r="P48" s="200"/>
      <c r="Q48" s="200"/>
      <c r="R48" s="200"/>
      <c r="S48" s="200"/>
      <c r="T48" s="201"/>
    </row>
    <row r="49" spans="1:2">
      <c r="A49" s="236"/>
      <c r="B49" s="236"/>
    </row>
  </sheetData>
  <mergeCells count="39">
    <mergeCell ref="E32:G32"/>
    <mergeCell ref="E33:G33"/>
    <mergeCell ref="E35:G36"/>
    <mergeCell ref="A39:C39"/>
    <mergeCell ref="L39:N39"/>
    <mergeCell ref="A44:J45"/>
    <mergeCell ref="R19:T20"/>
    <mergeCell ref="E20:G22"/>
    <mergeCell ref="I22:L22"/>
    <mergeCell ref="I23:L26"/>
    <mergeCell ref="N23:P27"/>
    <mergeCell ref="I28:L31"/>
    <mergeCell ref="E29:G29"/>
    <mergeCell ref="N29:P29"/>
    <mergeCell ref="R30:T33"/>
    <mergeCell ref="E31:G31"/>
    <mergeCell ref="I12:L13"/>
    <mergeCell ref="N12:P13"/>
    <mergeCell ref="E15:G18"/>
    <mergeCell ref="I15:L17"/>
    <mergeCell ref="A16:C18"/>
    <mergeCell ref="I19:L20"/>
    <mergeCell ref="R4:T4"/>
    <mergeCell ref="A6:C7"/>
    <mergeCell ref="E6:G8"/>
    <mergeCell ref="I6:L7"/>
    <mergeCell ref="R6:T7"/>
    <mergeCell ref="A9:C14"/>
    <mergeCell ref="I9:L10"/>
    <mergeCell ref="N9:P10"/>
    <mergeCell ref="R9:T12"/>
    <mergeCell ref="E10:G12"/>
    <mergeCell ref="A1:G2"/>
    <mergeCell ref="I1:P1"/>
    <mergeCell ref="I2:P2"/>
    <mergeCell ref="A4:C4"/>
    <mergeCell ref="E4:G4"/>
    <mergeCell ref="I4:L4"/>
    <mergeCell ref="N4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6"/>
  <sheetViews>
    <sheetView zoomScale="130" zoomScaleNormal="130" zoomScalePageLayoutView="130" workbookViewId="0">
      <selection activeCell="G10" sqref="B3:G10"/>
    </sheetView>
  </sheetViews>
  <sheetFormatPr baseColWidth="10" defaultRowHeight="12.75"/>
  <cols>
    <col min="1" max="1" width="40.125" customWidth="1"/>
    <col min="2" max="2" width="8" customWidth="1"/>
    <col min="3" max="3" width="10.375" customWidth="1"/>
    <col min="6" max="6" width="11.375" bestFit="1" customWidth="1"/>
    <col min="7" max="7" width="12" bestFit="1" customWidth="1"/>
  </cols>
  <sheetData>
    <row r="1" spans="1:9" ht="18.75">
      <c r="A1" s="29" t="s">
        <v>33</v>
      </c>
      <c r="B1" s="30"/>
      <c r="C1" s="30"/>
      <c r="D1" s="30"/>
      <c r="E1" s="30"/>
    </row>
    <row r="2" spans="1:9" ht="15">
      <c r="A2" s="31" t="s">
        <v>34</v>
      </c>
      <c r="B2" s="32" t="s">
        <v>35</v>
      </c>
      <c r="C2" s="32" t="s">
        <v>1</v>
      </c>
      <c r="D2" s="32" t="s">
        <v>36</v>
      </c>
      <c r="E2" s="33" t="s">
        <v>3</v>
      </c>
      <c r="F2" s="32" t="s">
        <v>4</v>
      </c>
      <c r="G2" s="32" t="s">
        <v>5</v>
      </c>
    </row>
    <row r="3" spans="1:9" ht="15">
      <c r="A3" s="1" t="s">
        <v>37</v>
      </c>
      <c r="B3" s="38"/>
      <c r="C3" s="38"/>
      <c r="D3" s="38"/>
      <c r="E3" s="38"/>
      <c r="F3" s="38"/>
      <c r="G3" s="38"/>
      <c r="H3" s="49"/>
      <c r="I3" s="49"/>
    </row>
    <row r="4" spans="1:9" ht="15">
      <c r="A4" s="27" t="s">
        <v>38</v>
      </c>
      <c r="B4" s="38"/>
      <c r="C4" s="38"/>
      <c r="D4" s="38"/>
      <c r="E4" s="38"/>
      <c r="F4" s="38"/>
      <c r="G4" s="38"/>
      <c r="H4" s="49"/>
      <c r="I4" s="49"/>
    </row>
    <row r="5" spans="1:9" ht="15">
      <c r="A5" s="27" t="s">
        <v>39</v>
      </c>
      <c r="B5" s="38"/>
      <c r="C5" s="38"/>
      <c r="D5" s="38"/>
      <c r="E5" s="38"/>
      <c r="F5" s="38"/>
      <c r="G5" s="38"/>
      <c r="H5" s="49"/>
      <c r="I5" s="49"/>
    </row>
    <row r="6" spans="1:9" ht="15">
      <c r="A6" s="27" t="s">
        <v>40</v>
      </c>
      <c r="B6" s="38"/>
      <c r="C6" s="38"/>
      <c r="D6" s="38"/>
      <c r="E6" s="38"/>
      <c r="F6" s="38"/>
      <c r="G6" s="38"/>
      <c r="H6" s="49"/>
      <c r="I6" s="49"/>
    </row>
    <row r="7" spans="1:9" ht="15">
      <c r="A7" s="27" t="s">
        <v>41</v>
      </c>
      <c r="B7" s="38"/>
      <c r="C7" s="38"/>
      <c r="D7" s="38"/>
      <c r="E7" s="38"/>
      <c r="F7" s="38"/>
      <c r="G7" s="38"/>
      <c r="H7" s="49"/>
      <c r="I7" s="49"/>
    </row>
    <row r="8" spans="1:9" ht="15">
      <c r="A8" s="27" t="s">
        <v>42</v>
      </c>
      <c r="B8" s="52"/>
      <c r="C8" s="38"/>
      <c r="D8" s="38"/>
      <c r="E8" s="38"/>
      <c r="F8" s="38"/>
      <c r="G8" s="38"/>
      <c r="H8" s="49"/>
      <c r="I8" s="49"/>
    </row>
    <row r="9" spans="1:9" ht="15">
      <c r="A9" s="28" t="s">
        <v>43</v>
      </c>
      <c r="B9" s="38"/>
      <c r="C9" s="38"/>
      <c r="D9" s="38"/>
      <c r="E9" s="38"/>
      <c r="F9" s="38"/>
      <c r="G9" s="38"/>
      <c r="H9" s="49"/>
      <c r="I9" s="49"/>
    </row>
    <row r="10" spans="1:9" ht="15">
      <c r="A10" s="27" t="s">
        <v>50</v>
      </c>
      <c r="B10" s="38"/>
      <c r="C10" s="38"/>
      <c r="D10" s="38"/>
      <c r="E10" s="38"/>
      <c r="F10" s="38"/>
      <c r="G10" s="38"/>
      <c r="H10" s="49"/>
      <c r="I10" s="49"/>
    </row>
    <row r="11" spans="1:9" ht="15">
      <c r="A11" s="27"/>
      <c r="B11" s="38"/>
      <c r="C11" s="37"/>
      <c r="D11" s="38"/>
      <c r="E11" s="38"/>
      <c r="F11" s="38"/>
      <c r="G11" s="38"/>
      <c r="H11" s="49"/>
      <c r="I11" s="49"/>
    </row>
    <row r="12" spans="1:9" ht="15">
      <c r="A12" s="27"/>
      <c r="B12" s="38"/>
      <c r="C12" s="37"/>
      <c r="D12" s="38"/>
      <c r="E12" s="38"/>
      <c r="F12" s="52"/>
      <c r="G12" s="52"/>
      <c r="H12" s="49"/>
      <c r="I12" s="49"/>
    </row>
    <row r="13" spans="1:9" ht="15">
      <c r="A13" s="31" t="s">
        <v>12</v>
      </c>
      <c r="B13" s="32">
        <f t="shared" ref="B13:G13" si="0">SUM(B3:B12)</f>
        <v>0</v>
      </c>
      <c r="C13" s="32">
        <f t="shared" si="0"/>
        <v>0</v>
      </c>
      <c r="D13" s="32">
        <f t="shared" si="0"/>
        <v>0</v>
      </c>
      <c r="E13" s="33">
        <f t="shared" si="0"/>
        <v>0</v>
      </c>
      <c r="F13" s="32">
        <f t="shared" si="0"/>
        <v>0</v>
      </c>
      <c r="G13" s="32">
        <f t="shared" si="0"/>
        <v>0</v>
      </c>
    </row>
    <row r="14" spans="1:9" ht="15">
      <c r="A14" s="30"/>
      <c r="B14" s="30"/>
      <c r="C14" s="30"/>
      <c r="D14" s="30"/>
      <c r="E14" s="30"/>
    </row>
    <row r="15" spans="1:9">
      <c r="A15" s="2"/>
      <c r="B15" s="2"/>
      <c r="E15" s="35"/>
    </row>
    <row r="16" spans="1:9" ht="15">
      <c r="A16" s="30"/>
      <c r="B16" s="36"/>
      <c r="C16" s="30"/>
      <c r="D16" s="30"/>
      <c r="E16" s="30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7"/>
  <sheetViews>
    <sheetView topLeftCell="A4" zoomScale="130" zoomScaleNormal="130" zoomScalePageLayoutView="130" workbookViewId="0">
      <selection activeCell="C25" sqref="C25"/>
    </sheetView>
  </sheetViews>
  <sheetFormatPr baseColWidth="10" defaultRowHeight="12.75"/>
  <cols>
    <col min="1" max="1" width="28.5" bestFit="1" customWidth="1"/>
    <col min="2" max="2" width="16.875" style="49" customWidth="1"/>
    <col min="3" max="4" width="9.375" style="49" customWidth="1"/>
    <col min="5" max="5" width="9.125" style="49" customWidth="1"/>
    <col min="6" max="6" width="9.375" style="49" customWidth="1"/>
    <col min="7" max="7" width="8.625" style="49" customWidth="1"/>
  </cols>
  <sheetData>
    <row r="1" spans="1:7" ht="18.75">
      <c r="A1" s="29" t="s">
        <v>49</v>
      </c>
      <c r="B1" s="30"/>
      <c r="C1" s="30"/>
      <c r="D1" s="30"/>
      <c r="E1" s="30"/>
    </row>
    <row r="2" spans="1:7" ht="15">
      <c r="A2" s="31" t="s">
        <v>34</v>
      </c>
      <c r="B2" s="53" t="s">
        <v>35</v>
      </c>
      <c r="C2" s="53" t="s">
        <v>1</v>
      </c>
      <c r="D2" s="53" t="s">
        <v>36</v>
      </c>
      <c r="E2" s="54" t="s">
        <v>3</v>
      </c>
      <c r="F2" s="53" t="s">
        <v>4</v>
      </c>
      <c r="G2" s="53" t="s">
        <v>5</v>
      </c>
    </row>
    <row r="3" spans="1:7" ht="15">
      <c r="A3" s="27" t="s">
        <v>57</v>
      </c>
      <c r="B3" s="38">
        <f>+C19</f>
        <v>0</v>
      </c>
      <c r="C3" s="38">
        <f>+B3*12</f>
        <v>0</v>
      </c>
      <c r="D3" s="38">
        <f t="shared" ref="D3:G5" si="0">+C3*1.1</f>
        <v>0</v>
      </c>
      <c r="E3" s="38">
        <f t="shared" si="0"/>
        <v>0</v>
      </c>
      <c r="F3" s="38">
        <f t="shared" si="0"/>
        <v>0</v>
      </c>
      <c r="G3" s="38">
        <f t="shared" si="0"/>
        <v>0</v>
      </c>
    </row>
    <row r="4" spans="1:7" ht="15">
      <c r="A4" s="27" t="s">
        <v>58</v>
      </c>
      <c r="B4" s="38">
        <f>+C22</f>
        <v>0</v>
      </c>
      <c r="C4" s="38">
        <f>+B4*12</f>
        <v>0</v>
      </c>
      <c r="D4" s="38">
        <f t="shared" si="0"/>
        <v>0</v>
      </c>
      <c r="E4" s="38">
        <f t="shared" si="0"/>
        <v>0</v>
      </c>
      <c r="F4" s="38">
        <f t="shared" si="0"/>
        <v>0</v>
      </c>
      <c r="G4" s="38">
        <f t="shared" si="0"/>
        <v>0</v>
      </c>
    </row>
    <row r="5" spans="1:7" ht="15">
      <c r="A5" s="27" t="s">
        <v>62</v>
      </c>
      <c r="B5" s="38">
        <f>+C27</f>
        <v>0</v>
      </c>
      <c r="C5" s="38">
        <f>+B5*12</f>
        <v>0</v>
      </c>
      <c r="D5" s="38">
        <f t="shared" si="0"/>
        <v>0</v>
      </c>
      <c r="E5" s="38">
        <f t="shared" si="0"/>
        <v>0</v>
      </c>
      <c r="F5" s="38">
        <f t="shared" si="0"/>
        <v>0</v>
      </c>
      <c r="G5" s="38">
        <f t="shared" si="0"/>
        <v>0</v>
      </c>
    </row>
    <row r="6" spans="1:7" ht="15">
      <c r="A6" s="27"/>
      <c r="B6" s="38"/>
      <c r="C6" s="38"/>
      <c r="D6" s="38"/>
      <c r="E6" s="38"/>
      <c r="F6" s="38"/>
      <c r="G6" s="38"/>
    </row>
    <row r="7" spans="1:7" ht="15">
      <c r="A7" s="27"/>
      <c r="B7" s="38"/>
      <c r="C7" s="38"/>
      <c r="D7" s="38"/>
      <c r="E7" s="38"/>
      <c r="F7" s="38"/>
      <c r="G7" s="38"/>
    </row>
    <row r="8" spans="1:7" ht="15">
      <c r="A8" s="27"/>
      <c r="B8" s="52"/>
      <c r="C8" s="38"/>
      <c r="D8" s="38"/>
      <c r="E8" s="38"/>
      <c r="F8" s="38"/>
      <c r="G8" s="38"/>
    </row>
    <row r="9" spans="1:7" ht="15">
      <c r="A9" s="34" t="s">
        <v>12</v>
      </c>
      <c r="B9" s="39">
        <f t="shared" ref="B9:G9" si="1">SUM(B3:B8)</f>
        <v>0</v>
      </c>
      <c r="C9" s="39">
        <f t="shared" si="1"/>
        <v>0</v>
      </c>
      <c r="D9" s="39">
        <f t="shared" si="1"/>
        <v>0</v>
      </c>
      <c r="E9" s="39">
        <f t="shared" si="1"/>
        <v>0</v>
      </c>
      <c r="F9" s="39">
        <f t="shared" si="1"/>
        <v>0</v>
      </c>
      <c r="G9" s="39">
        <f t="shared" si="1"/>
        <v>0</v>
      </c>
    </row>
    <row r="14" spans="1:7" ht="15">
      <c r="B14" s="47" t="s">
        <v>44</v>
      </c>
    </row>
    <row r="16" spans="1:7">
      <c r="B16" s="48" t="s">
        <v>51</v>
      </c>
    </row>
    <row r="17" spans="2:3">
      <c r="B17" s="49" t="s">
        <v>52</v>
      </c>
    </row>
    <row r="18" spans="2:3">
      <c r="B18" s="49" t="s">
        <v>53</v>
      </c>
    </row>
    <row r="19" spans="2:3">
      <c r="B19" s="50" t="s">
        <v>54</v>
      </c>
      <c r="C19" s="50">
        <f>+C18*C17</f>
        <v>0</v>
      </c>
    </row>
    <row r="21" spans="2:3">
      <c r="B21" s="48" t="s">
        <v>55</v>
      </c>
      <c r="C21" s="48"/>
    </row>
    <row r="22" spans="2:3">
      <c r="B22" s="50" t="s">
        <v>56</v>
      </c>
      <c r="C22" s="50">
        <v>0</v>
      </c>
    </row>
    <row r="24" spans="2:3">
      <c r="B24" s="48" t="s">
        <v>59</v>
      </c>
    </row>
    <row r="25" spans="2:3">
      <c r="B25" s="49" t="s">
        <v>60</v>
      </c>
    </row>
    <row r="26" spans="2:3">
      <c r="B26" s="49" t="s">
        <v>61</v>
      </c>
    </row>
    <row r="27" spans="2:3">
      <c r="B27" s="50" t="s">
        <v>54</v>
      </c>
      <c r="C27" s="50">
        <f>+C26*C25</f>
        <v>0</v>
      </c>
    </row>
  </sheetData>
  <pageMargins left="0.75" right="0.75" top="1" bottom="1" header="0.5" footer="0.5"/>
  <pageSetup orientation="portrait" horizontalDpi="4294967292" vertic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8"/>
  <sheetViews>
    <sheetView topLeftCell="N1" zoomScale="120" zoomScaleNormal="120" zoomScalePageLayoutView="120" workbookViewId="0">
      <selection activeCell="S8" sqref="S8"/>
    </sheetView>
  </sheetViews>
  <sheetFormatPr baseColWidth="10" defaultRowHeight="12.75"/>
  <cols>
    <col min="1" max="1" width="31.125" bestFit="1" customWidth="1"/>
    <col min="3" max="3" width="9.125" customWidth="1"/>
    <col min="4" max="4" width="13.125" customWidth="1"/>
    <col min="5" max="5" width="11.875" bestFit="1" customWidth="1"/>
    <col min="6" max="6" width="11.5" customWidth="1"/>
    <col min="7" max="7" width="11.375" bestFit="1" customWidth="1"/>
    <col min="8" max="11" width="12.125" bestFit="1" customWidth="1"/>
    <col min="27" max="27" width="11.875" bestFit="1" customWidth="1"/>
  </cols>
  <sheetData>
    <row r="1" spans="1:27" ht="19.5" thickBot="1">
      <c r="A1" s="3" t="s">
        <v>13</v>
      </c>
      <c r="B1" s="4"/>
      <c r="C1" s="4"/>
      <c r="D1" s="4"/>
    </row>
    <row r="2" spans="1:27" ht="15">
      <c r="A2" s="5"/>
      <c r="B2" s="151" t="s">
        <v>14</v>
      </c>
      <c r="C2" s="152"/>
      <c r="D2" s="152"/>
      <c r="E2" s="152"/>
      <c r="F2" s="153"/>
      <c r="G2" s="154" t="s">
        <v>15</v>
      </c>
      <c r="H2" s="152"/>
      <c r="I2" s="152"/>
      <c r="J2" s="152"/>
      <c r="K2" s="153"/>
      <c r="L2" s="154" t="s">
        <v>16</v>
      </c>
      <c r="M2" s="152"/>
      <c r="N2" s="152"/>
      <c r="O2" s="152"/>
      <c r="P2" s="153"/>
      <c r="Q2" s="154" t="s">
        <v>17</v>
      </c>
      <c r="R2" s="152"/>
      <c r="S2" s="152"/>
      <c r="T2" s="152"/>
      <c r="U2" s="153"/>
      <c r="V2" s="148" t="s">
        <v>18</v>
      </c>
      <c r="W2" s="149"/>
      <c r="X2" s="149"/>
      <c r="Y2" s="149"/>
      <c r="Z2" s="150"/>
    </row>
    <row r="3" spans="1:27" ht="15">
      <c r="A3" s="6" t="s">
        <v>19</v>
      </c>
      <c r="B3" s="7" t="s">
        <v>20</v>
      </c>
      <c r="C3" s="7" t="s">
        <v>21</v>
      </c>
      <c r="D3" s="8" t="s">
        <v>22</v>
      </c>
      <c r="E3" s="8" t="s">
        <v>23</v>
      </c>
      <c r="F3" s="9" t="s">
        <v>24</v>
      </c>
      <c r="G3" s="10" t="s">
        <v>20</v>
      </c>
      <c r="H3" s="7" t="s">
        <v>21</v>
      </c>
      <c r="I3" s="8" t="s">
        <v>25</v>
      </c>
      <c r="J3" s="8" t="s">
        <v>26</v>
      </c>
      <c r="K3" s="9" t="s">
        <v>27</v>
      </c>
      <c r="L3" s="10" t="s">
        <v>20</v>
      </c>
      <c r="M3" s="7" t="s">
        <v>21</v>
      </c>
      <c r="N3" s="8" t="s">
        <v>25</v>
      </c>
      <c r="O3" s="8" t="s">
        <v>26</v>
      </c>
      <c r="P3" s="9" t="s">
        <v>27</v>
      </c>
      <c r="Q3" s="10" t="s">
        <v>20</v>
      </c>
      <c r="R3" s="7" t="s">
        <v>21</v>
      </c>
      <c r="S3" s="8" t="s">
        <v>25</v>
      </c>
      <c r="T3" s="8" t="s">
        <v>26</v>
      </c>
      <c r="U3" s="9" t="s">
        <v>27</v>
      </c>
      <c r="V3" s="11" t="s">
        <v>20</v>
      </c>
      <c r="W3" s="12" t="s">
        <v>28</v>
      </c>
      <c r="X3" s="8" t="s">
        <v>29</v>
      </c>
      <c r="Y3" s="8" t="s">
        <v>30</v>
      </c>
      <c r="Z3" s="9" t="s">
        <v>31</v>
      </c>
    </row>
    <row r="4" spans="1:27" ht="15">
      <c r="A4" s="13" t="s">
        <v>63</v>
      </c>
      <c r="B4" s="14">
        <v>0</v>
      </c>
      <c r="C4" s="15">
        <v>0</v>
      </c>
      <c r="D4" s="16">
        <f>B4*12</f>
        <v>0</v>
      </c>
      <c r="E4" s="17"/>
      <c r="F4" s="18">
        <f>+D4+E4</f>
        <v>0</v>
      </c>
      <c r="G4" s="14">
        <f>+B4*1.1</f>
        <v>0</v>
      </c>
      <c r="H4" s="15">
        <v>0</v>
      </c>
      <c r="I4" s="16">
        <f>G4*12*H4</f>
        <v>0</v>
      </c>
      <c r="J4" s="17"/>
      <c r="K4" s="18">
        <f>+I4+J4</f>
        <v>0</v>
      </c>
      <c r="L4" s="14">
        <f>+G4*1.1</f>
        <v>0</v>
      </c>
      <c r="M4" s="15">
        <v>0</v>
      </c>
      <c r="N4" s="16">
        <f>L4*12*M4</f>
        <v>0</v>
      </c>
      <c r="O4" s="17"/>
      <c r="P4" s="18">
        <f>+N4+O4</f>
        <v>0</v>
      </c>
      <c r="Q4" s="14">
        <f>+L4*1.1</f>
        <v>0</v>
      </c>
      <c r="R4" s="15">
        <v>0</v>
      </c>
      <c r="S4" s="16">
        <f>Q4*12*R4</f>
        <v>0</v>
      </c>
      <c r="T4" s="17"/>
      <c r="U4" s="18">
        <f>+S4+T4</f>
        <v>0</v>
      </c>
      <c r="V4" s="14">
        <f>+Q4*1.1</f>
        <v>0</v>
      </c>
      <c r="W4" s="15">
        <v>0</v>
      </c>
      <c r="X4" s="16">
        <f>V4*12*W4</f>
        <v>0</v>
      </c>
      <c r="Y4" s="17"/>
      <c r="Z4" s="18">
        <f>+X4+Y4</f>
        <v>0</v>
      </c>
    </row>
    <row r="5" spans="1:27" ht="15">
      <c r="A5" s="19" t="s">
        <v>64</v>
      </c>
      <c r="B5" s="14">
        <v>0</v>
      </c>
      <c r="C5" s="15">
        <v>0</v>
      </c>
      <c r="D5" s="16">
        <f>B5*12*C5</f>
        <v>0</v>
      </c>
      <c r="E5" s="20"/>
      <c r="F5" s="18">
        <f>+D5+E5</f>
        <v>0</v>
      </c>
      <c r="G5" s="14">
        <f>+B5*1.1</f>
        <v>0</v>
      </c>
      <c r="H5" s="15">
        <v>0</v>
      </c>
      <c r="I5" s="16">
        <f>G5*12*H5</f>
        <v>0</v>
      </c>
      <c r="J5" s="20"/>
      <c r="K5" s="18">
        <f>+I5+J5</f>
        <v>0</v>
      </c>
      <c r="L5" s="14">
        <f>+G5*1.1</f>
        <v>0</v>
      </c>
      <c r="M5" s="15">
        <v>0</v>
      </c>
      <c r="N5" s="16">
        <f>L5*12*M5</f>
        <v>0</v>
      </c>
      <c r="O5" s="20"/>
      <c r="P5" s="18">
        <f>+N5+O5</f>
        <v>0</v>
      </c>
      <c r="Q5" s="14">
        <f>+L5*1.1</f>
        <v>0</v>
      </c>
      <c r="R5" s="15">
        <v>0</v>
      </c>
      <c r="S5" s="16">
        <f>Q5*12*R5</f>
        <v>0</v>
      </c>
      <c r="T5" s="20"/>
      <c r="U5" s="18">
        <f>+S5+T5</f>
        <v>0</v>
      </c>
      <c r="V5" s="14">
        <f>+Q5*1.1</f>
        <v>0</v>
      </c>
      <c r="W5" s="15">
        <v>0</v>
      </c>
      <c r="X5" s="16">
        <f>V5*12*W5</f>
        <v>0</v>
      </c>
      <c r="Y5" s="20"/>
      <c r="Z5" s="18">
        <f>+X5+Y5</f>
        <v>0</v>
      </c>
      <c r="AA5" s="21"/>
    </row>
    <row r="6" spans="1:27" ht="15">
      <c r="A6" s="51" t="s">
        <v>65</v>
      </c>
      <c r="B6" s="14">
        <v>0</v>
      </c>
      <c r="C6" s="15">
        <v>0</v>
      </c>
      <c r="D6" s="16">
        <f>B6*12*C6</f>
        <v>0</v>
      </c>
      <c r="E6" s="20"/>
      <c r="F6" s="18">
        <f>+D6+E6</f>
        <v>0</v>
      </c>
      <c r="G6" s="14">
        <f>+B6*1.1</f>
        <v>0</v>
      </c>
      <c r="H6" s="15">
        <v>0</v>
      </c>
      <c r="I6" s="16">
        <f>G6*12*H6</f>
        <v>0</v>
      </c>
      <c r="J6" s="20"/>
      <c r="K6" s="18">
        <f>+I6+J6</f>
        <v>0</v>
      </c>
      <c r="L6" s="14">
        <f>+G6*1.1</f>
        <v>0</v>
      </c>
      <c r="M6" s="15">
        <v>0</v>
      </c>
      <c r="N6" s="16">
        <f>L6*12*M6</f>
        <v>0</v>
      </c>
      <c r="O6" s="20"/>
      <c r="P6" s="18">
        <f>+N6+O6</f>
        <v>0</v>
      </c>
      <c r="Q6" s="14">
        <f>+L6*1.1</f>
        <v>0</v>
      </c>
      <c r="R6" s="15">
        <v>0</v>
      </c>
      <c r="S6" s="16">
        <f>Q6*12*R6</f>
        <v>0</v>
      </c>
      <c r="T6" s="20"/>
      <c r="U6" s="18">
        <f>+S6+T6</f>
        <v>0</v>
      </c>
      <c r="V6" s="14">
        <f>+Q6*1.1</f>
        <v>0</v>
      </c>
      <c r="W6" s="15">
        <v>0</v>
      </c>
      <c r="X6" s="16">
        <f>V6*12*W6</f>
        <v>0</v>
      </c>
      <c r="Y6" s="20"/>
      <c r="Z6" s="18">
        <f>+X6+Y6</f>
        <v>0</v>
      </c>
    </row>
    <row r="7" spans="1:27" ht="15">
      <c r="A7" s="51" t="s">
        <v>66</v>
      </c>
      <c r="B7" s="14">
        <v>0</v>
      </c>
      <c r="C7" s="15">
        <v>0</v>
      </c>
      <c r="D7" s="16">
        <f>B7*12*C7</f>
        <v>0</v>
      </c>
      <c r="E7" s="20"/>
      <c r="F7" s="18">
        <f>+D7+E7</f>
        <v>0</v>
      </c>
      <c r="G7" s="14">
        <f>+B7*1.1</f>
        <v>0</v>
      </c>
      <c r="H7" s="15">
        <v>0</v>
      </c>
      <c r="I7" s="16">
        <f>G7*12*H7</f>
        <v>0</v>
      </c>
      <c r="J7" s="20"/>
      <c r="K7" s="18">
        <f>+I7+J7</f>
        <v>0</v>
      </c>
      <c r="L7" s="14">
        <f>+G7*1.1</f>
        <v>0</v>
      </c>
      <c r="M7" s="15">
        <v>0</v>
      </c>
      <c r="N7" s="16">
        <f>L7*12*M7</f>
        <v>0</v>
      </c>
      <c r="O7" s="20"/>
      <c r="P7" s="18">
        <f>+N7+O7</f>
        <v>0</v>
      </c>
      <c r="Q7" s="14">
        <f>+L7*1.1</f>
        <v>0</v>
      </c>
      <c r="R7" s="15">
        <v>0</v>
      </c>
      <c r="S7" s="16">
        <f>Q7*12*R7</f>
        <v>0</v>
      </c>
      <c r="T7" s="20"/>
      <c r="U7" s="18">
        <f>+S7+T7</f>
        <v>0</v>
      </c>
      <c r="V7" s="14">
        <f>+Q7*1.1</f>
        <v>0</v>
      </c>
      <c r="W7" s="15">
        <v>0</v>
      </c>
      <c r="X7" s="16">
        <f>V7*12*W7</f>
        <v>0</v>
      </c>
      <c r="Y7" s="20"/>
      <c r="Z7" s="18">
        <f>+X7+Y7</f>
        <v>0</v>
      </c>
    </row>
    <row r="8" spans="1:27" ht="15">
      <c r="A8" s="19"/>
      <c r="B8" s="14"/>
      <c r="C8" s="15"/>
      <c r="D8" s="16"/>
      <c r="E8" s="20"/>
      <c r="F8" s="18"/>
      <c r="G8" s="14"/>
      <c r="H8" s="15"/>
      <c r="I8" s="16"/>
      <c r="J8" s="20"/>
      <c r="K8" s="18"/>
      <c r="L8" s="14"/>
      <c r="M8" s="15"/>
      <c r="N8" s="16"/>
      <c r="O8" s="20"/>
      <c r="P8" s="18"/>
      <c r="Q8" s="14"/>
      <c r="R8" s="15"/>
      <c r="S8" s="16"/>
      <c r="T8" s="20"/>
      <c r="U8" s="18"/>
      <c r="V8" s="14"/>
      <c r="W8" s="15"/>
      <c r="X8" s="16"/>
      <c r="Y8" s="20"/>
      <c r="Z8" s="18"/>
    </row>
    <row r="9" spans="1:27" ht="15">
      <c r="A9" s="19"/>
      <c r="B9" s="23"/>
      <c r="C9" s="15"/>
      <c r="D9" s="16"/>
      <c r="E9" s="20"/>
      <c r="F9" s="18"/>
      <c r="G9" s="23"/>
      <c r="H9" s="15"/>
      <c r="I9" s="16"/>
      <c r="J9" s="20"/>
      <c r="K9" s="18"/>
      <c r="L9" s="23"/>
      <c r="M9" s="15"/>
      <c r="N9" s="16"/>
      <c r="O9" s="20"/>
      <c r="P9" s="18"/>
      <c r="Q9" s="23"/>
      <c r="R9" s="15"/>
      <c r="S9" s="16"/>
      <c r="T9" s="20"/>
      <c r="U9" s="18"/>
      <c r="V9" s="23"/>
      <c r="W9" s="15"/>
      <c r="X9" s="16"/>
      <c r="Y9" s="20"/>
      <c r="Z9" s="18"/>
    </row>
    <row r="10" spans="1:27" ht="15">
      <c r="A10" s="19"/>
      <c r="B10" s="23"/>
      <c r="C10" s="15"/>
      <c r="D10" s="16"/>
      <c r="E10" s="20"/>
      <c r="F10" s="18"/>
      <c r="G10" s="23"/>
      <c r="H10" s="15"/>
      <c r="I10" s="16"/>
      <c r="J10" s="20"/>
      <c r="K10" s="18"/>
      <c r="L10" s="23"/>
      <c r="M10" s="15"/>
      <c r="N10" s="16"/>
      <c r="O10" s="20"/>
      <c r="P10" s="18"/>
      <c r="Q10" s="23"/>
      <c r="R10" s="15"/>
      <c r="S10" s="16"/>
      <c r="T10" s="20"/>
      <c r="U10" s="18"/>
      <c r="V10" s="23"/>
      <c r="W10" s="15"/>
      <c r="X10" s="16"/>
      <c r="Y10" s="20"/>
      <c r="Z10" s="18"/>
    </row>
    <row r="11" spans="1:27" ht="15">
      <c r="A11" s="19"/>
      <c r="B11" s="14"/>
      <c r="C11" s="15"/>
      <c r="D11" s="16"/>
      <c r="E11" s="1"/>
      <c r="F11" s="18"/>
      <c r="G11" s="14"/>
      <c r="H11" s="15"/>
      <c r="I11" s="16"/>
      <c r="J11" s="1"/>
      <c r="K11" s="18"/>
      <c r="L11" s="14"/>
      <c r="M11" s="15"/>
      <c r="N11" s="16"/>
      <c r="O11" s="1"/>
      <c r="P11" s="18"/>
      <c r="Q11" s="14"/>
      <c r="R11" s="15"/>
      <c r="S11" s="16"/>
      <c r="T11" s="1"/>
      <c r="U11" s="18"/>
      <c r="V11" s="14"/>
      <c r="W11" s="15"/>
      <c r="X11" s="16"/>
      <c r="Y11" s="1"/>
      <c r="Z11" s="18"/>
    </row>
    <row r="12" spans="1:27" ht="15">
      <c r="A12" s="19"/>
      <c r="B12" s="14"/>
      <c r="C12" s="15"/>
      <c r="D12" s="16"/>
      <c r="E12" s="1"/>
      <c r="F12" s="18"/>
      <c r="G12" s="14"/>
      <c r="H12" s="15"/>
      <c r="I12" s="16"/>
      <c r="J12" s="1"/>
      <c r="K12" s="18"/>
      <c r="L12" s="14"/>
      <c r="M12" s="15"/>
      <c r="N12" s="16"/>
      <c r="O12" s="1"/>
      <c r="P12" s="18"/>
      <c r="Q12" s="14"/>
      <c r="R12" s="15"/>
      <c r="S12" s="16"/>
      <c r="T12" s="1"/>
      <c r="U12" s="18"/>
      <c r="V12" s="14"/>
      <c r="W12" s="15"/>
      <c r="X12" s="16"/>
      <c r="Y12" s="1"/>
      <c r="Z12" s="18"/>
    </row>
    <row r="13" spans="1:27" ht="15">
      <c r="A13" s="24"/>
      <c r="B13" s="14"/>
      <c r="C13" s="15"/>
      <c r="D13" s="16"/>
      <c r="E13" s="1"/>
      <c r="F13" s="18"/>
      <c r="G13" s="14"/>
      <c r="H13" s="15"/>
      <c r="I13" s="16"/>
      <c r="J13" s="1"/>
      <c r="K13" s="18"/>
      <c r="L13" s="14"/>
      <c r="M13" s="15"/>
      <c r="N13" s="16"/>
      <c r="O13" s="1"/>
      <c r="P13" s="18"/>
      <c r="Q13" s="14"/>
      <c r="R13" s="15"/>
      <c r="S13" s="16"/>
      <c r="T13" s="1"/>
      <c r="U13" s="18"/>
      <c r="V13" s="14"/>
      <c r="W13" s="15"/>
      <c r="X13" s="16"/>
      <c r="Y13" s="1"/>
      <c r="Z13" s="18"/>
    </row>
    <row r="14" spans="1:27" ht="15">
      <c r="A14" s="24"/>
      <c r="B14" s="14"/>
      <c r="C14" s="15"/>
      <c r="D14" s="16"/>
      <c r="E14" s="1"/>
      <c r="F14" s="18"/>
      <c r="G14" s="14"/>
      <c r="H14" s="15"/>
      <c r="I14" s="16"/>
      <c r="J14" s="1"/>
      <c r="K14" s="18"/>
      <c r="L14" s="14"/>
      <c r="M14" s="15"/>
      <c r="N14" s="16"/>
      <c r="O14" s="1"/>
      <c r="P14" s="18"/>
      <c r="Q14" s="14"/>
      <c r="R14" s="15"/>
      <c r="S14" s="16"/>
      <c r="T14" s="1"/>
      <c r="U14" s="18"/>
      <c r="V14" s="14"/>
      <c r="W14" s="15"/>
      <c r="X14" s="16"/>
      <c r="Y14" s="1"/>
      <c r="Z14" s="18"/>
    </row>
    <row r="15" spans="1:27" ht="15">
      <c r="A15" s="24"/>
      <c r="B15" s="14"/>
      <c r="C15" s="15"/>
      <c r="D15" s="16"/>
      <c r="E15" s="22"/>
      <c r="F15" s="18"/>
      <c r="G15" s="14"/>
      <c r="H15" s="15"/>
      <c r="I15" s="16"/>
      <c r="J15" s="22"/>
      <c r="K15" s="18"/>
      <c r="L15" s="14"/>
      <c r="M15" s="15"/>
      <c r="N15" s="16"/>
      <c r="O15" s="22"/>
      <c r="P15" s="18"/>
      <c r="Q15" s="14"/>
      <c r="R15" s="15"/>
      <c r="S15" s="16"/>
      <c r="T15" s="22"/>
      <c r="U15" s="18"/>
      <c r="V15" s="14"/>
      <c r="W15" s="15"/>
      <c r="X15" s="16"/>
      <c r="Y15" s="22"/>
      <c r="Z15" s="18"/>
    </row>
    <row r="16" spans="1:27" ht="15">
      <c r="A16" s="24"/>
      <c r="B16" s="14"/>
      <c r="C16" s="15"/>
      <c r="D16" s="16"/>
      <c r="E16" s="20"/>
      <c r="F16" s="18"/>
      <c r="G16" s="14"/>
      <c r="H16" s="15"/>
      <c r="I16" s="16"/>
      <c r="J16" s="20"/>
      <c r="K16" s="18"/>
      <c r="L16" s="14"/>
      <c r="M16" s="15"/>
      <c r="N16" s="16"/>
      <c r="O16" s="20"/>
      <c r="P16" s="18"/>
      <c r="Q16" s="14"/>
      <c r="R16" s="15"/>
      <c r="S16" s="16"/>
      <c r="T16" s="20"/>
      <c r="U16" s="18"/>
      <c r="V16" s="14"/>
      <c r="W16" s="15"/>
      <c r="X16" s="16"/>
      <c r="Y16" s="20"/>
      <c r="Z16" s="18"/>
    </row>
    <row r="17" spans="1:26" ht="15">
      <c r="A17" s="24"/>
      <c r="B17" s="25"/>
      <c r="C17" s="26"/>
      <c r="D17" s="16"/>
      <c r="E17" s="1"/>
      <c r="F17" s="18"/>
      <c r="G17" s="25"/>
      <c r="H17" s="26"/>
      <c r="I17" s="16"/>
      <c r="J17" s="1"/>
      <c r="K17" s="18"/>
      <c r="L17" s="25"/>
      <c r="M17" s="26"/>
      <c r="N17" s="16"/>
      <c r="O17" s="1"/>
      <c r="P17" s="18"/>
      <c r="Q17" s="25"/>
      <c r="R17" s="26"/>
      <c r="S17" s="16"/>
      <c r="T17" s="1"/>
      <c r="U17" s="18"/>
      <c r="V17" s="25"/>
      <c r="W17" s="26"/>
      <c r="X17" s="16"/>
      <c r="Y17" s="1"/>
      <c r="Z17" s="18"/>
    </row>
    <row r="18" spans="1:26" ht="15.75" thickBot="1">
      <c r="A18" s="40" t="s">
        <v>12</v>
      </c>
      <c r="B18" s="41">
        <f t="shared" ref="B18:Z18" si="0">SUM(B4:B17)</f>
        <v>0</v>
      </c>
      <c r="C18" s="42">
        <f t="shared" si="0"/>
        <v>0</v>
      </c>
      <c r="D18" s="43">
        <f t="shared" si="0"/>
        <v>0</v>
      </c>
      <c r="E18" s="43">
        <f t="shared" si="0"/>
        <v>0</v>
      </c>
      <c r="F18" s="44">
        <f t="shared" si="0"/>
        <v>0</v>
      </c>
      <c r="G18" s="45">
        <f t="shared" si="0"/>
        <v>0</v>
      </c>
      <c r="H18" s="42">
        <f t="shared" si="0"/>
        <v>0</v>
      </c>
      <c r="I18" s="43">
        <f t="shared" si="0"/>
        <v>0</v>
      </c>
      <c r="J18" s="43">
        <f t="shared" si="0"/>
        <v>0</v>
      </c>
      <c r="K18" s="44">
        <f t="shared" si="0"/>
        <v>0</v>
      </c>
      <c r="L18" s="45">
        <f t="shared" si="0"/>
        <v>0</v>
      </c>
      <c r="M18" s="42">
        <f t="shared" si="0"/>
        <v>0</v>
      </c>
      <c r="N18" s="43">
        <f t="shared" si="0"/>
        <v>0</v>
      </c>
      <c r="O18" s="43">
        <f t="shared" si="0"/>
        <v>0</v>
      </c>
      <c r="P18" s="44">
        <f t="shared" si="0"/>
        <v>0</v>
      </c>
      <c r="Q18" s="45">
        <f t="shared" si="0"/>
        <v>0</v>
      </c>
      <c r="R18" s="42">
        <f t="shared" si="0"/>
        <v>0</v>
      </c>
      <c r="S18" s="43">
        <f t="shared" si="0"/>
        <v>0</v>
      </c>
      <c r="T18" s="43">
        <f t="shared" si="0"/>
        <v>0</v>
      </c>
      <c r="U18" s="44">
        <f t="shared" si="0"/>
        <v>0</v>
      </c>
      <c r="V18" s="45">
        <f t="shared" si="0"/>
        <v>0</v>
      </c>
      <c r="W18" s="42">
        <f t="shared" si="0"/>
        <v>0</v>
      </c>
      <c r="X18" s="43">
        <f t="shared" si="0"/>
        <v>0</v>
      </c>
      <c r="Y18" s="43">
        <f t="shared" si="0"/>
        <v>0</v>
      </c>
      <c r="Z18" s="44">
        <f t="shared" si="0"/>
        <v>0</v>
      </c>
    </row>
  </sheetData>
  <mergeCells count="5">
    <mergeCell ref="V2:Z2"/>
    <mergeCell ref="B2:F2"/>
    <mergeCell ref="G2:K2"/>
    <mergeCell ref="L2:P2"/>
    <mergeCell ref="Q2:U2"/>
  </mergeCells>
  <pageMargins left="0.75" right="0.75" top="1" bottom="1" header="0.5" footer="0.5"/>
  <pageSetup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4"/>
  <sheetViews>
    <sheetView topLeftCell="A8" zoomScale="150" zoomScaleNormal="150" zoomScalePageLayoutView="150" workbookViewId="0">
      <selection activeCell="I15" sqref="I15"/>
    </sheetView>
  </sheetViews>
  <sheetFormatPr baseColWidth="10" defaultRowHeight="12.75"/>
  <cols>
    <col min="1" max="1" width="41.375" bestFit="1" customWidth="1"/>
    <col min="2" max="2" width="7.375" customWidth="1"/>
    <col min="3" max="5" width="6.875" customWidth="1"/>
    <col min="6" max="6" width="6" customWidth="1"/>
    <col min="7" max="7" width="6.375" customWidth="1"/>
    <col min="8" max="8" width="5.875" customWidth="1"/>
    <col min="9" max="11" width="11.375" bestFit="1" customWidth="1"/>
    <col min="12" max="12" width="15" customWidth="1"/>
  </cols>
  <sheetData>
    <row r="1" spans="1:7">
      <c r="A1" s="65" t="s">
        <v>114</v>
      </c>
      <c r="B1" s="55"/>
      <c r="C1" s="55"/>
      <c r="D1" s="55"/>
      <c r="E1" s="55"/>
      <c r="F1" s="55"/>
      <c r="G1" s="55"/>
    </row>
    <row r="2" spans="1:7">
      <c r="A2" s="65"/>
      <c r="B2" s="55"/>
      <c r="C2" s="55"/>
      <c r="D2" s="55"/>
      <c r="E2" s="55"/>
      <c r="F2" s="55"/>
      <c r="G2" s="55"/>
    </row>
    <row r="3" spans="1:7">
      <c r="A3" s="63" t="s">
        <v>79</v>
      </c>
      <c r="B3" s="64">
        <v>27162</v>
      </c>
      <c r="C3" s="55"/>
      <c r="D3" s="55"/>
      <c r="E3" s="55"/>
      <c r="F3" s="55"/>
      <c r="G3" s="55"/>
    </row>
    <row r="4" spans="1:7">
      <c r="A4" s="55" t="s">
        <v>112</v>
      </c>
      <c r="B4" s="155">
        <v>10000000</v>
      </c>
      <c r="C4" s="155"/>
      <c r="D4" s="55"/>
      <c r="E4" s="55"/>
      <c r="F4" s="55"/>
      <c r="G4" s="55"/>
    </row>
    <row r="5" spans="1:7">
      <c r="A5" s="55" t="s">
        <v>101</v>
      </c>
      <c r="B5" s="108">
        <f>+B4/B3</f>
        <v>368.16140195861868</v>
      </c>
      <c r="C5" s="55"/>
      <c r="D5" s="55"/>
      <c r="E5" s="55"/>
      <c r="F5" s="55"/>
      <c r="G5" s="55"/>
    </row>
    <row r="6" spans="1:7">
      <c r="A6" s="55"/>
      <c r="B6" s="55"/>
      <c r="C6" s="55"/>
      <c r="D6" s="55"/>
      <c r="E6" s="55"/>
      <c r="F6" s="55"/>
      <c r="G6" s="55"/>
    </row>
    <row r="7" spans="1:7" ht="13.5" thickBot="1">
      <c r="A7" s="55"/>
      <c r="B7" s="55"/>
      <c r="C7" s="55"/>
      <c r="D7" s="55"/>
      <c r="E7" s="55"/>
      <c r="F7" s="55"/>
      <c r="G7" s="55"/>
    </row>
    <row r="8" spans="1:7" ht="13.5" thickBot="1">
      <c r="A8" s="86" t="s">
        <v>71</v>
      </c>
      <c r="B8" s="83" t="s">
        <v>0</v>
      </c>
      <c r="C8" s="83" t="s">
        <v>1</v>
      </c>
      <c r="D8" s="83" t="s">
        <v>2</v>
      </c>
      <c r="E8" s="83" t="s">
        <v>3</v>
      </c>
      <c r="F8" s="83" t="s">
        <v>4</v>
      </c>
      <c r="G8" s="84" t="s">
        <v>5</v>
      </c>
    </row>
    <row r="9" spans="1:7">
      <c r="A9" s="91" t="s">
        <v>113</v>
      </c>
      <c r="B9" s="81">
        <v>700</v>
      </c>
      <c r="C9" s="81"/>
      <c r="D9" s="81"/>
      <c r="E9" s="81"/>
      <c r="F9" s="81"/>
      <c r="G9" s="92"/>
    </row>
    <row r="10" spans="1:7">
      <c r="A10" s="93" t="s">
        <v>87</v>
      </c>
      <c r="B10" s="79">
        <v>130</v>
      </c>
      <c r="C10" s="79"/>
      <c r="D10" s="79"/>
      <c r="E10" s="79"/>
      <c r="F10" s="79"/>
      <c r="G10" s="94"/>
    </row>
    <row r="11" spans="1:7">
      <c r="A11" s="95" t="s">
        <v>67</v>
      </c>
      <c r="B11" s="79">
        <v>30</v>
      </c>
      <c r="C11" s="79"/>
      <c r="D11" s="79"/>
      <c r="E11" s="79"/>
      <c r="F11" s="79"/>
      <c r="G11" s="94"/>
    </row>
    <row r="12" spans="1:7" ht="13.5" thickBot="1">
      <c r="A12" s="96"/>
      <c r="B12" s="87"/>
      <c r="C12" s="87"/>
      <c r="D12" s="87"/>
      <c r="E12" s="87"/>
      <c r="F12" s="87"/>
      <c r="G12" s="97"/>
    </row>
    <row r="13" spans="1:7" ht="13.5" thickBot="1">
      <c r="A13" s="88" t="s">
        <v>12</v>
      </c>
      <c r="B13" s="89">
        <f>SUM(B9:B12)</f>
        <v>860</v>
      </c>
      <c r="C13" s="89">
        <v>0</v>
      </c>
      <c r="D13" s="89"/>
      <c r="E13" s="89">
        <f>SUM(E9:E12)</f>
        <v>0</v>
      </c>
      <c r="F13" s="89">
        <v>0</v>
      </c>
      <c r="G13" s="90">
        <v>0</v>
      </c>
    </row>
    <row r="14" spans="1:7" ht="13.5" thickBot="1">
      <c r="A14" s="55"/>
      <c r="B14" s="55"/>
      <c r="C14" s="55"/>
      <c r="D14" s="55"/>
      <c r="E14" s="55"/>
      <c r="F14" s="55"/>
      <c r="G14" s="55"/>
    </row>
    <row r="15" spans="1:7" ht="13.5" thickBot="1">
      <c r="A15" s="82" t="s">
        <v>86</v>
      </c>
      <c r="B15" s="83" t="s">
        <v>0</v>
      </c>
      <c r="C15" s="83" t="s">
        <v>1</v>
      </c>
      <c r="D15" s="83" t="s">
        <v>2</v>
      </c>
      <c r="E15" s="83" t="s">
        <v>3</v>
      </c>
      <c r="F15" s="83" t="s">
        <v>4</v>
      </c>
      <c r="G15" s="84" t="s">
        <v>5</v>
      </c>
    </row>
    <row r="16" spans="1:7">
      <c r="A16" s="101" t="s">
        <v>88</v>
      </c>
      <c r="B16" s="85">
        <v>270</v>
      </c>
      <c r="C16" s="80"/>
      <c r="D16" s="80"/>
      <c r="E16" s="80"/>
      <c r="F16" s="80"/>
      <c r="G16" s="102"/>
    </row>
    <row r="17" spans="1:7" ht="13.5" thickBot="1">
      <c r="A17" s="103" t="s">
        <v>89</v>
      </c>
      <c r="B17" s="98">
        <v>100</v>
      </c>
      <c r="C17" s="98"/>
      <c r="D17" s="98"/>
      <c r="E17" s="98"/>
      <c r="F17" s="98"/>
      <c r="G17" s="104"/>
    </row>
    <row r="18" spans="1:7" ht="13.5" thickBot="1">
      <c r="A18" s="88" t="s">
        <v>12</v>
      </c>
      <c r="B18" s="99">
        <f t="shared" ref="B18:G18" si="0">SUM(B16:B17)</f>
        <v>370</v>
      </c>
      <c r="C18" s="99">
        <f t="shared" si="0"/>
        <v>0</v>
      </c>
      <c r="D18" s="99">
        <f t="shared" si="0"/>
        <v>0</v>
      </c>
      <c r="E18" s="99">
        <f t="shared" si="0"/>
        <v>0</v>
      </c>
      <c r="F18" s="99">
        <f t="shared" si="0"/>
        <v>0</v>
      </c>
      <c r="G18" s="100">
        <f t="shared" si="0"/>
        <v>0</v>
      </c>
    </row>
    <row r="19" spans="1:7" ht="13.5" thickBot="1">
      <c r="A19" s="55"/>
      <c r="B19" s="55"/>
      <c r="C19" s="55"/>
      <c r="D19" s="55"/>
      <c r="E19" s="55"/>
      <c r="F19" s="55"/>
      <c r="G19" s="55"/>
    </row>
    <row r="20" spans="1:7" ht="13.5" thickBot="1">
      <c r="A20" s="82" t="s">
        <v>91</v>
      </c>
      <c r="B20" s="83" t="s">
        <v>0</v>
      </c>
      <c r="C20" s="83" t="s">
        <v>1</v>
      </c>
      <c r="D20" s="83" t="s">
        <v>2</v>
      </c>
      <c r="E20" s="83" t="s">
        <v>3</v>
      </c>
      <c r="F20" s="83" t="s">
        <v>4</v>
      </c>
      <c r="G20" s="84" t="s">
        <v>5</v>
      </c>
    </row>
    <row r="21" spans="1:7">
      <c r="A21" s="91" t="str">
        <f t="shared" ref="A21:B23" si="1">+A9</f>
        <v>Horno Dual Pellet-Gas</v>
      </c>
      <c r="B21" s="81">
        <f t="shared" si="1"/>
        <v>700</v>
      </c>
      <c r="C21" s="81">
        <f>+$B21/3</f>
        <v>233.33333333333334</v>
      </c>
      <c r="D21" s="81">
        <f>+$B21/3</f>
        <v>233.33333333333334</v>
      </c>
      <c r="E21" s="81">
        <f>+$B21/3</f>
        <v>233.33333333333334</v>
      </c>
      <c r="F21" s="81"/>
      <c r="G21" s="92"/>
    </row>
    <row r="22" spans="1:7">
      <c r="A22" s="105" t="str">
        <f t="shared" si="1"/>
        <v>Quemador Pellet</v>
      </c>
      <c r="B22" s="79">
        <f t="shared" si="1"/>
        <v>130</v>
      </c>
      <c r="C22" s="79">
        <f t="shared" ref="C22:E23" si="2">+$B22/3</f>
        <v>43.333333333333336</v>
      </c>
      <c r="D22" s="79">
        <f t="shared" si="2"/>
        <v>43.333333333333336</v>
      </c>
      <c r="E22" s="79">
        <f t="shared" si="2"/>
        <v>43.333333333333336</v>
      </c>
      <c r="F22" s="79"/>
      <c r="G22" s="94"/>
    </row>
    <row r="23" spans="1:7" ht="13.5" thickBot="1">
      <c r="A23" s="106" t="str">
        <f t="shared" si="1"/>
        <v>Indumentaria y Merchandising</v>
      </c>
      <c r="B23" s="87">
        <f t="shared" si="1"/>
        <v>30</v>
      </c>
      <c r="C23" s="87">
        <f t="shared" si="2"/>
        <v>10</v>
      </c>
      <c r="D23" s="87">
        <f t="shared" si="2"/>
        <v>10</v>
      </c>
      <c r="E23" s="87">
        <f t="shared" si="2"/>
        <v>10</v>
      </c>
      <c r="F23" s="87"/>
      <c r="G23" s="97"/>
    </row>
    <row r="24" spans="1:7" ht="13.5" thickBot="1">
      <c r="A24" s="88" t="s">
        <v>12</v>
      </c>
      <c r="B24" s="89">
        <f t="shared" ref="B24:G24" si="3">SUM(B21:B23)</f>
        <v>860</v>
      </c>
      <c r="C24" s="89">
        <f t="shared" si="3"/>
        <v>286.66666666666669</v>
      </c>
      <c r="D24" s="89">
        <f t="shared" si="3"/>
        <v>286.66666666666669</v>
      </c>
      <c r="E24" s="89">
        <f t="shared" si="3"/>
        <v>286.66666666666669</v>
      </c>
      <c r="F24" s="89">
        <f t="shared" si="3"/>
        <v>0</v>
      </c>
      <c r="G24" s="90">
        <f t="shared" si="3"/>
        <v>0</v>
      </c>
    </row>
  </sheetData>
  <mergeCells count="1">
    <mergeCell ref="B4:C4"/>
  </mergeCells>
  <pageMargins left="0.75" right="0.75" top="1" bottom="1" header="0.5" footer="0.5"/>
  <pageSetup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94"/>
  <sheetViews>
    <sheetView topLeftCell="A12" zoomScale="130" zoomScaleNormal="130" zoomScalePageLayoutView="130" workbookViewId="0">
      <selection activeCell="D41" sqref="D41"/>
    </sheetView>
  </sheetViews>
  <sheetFormatPr baseColWidth="10" defaultColWidth="10.875" defaultRowHeight="12.75"/>
  <cols>
    <col min="1" max="1" width="10.875" style="140"/>
    <col min="2" max="2" width="17.375" style="140" bestFit="1" customWidth="1"/>
    <col min="3" max="3" width="13.125" style="140" customWidth="1"/>
    <col min="4" max="5" width="14.625" style="140" bestFit="1" customWidth="1"/>
    <col min="6" max="6" width="17.375" style="140" bestFit="1" customWidth="1"/>
    <col min="7" max="7" width="10.625" style="140" bestFit="1" customWidth="1"/>
    <col min="8" max="16384" width="10.875" style="140"/>
  </cols>
  <sheetData>
    <row r="1" spans="1:9">
      <c r="A1" s="65" t="s">
        <v>115</v>
      </c>
      <c r="B1" s="55"/>
      <c r="C1" s="55"/>
      <c r="D1" s="55"/>
    </row>
    <row r="2" spans="1:9">
      <c r="A2" s="55"/>
      <c r="B2" s="55"/>
      <c r="C2" s="55"/>
      <c r="D2" s="55"/>
    </row>
    <row r="3" spans="1:9">
      <c r="A3" s="55" t="s">
        <v>93</v>
      </c>
      <c r="B3" s="55"/>
      <c r="C3" s="55"/>
      <c r="D3" s="55"/>
    </row>
    <row r="4" spans="1:9">
      <c r="A4" s="55" t="s">
        <v>94</v>
      </c>
      <c r="B4" s="55">
        <v>15</v>
      </c>
      <c r="C4" s="55" t="s">
        <v>99</v>
      </c>
      <c r="D4" s="55"/>
    </row>
    <row r="5" spans="1:9">
      <c r="A5" s="55"/>
      <c r="B5" s="109">
        <v>552</v>
      </c>
      <c r="C5" s="64" t="s">
        <v>95</v>
      </c>
      <c r="D5" s="55"/>
    </row>
    <row r="6" spans="1:9">
      <c r="A6" s="55" t="s">
        <v>117</v>
      </c>
      <c r="B6" s="78">
        <v>325538</v>
      </c>
      <c r="C6" s="55"/>
      <c r="D6" s="55"/>
    </row>
    <row r="7" spans="1:9">
      <c r="A7" s="63" t="s">
        <v>118</v>
      </c>
      <c r="B7" s="78">
        <f>+B6/B9</f>
        <v>11.985052647080479</v>
      </c>
      <c r="C7" s="55"/>
      <c r="D7" s="55"/>
    </row>
    <row r="8" spans="1:9">
      <c r="A8" s="63" t="s">
        <v>119</v>
      </c>
      <c r="B8" s="78">
        <f>+B7*12</f>
        <v>143.82063176496575</v>
      </c>
      <c r="C8" s="55"/>
      <c r="D8" s="55"/>
    </row>
    <row r="9" spans="1:9">
      <c r="A9" s="63" t="s">
        <v>79</v>
      </c>
      <c r="B9" s="64">
        <v>27162</v>
      </c>
      <c r="C9" s="55"/>
      <c r="D9" s="55"/>
    </row>
    <row r="10" spans="1:9" ht="13.5" thickBot="1">
      <c r="A10" s="55"/>
      <c r="B10" s="55"/>
      <c r="C10" s="55"/>
      <c r="D10" s="55"/>
    </row>
    <row r="11" spans="1:9" ht="13.5" thickBot="1">
      <c r="A11" s="110" t="s">
        <v>116</v>
      </c>
      <c r="B11" s="111" t="s">
        <v>96</v>
      </c>
      <c r="C11" s="111" t="s">
        <v>98</v>
      </c>
      <c r="D11" s="112" t="s">
        <v>97</v>
      </c>
      <c r="F11" s="140" t="s">
        <v>116</v>
      </c>
      <c r="G11" s="140" t="s">
        <v>96</v>
      </c>
      <c r="H11" s="140" t="s">
        <v>98</v>
      </c>
      <c r="I11" s="140" t="s">
        <v>97</v>
      </c>
    </row>
    <row r="12" spans="1:9">
      <c r="A12" s="113">
        <v>1</v>
      </c>
      <c r="B12" s="129">
        <f>SUM(K32:K43)</f>
        <v>87.825285872578007</v>
      </c>
      <c r="C12" s="129">
        <f>SUM(J32:J43)</f>
        <v>55.99544069127721</v>
      </c>
      <c r="D12" s="130">
        <f>SUM(L32:L43)</f>
        <v>143.82072656385523</v>
      </c>
      <c r="F12" s="140">
        <v>1</v>
      </c>
      <c r="G12" s="140">
        <v>85</v>
      </c>
      <c r="H12" s="140">
        <v>59</v>
      </c>
      <c r="I12" s="140">
        <v>144</v>
      </c>
    </row>
    <row r="13" spans="1:9">
      <c r="A13" s="105">
        <v>2</v>
      </c>
      <c r="B13" s="131">
        <f>SUM(K44:K55)</f>
        <v>97.910675352792524</v>
      </c>
      <c r="C13" s="131">
        <f>SUM(J44:J55)</f>
        <v>45.910051211062679</v>
      </c>
      <c r="D13" s="132">
        <f>SUM(L44:L55)</f>
        <v>143.82072656385523</v>
      </c>
      <c r="F13" s="140">
        <v>2</v>
      </c>
      <c r="G13" s="140">
        <v>98</v>
      </c>
      <c r="H13" s="140">
        <v>46</v>
      </c>
      <c r="I13" s="140">
        <v>144</v>
      </c>
    </row>
    <row r="14" spans="1:9">
      <c r="A14" s="105">
        <v>3</v>
      </c>
      <c r="B14" s="131">
        <f>SUM(K56:K67)</f>
        <v>109.15421740782693</v>
      </c>
      <c r="C14" s="131">
        <f>SUM(J56:J67)</f>
        <v>34.666509156028241</v>
      </c>
      <c r="D14" s="132">
        <f>SUM(L56:L67)</f>
        <v>143.82072656385523</v>
      </c>
      <c r="F14" s="140">
        <v>3</v>
      </c>
      <c r="G14" s="140">
        <v>111</v>
      </c>
      <c r="H14" s="140">
        <v>33</v>
      </c>
      <c r="I14" s="140">
        <v>144</v>
      </c>
    </row>
    <row r="15" spans="1:9">
      <c r="A15" s="105">
        <v>4</v>
      </c>
      <c r="B15" s="131">
        <f>SUM(K68:K79)</f>
        <v>121.68890812962138</v>
      </c>
      <c r="C15" s="131">
        <f>SUM(J68:J79)</f>
        <v>22.131818434233828</v>
      </c>
      <c r="D15" s="132">
        <f>SUM(L68:L79)</f>
        <v>143.82072656385523</v>
      </c>
      <c r="F15" s="140">
        <v>4</v>
      </c>
      <c r="G15" s="140">
        <v>124</v>
      </c>
      <c r="H15" s="140">
        <v>20</v>
      </c>
      <c r="I15" s="140">
        <v>144</v>
      </c>
    </row>
    <row r="16" spans="1:9" ht="13.5" thickBot="1">
      <c r="A16" s="114">
        <v>5</v>
      </c>
      <c r="B16" s="133">
        <f>SUM(K80:K91)</f>
        <v>135.66301617510933</v>
      </c>
      <c r="C16" s="133">
        <f>SUM(J80:J91)</f>
        <v>8.1577103887458584</v>
      </c>
      <c r="D16" s="134">
        <f>SUM(L80:L91)</f>
        <v>143.82072656385523</v>
      </c>
      <c r="F16" s="140">
        <v>5</v>
      </c>
      <c r="G16" s="140">
        <v>134</v>
      </c>
      <c r="H16" s="140">
        <v>10</v>
      </c>
      <c r="I16" s="140">
        <v>144</v>
      </c>
    </row>
    <row r="17" spans="1:13">
      <c r="A17" s="55"/>
      <c r="B17" s="55"/>
      <c r="C17" s="55"/>
      <c r="D17" s="55"/>
    </row>
    <row r="18" spans="1:13">
      <c r="A18" s="55"/>
      <c r="B18" s="55"/>
      <c r="C18" s="55"/>
      <c r="D18" s="55"/>
    </row>
    <row r="19" spans="1:13">
      <c r="A19" s="55"/>
      <c r="B19" s="55"/>
      <c r="C19" s="55"/>
      <c r="D19" s="55"/>
    </row>
    <row r="22" spans="1:13">
      <c r="A22" s="147"/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</row>
    <row r="23" spans="1:13">
      <c r="A23" s="142"/>
      <c r="B23" s="142"/>
      <c r="C23" s="142"/>
      <c r="D23" s="142"/>
      <c r="E23" s="142"/>
      <c r="F23" s="142"/>
    </row>
    <row r="24" spans="1:13" ht="18">
      <c r="A24" s="156" t="s">
        <v>115</v>
      </c>
      <c r="B24" s="156"/>
      <c r="C24" s="156"/>
      <c r="D24" s="156"/>
      <c r="E24" s="156"/>
      <c r="F24" s="156"/>
      <c r="G24" s="156"/>
      <c r="H24" s="156"/>
    </row>
    <row r="25" spans="1:13">
      <c r="C25" s="142"/>
      <c r="D25" s="142"/>
      <c r="E25" s="142"/>
      <c r="F25" s="142"/>
    </row>
    <row r="27" spans="1:13" ht="15">
      <c r="A27" s="135">
        <v>9.1000000000000004E-3</v>
      </c>
      <c r="B27" s="136" t="s">
        <v>128</v>
      </c>
      <c r="C27" s="136"/>
      <c r="D27" s="137" t="s">
        <v>129</v>
      </c>
      <c r="E27" s="138">
        <v>15000000</v>
      </c>
      <c r="F27" s="139">
        <f>+E27/B9</f>
        <v>552.24210293792794</v>
      </c>
      <c r="G27" s="140" t="s">
        <v>95</v>
      </c>
    </row>
    <row r="28" spans="1:13" ht="15">
      <c r="B28" s="137" t="s">
        <v>130</v>
      </c>
      <c r="C28" s="141">
        <v>60</v>
      </c>
      <c r="D28" s="136"/>
    </row>
    <row r="29" spans="1:13" ht="21.95" customHeight="1">
      <c r="A29" s="157" t="s">
        <v>131</v>
      </c>
      <c r="B29" s="157"/>
      <c r="H29" s="157" t="s">
        <v>132</v>
      </c>
      <c r="I29" s="157"/>
    </row>
    <row r="30" spans="1:13" ht="15">
      <c r="A30" s="143" t="s">
        <v>133</v>
      </c>
      <c r="B30" s="143" t="s">
        <v>134</v>
      </c>
      <c r="C30" s="143" t="s">
        <v>135</v>
      </c>
      <c r="D30" s="143" t="s">
        <v>136</v>
      </c>
      <c r="E30" s="143" t="s">
        <v>137</v>
      </c>
      <c r="F30" s="143" t="s">
        <v>138</v>
      </c>
      <c r="H30" s="143" t="s">
        <v>133</v>
      </c>
      <c r="I30" s="143" t="s">
        <v>134</v>
      </c>
      <c r="J30" s="143" t="s">
        <v>135</v>
      </c>
      <c r="K30" s="143" t="s">
        <v>136</v>
      </c>
      <c r="L30" s="143" t="s">
        <v>137</v>
      </c>
      <c r="M30" s="143" t="s">
        <v>138</v>
      </c>
    </row>
    <row r="31" spans="1:13">
      <c r="A31" s="144">
        <v>0</v>
      </c>
      <c r="B31" s="145"/>
      <c r="C31" s="145"/>
      <c r="D31" s="145"/>
      <c r="E31" s="145"/>
      <c r="F31" s="145">
        <f>E27</f>
        <v>15000000</v>
      </c>
      <c r="H31" s="144">
        <v>0</v>
      </c>
      <c r="I31" s="145">
        <f t="shared" ref="I31:I91" si="0">+B31/$B$9</f>
        <v>0</v>
      </c>
      <c r="J31" s="145">
        <f t="shared" ref="J31:J91" si="1">+C31/$B$9</f>
        <v>0</v>
      </c>
      <c r="K31" s="145">
        <f t="shared" ref="K31:K91" si="2">+D31/$B$9</f>
        <v>0</v>
      </c>
      <c r="L31" s="145">
        <f t="shared" ref="L31:L91" si="3">+E31/$B$9</f>
        <v>0</v>
      </c>
      <c r="M31" s="145">
        <f>+F31/$B$9</f>
        <v>552.24210293792794</v>
      </c>
    </row>
    <row r="32" spans="1:13">
      <c r="A32" s="144">
        <f t="shared" ref="A32:A63" si="4">+A31+1</f>
        <v>1</v>
      </c>
      <c r="B32" s="145">
        <f t="shared" ref="B32:B63" si="5">F31</f>
        <v>15000000</v>
      </c>
      <c r="C32" s="145">
        <f t="shared" ref="C32:C63" si="6">F31*$A$27</f>
        <v>136500</v>
      </c>
      <c r="D32" s="145">
        <f t="shared" ref="D32:D63" si="7">E32-C32</f>
        <v>189038.21457728627</v>
      </c>
      <c r="E32" s="145">
        <f>PMT(A27,C28,-E27)</f>
        <v>325538.21457728627</v>
      </c>
      <c r="F32" s="145">
        <f t="shared" ref="F32:F63" si="8">B32-D32</f>
        <v>14810961.785422714</v>
      </c>
      <c r="H32" s="144">
        <f t="shared" ref="H32:H63" si="9">+H31+1</f>
        <v>1</v>
      </c>
      <c r="I32" s="145">
        <f t="shared" si="0"/>
        <v>552.24210293792794</v>
      </c>
      <c r="J32" s="145">
        <f t="shared" si="1"/>
        <v>5.0254031367351448</v>
      </c>
      <c r="K32" s="145">
        <f t="shared" si="2"/>
        <v>6.9596574102527899</v>
      </c>
      <c r="L32" s="145">
        <f t="shared" si="3"/>
        <v>11.985060546987935</v>
      </c>
      <c r="M32" s="145">
        <f t="shared" ref="M32:M91" si="10">+F32/$B$9</f>
        <v>545.28244552767524</v>
      </c>
    </row>
    <row r="33" spans="1:13">
      <c r="A33" s="144">
        <f t="shared" si="4"/>
        <v>2</v>
      </c>
      <c r="B33" s="145">
        <f t="shared" si="5"/>
        <v>14810961.785422714</v>
      </c>
      <c r="C33" s="145">
        <f t="shared" si="6"/>
        <v>134779.75224734671</v>
      </c>
      <c r="D33" s="145">
        <f t="shared" si="7"/>
        <v>190758.46232993956</v>
      </c>
      <c r="E33" s="145">
        <f t="shared" ref="E33:E64" si="11">E32</f>
        <v>325538.21457728627</v>
      </c>
      <c r="F33" s="145">
        <f t="shared" si="8"/>
        <v>14620203.323092775</v>
      </c>
      <c r="H33" s="144">
        <f t="shared" si="9"/>
        <v>2</v>
      </c>
      <c r="I33" s="145">
        <f t="shared" si="0"/>
        <v>545.28244552767524</v>
      </c>
      <c r="J33" s="145">
        <f t="shared" si="1"/>
        <v>4.9620702543018451</v>
      </c>
      <c r="K33" s="145">
        <f t="shared" si="2"/>
        <v>7.0229902926860897</v>
      </c>
      <c r="L33" s="145">
        <f t="shared" si="3"/>
        <v>11.985060546987935</v>
      </c>
      <c r="M33" s="145">
        <f t="shared" si="10"/>
        <v>538.2594552349891</v>
      </c>
    </row>
    <row r="34" spans="1:13">
      <c r="A34" s="144">
        <f t="shared" si="4"/>
        <v>3</v>
      </c>
      <c r="B34" s="145">
        <f t="shared" si="5"/>
        <v>14620203.323092775</v>
      </c>
      <c r="C34" s="145">
        <f t="shared" si="6"/>
        <v>133043.85024014427</v>
      </c>
      <c r="D34" s="145">
        <f t="shared" si="7"/>
        <v>192494.364337142</v>
      </c>
      <c r="E34" s="145">
        <f t="shared" si="11"/>
        <v>325538.21457728627</v>
      </c>
      <c r="F34" s="145">
        <f t="shared" si="8"/>
        <v>14427708.958755633</v>
      </c>
      <c r="H34" s="144">
        <f t="shared" si="9"/>
        <v>3</v>
      </c>
      <c r="I34" s="145">
        <f t="shared" si="0"/>
        <v>538.2594552349891</v>
      </c>
      <c r="J34" s="145">
        <f t="shared" si="1"/>
        <v>4.8981610426384021</v>
      </c>
      <c r="K34" s="145">
        <f t="shared" si="2"/>
        <v>7.0868995043495326</v>
      </c>
      <c r="L34" s="145">
        <f t="shared" si="3"/>
        <v>11.985060546987935</v>
      </c>
      <c r="M34" s="145">
        <f t="shared" si="10"/>
        <v>531.1725557306396</v>
      </c>
    </row>
    <row r="35" spans="1:13">
      <c r="A35" s="144">
        <f t="shared" si="4"/>
        <v>4</v>
      </c>
      <c r="B35" s="145">
        <f t="shared" si="5"/>
        <v>14427708.958755633</v>
      </c>
      <c r="C35" s="145">
        <f t="shared" si="6"/>
        <v>131292.15152467627</v>
      </c>
      <c r="D35" s="145">
        <f t="shared" si="7"/>
        <v>194246.06305261</v>
      </c>
      <c r="E35" s="145">
        <f t="shared" si="11"/>
        <v>325538.21457728627</v>
      </c>
      <c r="F35" s="145">
        <f t="shared" si="8"/>
        <v>14233462.895703023</v>
      </c>
      <c r="H35" s="144">
        <f t="shared" si="9"/>
        <v>4</v>
      </c>
      <c r="I35" s="145">
        <f t="shared" si="0"/>
        <v>531.1725557306396</v>
      </c>
      <c r="J35" s="145">
        <f t="shared" si="1"/>
        <v>4.833670257148821</v>
      </c>
      <c r="K35" s="145">
        <f t="shared" si="2"/>
        <v>7.1513902898391137</v>
      </c>
      <c r="L35" s="145">
        <f t="shared" si="3"/>
        <v>11.985060546987935</v>
      </c>
      <c r="M35" s="145">
        <f t="shared" si="10"/>
        <v>524.02116544080047</v>
      </c>
    </row>
    <row r="36" spans="1:13">
      <c r="A36" s="144">
        <f t="shared" si="4"/>
        <v>5</v>
      </c>
      <c r="B36" s="145">
        <f t="shared" si="5"/>
        <v>14233462.895703023</v>
      </c>
      <c r="C36" s="145">
        <f t="shared" si="6"/>
        <v>129524.51235089752</v>
      </c>
      <c r="D36" s="145">
        <f t="shared" si="7"/>
        <v>196013.70222638873</v>
      </c>
      <c r="E36" s="145">
        <f t="shared" si="11"/>
        <v>325538.21457728627</v>
      </c>
      <c r="F36" s="145">
        <f t="shared" si="8"/>
        <v>14037449.193476634</v>
      </c>
      <c r="H36" s="144">
        <f t="shared" si="9"/>
        <v>5</v>
      </c>
      <c r="I36" s="145">
        <f t="shared" si="0"/>
        <v>524.02116544080047</v>
      </c>
      <c r="J36" s="145">
        <f t="shared" si="1"/>
        <v>4.7685926055112846</v>
      </c>
      <c r="K36" s="145">
        <f t="shared" si="2"/>
        <v>7.2164679414766484</v>
      </c>
      <c r="L36" s="145">
        <f t="shared" si="3"/>
        <v>11.985060546987935</v>
      </c>
      <c r="M36" s="145">
        <f t="shared" si="10"/>
        <v>516.80469749932388</v>
      </c>
    </row>
    <row r="37" spans="1:13">
      <c r="A37" s="144">
        <f t="shared" si="4"/>
        <v>6</v>
      </c>
      <c r="B37" s="145">
        <f t="shared" si="5"/>
        <v>14037449.193476634</v>
      </c>
      <c r="C37" s="145">
        <f t="shared" si="6"/>
        <v>127740.78766063738</v>
      </c>
      <c r="D37" s="145">
        <f t="shared" si="7"/>
        <v>197797.4269166489</v>
      </c>
      <c r="E37" s="145">
        <f t="shared" si="11"/>
        <v>325538.21457728627</v>
      </c>
      <c r="F37" s="145">
        <f t="shared" si="8"/>
        <v>13839651.766559985</v>
      </c>
      <c r="H37" s="144">
        <f t="shared" si="9"/>
        <v>6</v>
      </c>
      <c r="I37" s="145">
        <f t="shared" si="0"/>
        <v>516.80469749932388</v>
      </c>
      <c r="J37" s="145">
        <f t="shared" si="1"/>
        <v>4.7029227472438473</v>
      </c>
      <c r="K37" s="145">
        <f t="shared" si="2"/>
        <v>7.2821377997440875</v>
      </c>
      <c r="L37" s="145">
        <f t="shared" si="3"/>
        <v>11.985060546987935</v>
      </c>
      <c r="M37" s="145">
        <f t="shared" si="10"/>
        <v>509.52255969957974</v>
      </c>
    </row>
    <row r="38" spans="1:13">
      <c r="A38" s="144">
        <f t="shared" si="4"/>
        <v>7</v>
      </c>
      <c r="B38" s="145">
        <f t="shared" si="5"/>
        <v>13839651.766559985</v>
      </c>
      <c r="C38" s="145">
        <f t="shared" si="6"/>
        <v>125940.83107569587</v>
      </c>
      <c r="D38" s="145">
        <f t="shared" si="7"/>
        <v>199597.3835015904</v>
      </c>
      <c r="E38" s="145">
        <f t="shared" si="11"/>
        <v>325538.21457728627</v>
      </c>
      <c r="F38" s="145">
        <f t="shared" si="8"/>
        <v>13640054.383058393</v>
      </c>
      <c r="H38" s="144">
        <f t="shared" si="9"/>
        <v>7</v>
      </c>
      <c r="I38" s="145">
        <f t="shared" si="0"/>
        <v>509.52255969957974</v>
      </c>
      <c r="J38" s="145">
        <f t="shared" si="1"/>
        <v>4.636655293266176</v>
      </c>
      <c r="K38" s="145">
        <f t="shared" si="2"/>
        <v>7.3484052537217588</v>
      </c>
      <c r="L38" s="145">
        <f t="shared" si="3"/>
        <v>11.985060546987935</v>
      </c>
      <c r="M38" s="145">
        <f t="shared" si="10"/>
        <v>502.17415444585794</v>
      </c>
    </row>
    <row r="39" spans="1:13">
      <c r="A39" s="144">
        <f t="shared" si="4"/>
        <v>8</v>
      </c>
      <c r="B39" s="145">
        <f t="shared" si="5"/>
        <v>13640054.383058393</v>
      </c>
      <c r="C39" s="145">
        <f t="shared" si="6"/>
        <v>124124.49488583139</v>
      </c>
      <c r="D39" s="145">
        <f t="shared" si="7"/>
        <v>201413.7196914549</v>
      </c>
      <c r="E39" s="145">
        <f t="shared" si="11"/>
        <v>325538.21457728627</v>
      </c>
      <c r="F39" s="145">
        <f t="shared" si="8"/>
        <v>13438640.663366938</v>
      </c>
      <c r="H39" s="144">
        <f t="shared" si="9"/>
        <v>8</v>
      </c>
      <c r="I39" s="145">
        <f t="shared" si="0"/>
        <v>502.17415444585794</v>
      </c>
      <c r="J39" s="145">
        <f t="shared" si="1"/>
        <v>4.5697848054573074</v>
      </c>
      <c r="K39" s="145">
        <f t="shared" si="2"/>
        <v>7.4152757415306274</v>
      </c>
      <c r="L39" s="145">
        <f t="shared" si="3"/>
        <v>11.985060546987935</v>
      </c>
      <c r="M39" s="145">
        <f t="shared" si="10"/>
        <v>494.75887870432729</v>
      </c>
    </row>
    <row r="40" spans="1:13">
      <c r="A40" s="144">
        <f t="shared" si="4"/>
        <v>9</v>
      </c>
      <c r="B40" s="145">
        <f t="shared" si="5"/>
        <v>13438640.663366938</v>
      </c>
      <c r="C40" s="145">
        <f t="shared" si="6"/>
        <v>122291.63003663914</v>
      </c>
      <c r="D40" s="145">
        <f t="shared" si="7"/>
        <v>203246.58454064713</v>
      </c>
      <c r="E40" s="145">
        <f t="shared" si="11"/>
        <v>325538.21457728627</v>
      </c>
      <c r="F40" s="145">
        <f t="shared" si="8"/>
        <v>13235394.078826291</v>
      </c>
      <c r="H40" s="144">
        <f t="shared" si="9"/>
        <v>9</v>
      </c>
      <c r="I40" s="145">
        <f t="shared" si="0"/>
        <v>494.75887870432729</v>
      </c>
      <c r="J40" s="145">
        <f t="shared" si="1"/>
        <v>4.5023057962093782</v>
      </c>
      <c r="K40" s="145">
        <f t="shared" si="2"/>
        <v>7.4827547507785557</v>
      </c>
      <c r="L40" s="145">
        <f t="shared" si="3"/>
        <v>11.985060546987935</v>
      </c>
      <c r="M40" s="145">
        <f t="shared" si="10"/>
        <v>487.27612395354879</v>
      </c>
    </row>
    <row r="41" spans="1:13">
      <c r="A41" s="144">
        <f t="shared" si="4"/>
        <v>10</v>
      </c>
      <c r="B41" s="145">
        <f t="shared" si="5"/>
        <v>13235394.078826291</v>
      </c>
      <c r="C41" s="145">
        <f t="shared" si="6"/>
        <v>120442.08611731925</v>
      </c>
      <c r="D41" s="145">
        <f t="shared" si="7"/>
        <v>205096.12845996703</v>
      </c>
      <c r="E41" s="145">
        <f t="shared" si="11"/>
        <v>325538.21457728627</v>
      </c>
      <c r="F41" s="145">
        <f t="shared" si="8"/>
        <v>13030297.950366324</v>
      </c>
      <c r="H41" s="144">
        <f t="shared" si="9"/>
        <v>10</v>
      </c>
      <c r="I41" s="145">
        <f t="shared" si="0"/>
        <v>487.27612395354879</v>
      </c>
      <c r="J41" s="145">
        <f t="shared" si="1"/>
        <v>4.434212727977294</v>
      </c>
      <c r="K41" s="145">
        <f t="shared" si="2"/>
        <v>7.5508478190106407</v>
      </c>
      <c r="L41" s="145">
        <f t="shared" si="3"/>
        <v>11.985060546987935</v>
      </c>
      <c r="M41" s="145">
        <f t="shared" si="10"/>
        <v>479.72527613453809</v>
      </c>
    </row>
    <row r="42" spans="1:13">
      <c r="A42" s="144">
        <f t="shared" si="4"/>
        <v>11</v>
      </c>
      <c r="B42" s="145">
        <f t="shared" si="5"/>
        <v>13030297.950366324</v>
      </c>
      <c r="C42" s="145">
        <f t="shared" si="6"/>
        <v>118575.71134833356</v>
      </c>
      <c r="D42" s="145">
        <f t="shared" si="7"/>
        <v>206962.5032289527</v>
      </c>
      <c r="E42" s="145">
        <f t="shared" si="11"/>
        <v>325538.21457728627</v>
      </c>
      <c r="F42" s="145">
        <f t="shared" si="8"/>
        <v>12823335.447137371</v>
      </c>
      <c r="H42" s="144">
        <f t="shared" si="9"/>
        <v>11</v>
      </c>
      <c r="I42" s="145">
        <f t="shared" si="0"/>
        <v>479.72527613453809</v>
      </c>
      <c r="J42" s="145">
        <f t="shared" si="1"/>
        <v>4.3655000128242971</v>
      </c>
      <c r="K42" s="145">
        <f t="shared" si="2"/>
        <v>7.6195605341636368</v>
      </c>
      <c r="L42" s="145">
        <f t="shared" si="3"/>
        <v>11.985060546987935</v>
      </c>
      <c r="M42" s="145">
        <f t="shared" si="10"/>
        <v>472.10571560037442</v>
      </c>
    </row>
    <row r="43" spans="1:13">
      <c r="A43" s="144">
        <f t="shared" si="4"/>
        <v>12</v>
      </c>
      <c r="B43" s="145">
        <f t="shared" si="5"/>
        <v>12823335.447137371</v>
      </c>
      <c r="C43" s="145">
        <f t="shared" si="6"/>
        <v>116692.35256895008</v>
      </c>
      <c r="D43" s="145">
        <f t="shared" si="7"/>
        <v>208845.86200833617</v>
      </c>
      <c r="E43" s="145">
        <f t="shared" si="11"/>
        <v>325538.21457728627</v>
      </c>
      <c r="F43" s="145">
        <f t="shared" si="8"/>
        <v>12614489.585129034</v>
      </c>
      <c r="H43" s="144">
        <f t="shared" si="9"/>
        <v>12</v>
      </c>
      <c r="I43" s="145">
        <f t="shared" si="0"/>
        <v>472.10571560037442</v>
      </c>
      <c r="J43" s="145">
        <f t="shared" si="1"/>
        <v>4.2961620119634079</v>
      </c>
      <c r="K43" s="145">
        <f t="shared" si="2"/>
        <v>7.688898535024526</v>
      </c>
      <c r="L43" s="145">
        <f t="shared" si="3"/>
        <v>11.985060546987935</v>
      </c>
      <c r="M43" s="145">
        <f t="shared" si="10"/>
        <v>464.4168170653499</v>
      </c>
    </row>
    <row r="44" spans="1:13">
      <c r="A44" s="144">
        <f t="shared" si="4"/>
        <v>13</v>
      </c>
      <c r="B44" s="145">
        <f t="shared" si="5"/>
        <v>12614489.585129034</v>
      </c>
      <c r="C44" s="145">
        <f t="shared" si="6"/>
        <v>114791.85522467422</v>
      </c>
      <c r="D44" s="145">
        <f t="shared" si="7"/>
        <v>210746.35935261205</v>
      </c>
      <c r="E44" s="145">
        <f t="shared" si="11"/>
        <v>325538.21457728627</v>
      </c>
      <c r="F44" s="145">
        <f t="shared" si="8"/>
        <v>12403743.225776421</v>
      </c>
      <c r="H44" s="144">
        <f t="shared" si="9"/>
        <v>13</v>
      </c>
      <c r="I44" s="145">
        <f t="shared" si="0"/>
        <v>464.4168170653499</v>
      </c>
      <c r="J44" s="145">
        <f t="shared" si="1"/>
        <v>4.2261930352946848</v>
      </c>
      <c r="K44" s="145">
        <f t="shared" si="2"/>
        <v>7.75886751169325</v>
      </c>
      <c r="L44" s="145">
        <f t="shared" si="3"/>
        <v>11.985060546987935</v>
      </c>
      <c r="M44" s="145">
        <f t="shared" si="10"/>
        <v>456.65794955365664</v>
      </c>
    </row>
    <row r="45" spans="1:13">
      <c r="A45" s="144">
        <f t="shared" si="4"/>
        <v>14</v>
      </c>
      <c r="B45" s="145">
        <f t="shared" si="5"/>
        <v>12403743.225776421</v>
      </c>
      <c r="C45" s="145">
        <f t="shared" si="6"/>
        <v>112874.06335456544</v>
      </c>
      <c r="D45" s="145">
        <f t="shared" si="7"/>
        <v>212664.15122272083</v>
      </c>
      <c r="E45" s="145">
        <f t="shared" si="11"/>
        <v>325538.21457728627</v>
      </c>
      <c r="F45" s="145">
        <f t="shared" si="8"/>
        <v>12191079.0745537</v>
      </c>
      <c r="H45" s="144">
        <f t="shared" si="9"/>
        <v>14</v>
      </c>
      <c r="I45" s="145">
        <f t="shared" si="0"/>
        <v>456.65794955365664</v>
      </c>
      <c r="J45" s="145">
        <f t="shared" si="1"/>
        <v>4.1555873409382755</v>
      </c>
      <c r="K45" s="145">
        <f t="shared" si="2"/>
        <v>7.8294732060496584</v>
      </c>
      <c r="L45" s="145">
        <f t="shared" si="3"/>
        <v>11.985060546987935</v>
      </c>
      <c r="M45" s="145">
        <f t="shared" si="10"/>
        <v>448.82847634760697</v>
      </c>
    </row>
    <row r="46" spans="1:13">
      <c r="A46" s="144">
        <f t="shared" si="4"/>
        <v>15</v>
      </c>
      <c r="B46" s="145">
        <f t="shared" si="5"/>
        <v>12191079.0745537</v>
      </c>
      <c r="C46" s="145">
        <f t="shared" si="6"/>
        <v>110938.81957843868</v>
      </c>
      <c r="D46" s="145">
        <f t="shared" si="7"/>
        <v>214599.39499884759</v>
      </c>
      <c r="E46" s="145">
        <f t="shared" si="11"/>
        <v>325538.21457728627</v>
      </c>
      <c r="F46" s="145">
        <f t="shared" si="8"/>
        <v>11976479.679554852</v>
      </c>
      <c r="H46" s="144">
        <f t="shared" si="9"/>
        <v>15</v>
      </c>
      <c r="I46" s="145">
        <f t="shared" si="0"/>
        <v>448.82847634760697</v>
      </c>
      <c r="J46" s="145">
        <f t="shared" si="1"/>
        <v>4.0843391347632236</v>
      </c>
      <c r="K46" s="145">
        <f t="shared" si="2"/>
        <v>7.9007214122247111</v>
      </c>
      <c r="L46" s="145">
        <f t="shared" si="3"/>
        <v>11.985060546987935</v>
      </c>
      <c r="M46" s="145">
        <f t="shared" si="10"/>
        <v>440.92775493538221</v>
      </c>
    </row>
    <row r="47" spans="1:13">
      <c r="A47" s="144">
        <f t="shared" si="4"/>
        <v>16</v>
      </c>
      <c r="B47" s="145">
        <f t="shared" si="5"/>
        <v>11976479.679554852</v>
      </c>
      <c r="C47" s="145">
        <f t="shared" si="6"/>
        <v>108985.96508394915</v>
      </c>
      <c r="D47" s="145">
        <f t="shared" si="7"/>
        <v>216552.24949333712</v>
      </c>
      <c r="E47" s="145">
        <f t="shared" si="11"/>
        <v>325538.21457728627</v>
      </c>
      <c r="F47" s="145">
        <f t="shared" si="8"/>
        <v>11759927.430061515</v>
      </c>
      <c r="H47" s="144">
        <f t="shared" si="9"/>
        <v>16</v>
      </c>
      <c r="I47" s="145">
        <f t="shared" si="0"/>
        <v>440.92775493538221</v>
      </c>
      <c r="J47" s="145">
        <f t="shared" si="1"/>
        <v>4.0124425699119781</v>
      </c>
      <c r="K47" s="145">
        <f t="shared" si="2"/>
        <v>7.9726179770759558</v>
      </c>
      <c r="L47" s="145">
        <f t="shared" si="3"/>
        <v>11.985060546987935</v>
      </c>
      <c r="M47" s="145">
        <f t="shared" si="10"/>
        <v>432.9551369583063</v>
      </c>
    </row>
    <row r="48" spans="1:13">
      <c r="A48" s="144">
        <f t="shared" si="4"/>
        <v>17</v>
      </c>
      <c r="B48" s="145">
        <f t="shared" si="5"/>
        <v>11759927.430061515</v>
      </c>
      <c r="C48" s="145">
        <f t="shared" si="6"/>
        <v>107015.3396135598</v>
      </c>
      <c r="D48" s="145">
        <f t="shared" si="7"/>
        <v>218522.87496372647</v>
      </c>
      <c r="E48" s="145">
        <f t="shared" si="11"/>
        <v>325538.21457728627</v>
      </c>
      <c r="F48" s="145">
        <f t="shared" si="8"/>
        <v>11541404.555097789</v>
      </c>
      <c r="H48" s="144">
        <f t="shared" si="9"/>
        <v>17</v>
      </c>
      <c r="I48" s="145">
        <f t="shared" si="0"/>
        <v>432.9551369583063</v>
      </c>
      <c r="J48" s="145">
        <f t="shared" si="1"/>
        <v>3.9398917463205878</v>
      </c>
      <c r="K48" s="145">
        <f t="shared" si="2"/>
        <v>8.0451688006673461</v>
      </c>
      <c r="L48" s="145">
        <f t="shared" si="3"/>
        <v>11.985060546987935</v>
      </c>
      <c r="M48" s="145">
        <f t="shared" si="10"/>
        <v>424.9099681576389</v>
      </c>
    </row>
    <row r="49" spans="1:13">
      <c r="A49" s="144">
        <f t="shared" si="4"/>
        <v>18</v>
      </c>
      <c r="B49" s="145">
        <f t="shared" si="5"/>
        <v>11541404.555097789</v>
      </c>
      <c r="C49" s="145">
        <f t="shared" si="6"/>
        <v>105026.78145138988</v>
      </c>
      <c r="D49" s="145">
        <f t="shared" si="7"/>
        <v>220511.43312589638</v>
      </c>
      <c r="E49" s="145">
        <f t="shared" si="11"/>
        <v>325538.21457728627</v>
      </c>
      <c r="F49" s="145">
        <f t="shared" si="8"/>
        <v>11320893.121971892</v>
      </c>
      <c r="H49" s="144">
        <f t="shared" si="9"/>
        <v>18</v>
      </c>
      <c r="I49" s="145">
        <f t="shared" si="0"/>
        <v>424.9099681576389</v>
      </c>
      <c r="J49" s="145">
        <f t="shared" si="1"/>
        <v>3.8666807102345144</v>
      </c>
      <c r="K49" s="145">
        <f t="shared" si="2"/>
        <v>8.1183798367534195</v>
      </c>
      <c r="L49" s="145">
        <f t="shared" si="3"/>
        <v>11.985060546987935</v>
      </c>
      <c r="M49" s="145">
        <f t="shared" si="10"/>
        <v>416.79158832088552</v>
      </c>
    </row>
    <row r="50" spans="1:13">
      <c r="A50" s="144">
        <f t="shared" si="4"/>
        <v>19</v>
      </c>
      <c r="B50" s="145">
        <f t="shared" si="5"/>
        <v>11320893.121971892</v>
      </c>
      <c r="C50" s="145">
        <f t="shared" si="6"/>
        <v>103020.12740994422</v>
      </c>
      <c r="D50" s="145">
        <f t="shared" si="7"/>
        <v>222518.08716734205</v>
      </c>
      <c r="E50" s="145">
        <f t="shared" si="11"/>
        <v>325538.21457728627</v>
      </c>
      <c r="F50" s="145">
        <f t="shared" si="8"/>
        <v>11098375.034804551</v>
      </c>
      <c r="H50" s="144">
        <f t="shared" si="9"/>
        <v>19</v>
      </c>
      <c r="I50" s="145">
        <f t="shared" si="0"/>
        <v>416.79158832088552</v>
      </c>
      <c r="J50" s="145">
        <f t="shared" si="1"/>
        <v>3.7928034537200581</v>
      </c>
      <c r="K50" s="145">
        <f t="shared" si="2"/>
        <v>8.1922570932678767</v>
      </c>
      <c r="L50" s="145">
        <f t="shared" si="3"/>
        <v>11.985060546987935</v>
      </c>
      <c r="M50" s="145">
        <f t="shared" si="10"/>
        <v>408.59933122761765</v>
      </c>
    </row>
    <row r="51" spans="1:13">
      <c r="A51" s="144">
        <f t="shared" si="4"/>
        <v>20</v>
      </c>
      <c r="B51" s="145">
        <f t="shared" si="5"/>
        <v>11098375.034804551</v>
      </c>
      <c r="C51" s="145">
        <f t="shared" si="6"/>
        <v>100995.21281672143</v>
      </c>
      <c r="D51" s="145">
        <f t="shared" si="7"/>
        <v>224543.00176056486</v>
      </c>
      <c r="E51" s="145">
        <f t="shared" si="11"/>
        <v>325538.21457728627</v>
      </c>
      <c r="F51" s="145">
        <f t="shared" si="8"/>
        <v>10873832.033043986</v>
      </c>
      <c r="H51" s="144">
        <f t="shared" si="9"/>
        <v>20</v>
      </c>
      <c r="I51" s="145">
        <f t="shared" si="0"/>
        <v>408.59933122761765</v>
      </c>
      <c r="J51" s="145">
        <f t="shared" si="1"/>
        <v>3.7182539141713211</v>
      </c>
      <c r="K51" s="145">
        <f t="shared" si="2"/>
        <v>8.2668066328166141</v>
      </c>
      <c r="L51" s="145">
        <f t="shared" si="3"/>
        <v>11.985060546987935</v>
      </c>
      <c r="M51" s="145">
        <f t="shared" si="10"/>
        <v>400.33252459480104</v>
      </c>
    </row>
    <row r="52" spans="1:13">
      <c r="A52" s="144">
        <f t="shared" si="4"/>
        <v>21</v>
      </c>
      <c r="B52" s="145">
        <f t="shared" si="5"/>
        <v>10873832.033043986</v>
      </c>
      <c r="C52" s="145">
        <f t="shared" si="6"/>
        <v>98951.871500700276</v>
      </c>
      <c r="D52" s="145">
        <f t="shared" si="7"/>
        <v>226586.343076586</v>
      </c>
      <c r="E52" s="145">
        <f t="shared" si="11"/>
        <v>325538.21457728627</v>
      </c>
      <c r="F52" s="145">
        <f t="shared" si="8"/>
        <v>10647245.689967399</v>
      </c>
      <c r="H52" s="144">
        <f t="shared" si="9"/>
        <v>21</v>
      </c>
      <c r="I52" s="145">
        <f t="shared" si="0"/>
        <v>400.33252459480104</v>
      </c>
      <c r="J52" s="145">
        <f t="shared" si="1"/>
        <v>3.6430259738126898</v>
      </c>
      <c r="K52" s="145">
        <f t="shared" si="2"/>
        <v>8.3420345731752441</v>
      </c>
      <c r="L52" s="145">
        <f t="shared" si="3"/>
        <v>11.985060546987935</v>
      </c>
      <c r="M52" s="145">
        <f t="shared" si="10"/>
        <v>391.99049002162576</v>
      </c>
    </row>
    <row r="53" spans="1:13">
      <c r="A53" s="144">
        <f t="shared" si="4"/>
        <v>22</v>
      </c>
      <c r="B53" s="145">
        <f t="shared" si="5"/>
        <v>10647245.689967399</v>
      </c>
      <c r="C53" s="145">
        <f t="shared" si="6"/>
        <v>96889.935778703337</v>
      </c>
      <c r="D53" s="145">
        <f t="shared" si="7"/>
        <v>228648.27879858293</v>
      </c>
      <c r="E53" s="145">
        <f t="shared" si="11"/>
        <v>325538.21457728627</v>
      </c>
      <c r="F53" s="145">
        <f t="shared" si="8"/>
        <v>10418597.411168817</v>
      </c>
      <c r="H53" s="144">
        <f t="shared" si="9"/>
        <v>22</v>
      </c>
      <c r="I53" s="145">
        <f t="shared" si="0"/>
        <v>391.99049002162576</v>
      </c>
      <c r="J53" s="145">
        <f t="shared" si="1"/>
        <v>3.5671134591967948</v>
      </c>
      <c r="K53" s="145">
        <f t="shared" si="2"/>
        <v>8.4179470877911395</v>
      </c>
      <c r="L53" s="145">
        <f t="shared" si="3"/>
        <v>11.985060546987935</v>
      </c>
      <c r="M53" s="145">
        <f t="shared" si="10"/>
        <v>383.57254293383465</v>
      </c>
    </row>
    <row r="54" spans="1:13">
      <c r="A54" s="144">
        <f t="shared" si="4"/>
        <v>23</v>
      </c>
      <c r="B54" s="145">
        <f t="shared" si="5"/>
        <v>10418597.411168817</v>
      </c>
      <c r="C54" s="145">
        <f t="shared" si="6"/>
        <v>94809.23644163624</v>
      </c>
      <c r="D54" s="145">
        <f t="shared" si="7"/>
        <v>230728.97813565005</v>
      </c>
      <c r="E54" s="145">
        <f t="shared" si="11"/>
        <v>325538.21457728627</v>
      </c>
      <c r="F54" s="145">
        <f t="shared" si="8"/>
        <v>10187868.433033168</v>
      </c>
      <c r="H54" s="144">
        <f t="shared" si="9"/>
        <v>23</v>
      </c>
      <c r="I54" s="145">
        <f t="shared" si="0"/>
        <v>383.57254293383465</v>
      </c>
      <c r="J54" s="145">
        <f t="shared" si="1"/>
        <v>3.4905101406978956</v>
      </c>
      <c r="K54" s="145">
        <f t="shared" si="2"/>
        <v>8.4945504062900401</v>
      </c>
      <c r="L54" s="145">
        <f t="shared" si="3"/>
        <v>11.985060546987935</v>
      </c>
      <c r="M54" s="145">
        <f t="shared" si="10"/>
        <v>375.07799252754467</v>
      </c>
    </row>
    <row r="55" spans="1:13">
      <c r="A55" s="144">
        <f t="shared" si="4"/>
        <v>24</v>
      </c>
      <c r="B55" s="145">
        <f t="shared" si="5"/>
        <v>10187868.433033168</v>
      </c>
      <c r="C55" s="145">
        <f t="shared" si="6"/>
        <v>92709.60274060184</v>
      </c>
      <c r="D55" s="145">
        <f t="shared" si="7"/>
        <v>232828.61183668443</v>
      </c>
      <c r="E55" s="145">
        <f t="shared" si="11"/>
        <v>325538.21457728627</v>
      </c>
      <c r="F55" s="145">
        <f t="shared" si="8"/>
        <v>9955039.8211964834</v>
      </c>
      <c r="H55" s="144">
        <f t="shared" si="9"/>
        <v>24</v>
      </c>
      <c r="I55" s="145">
        <f t="shared" si="0"/>
        <v>375.07799252754467</v>
      </c>
      <c r="J55" s="145">
        <f t="shared" si="1"/>
        <v>3.4132097320006567</v>
      </c>
      <c r="K55" s="145">
        <f t="shared" si="2"/>
        <v>8.5718508149872772</v>
      </c>
      <c r="L55" s="145">
        <f t="shared" si="3"/>
        <v>11.985060546987935</v>
      </c>
      <c r="M55" s="145">
        <f t="shared" si="10"/>
        <v>366.50614171255739</v>
      </c>
    </row>
    <row r="56" spans="1:13">
      <c r="A56" s="144">
        <f t="shared" si="4"/>
        <v>25</v>
      </c>
      <c r="B56" s="145">
        <f t="shared" si="5"/>
        <v>9955039.8211964834</v>
      </c>
      <c r="C56" s="145">
        <f t="shared" si="6"/>
        <v>90590.862372888005</v>
      </c>
      <c r="D56" s="145">
        <f t="shared" si="7"/>
        <v>234947.35220439825</v>
      </c>
      <c r="E56" s="145">
        <f t="shared" si="11"/>
        <v>325538.21457728627</v>
      </c>
      <c r="F56" s="145">
        <f t="shared" si="8"/>
        <v>9720092.4689920843</v>
      </c>
      <c r="H56" s="144">
        <f t="shared" si="9"/>
        <v>25</v>
      </c>
      <c r="I56" s="145">
        <f t="shared" si="0"/>
        <v>366.50614171255739</v>
      </c>
      <c r="J56" s="145">
        <f t="shared" si="1"/>
        <v>3.3352058895842722</v>
      </c>
      <c r="K56" s="145">
        <f t="shared" si="2"/>
        <v>8.6498546574036617</v>
      </c>
      <c r="L56" s="145">
        <f t="shared" si="3"/>
        <v>11.985060546987935</v>
      </c>
      <c r="M56" s="145">
        <f t="shared" si="10"/>
        <v>357.8562870551537</v>
      </c>
    </row>
    <row r="57" spans="1:13">
      <c r="A57" s="144">
        <f t="shared" si="4"/>
        <v>26</v>
      </c>
      <c r="B57" s="145">
        <f t="shared" si="5"/>
        <v>9720092.4689920843</v>
      </c>
      <c r="C57" s="145">
        <f t="shared" si="6"/>
        <v>88452.841467827966</v>
      </c>
      <c r="D57" s="145">
        <f t="shared" si="7"/>
        <v>237085.37310945831</v>
      </c>
      <c r="E57" s="145">
        <f t="shared" si="11"/>
        <v>325538.21457728627</v>
      </c>
      <c r="F57" s="145">
        <f t="shared" si="8"/>
        <v>9483007.0958826263</v>
      </c>
      <c r="H57" s="144">
        <f t="shared" si="9"/>
        <v>26</v>
      </c>
      <c r="I57" s="145">
        <f t="shared" si="0"/>
        <v>357.8562870551537</v>
      </c>
      <c r="J57" s="145">
        <f t="shared" si="1"/>
        <v>3.2564922122018984</v>
      </c>
      <c r="K57" s="145">
        <f t="shared" si="2"/>
        <v>8.7285683347860363</v>
      </c>
      <c r="L57" s="145">
        <f t="shared" si="3"/>
        <v>11.985060546987935</v>
      </c>
      <c r="M57" s="145">
        <f t="shared" si="10"/>
        <v>349.12771872036768</v>
      </c>
    </row>
    <row r="58" spans="1:13">
      <c r="A58" s="144">
        <f t="shared" si="4"/>
        <v>27</v>
      </c>
      <c r="B58" s="145">
        <f t="shared" si="5"/>
        <v>9483007.0958826263</v>
      </c>
      <c r="C58" s="145">
        <f t="shared" si="6"/>
        <v>86295.364572531907</v>
      </c>
      <c r="D58" s="145">
        <f t="shared" si="7"/>
        <v>239242.85000475438</v>
      </c>
      <c r="E58" s="145">
        <f t="shared" si="11"/>
        <v>325538.21457728627</v>
      </c>
      <c r="F58" s="145">
        <f t="shared" si="8"/>
        <v>9243764.2458778713</v>
      </c>
      <c r="H58" s="144">
        <f t="shared" si="9"/>
        <v>27</v>
      </c>
      <c r="I58" s="145">
        <f t="shared" si="0"/>
        <v>349.12771872036768</v>
      </c>
      <c r="J58" s="145">
        <f t="shared" si="1"/>
        <v>3.1770622403553461</v>
      </c>
      <c r="K58" s="145">
        <f t="shared" si="2"/>
        <v>8.8079983066325891</v>
      </c>
      <c r="L58" s="145">
        <f t="shared" si="3"/>
        <v>11.985060546987935</v>
      </c>
      <c r="M58" s="145">
        <f t="shared" si="10"/>
        <v>340.31972041373507</v>
      </c>
    </row>
    <row r="59" spans="1:13">
      <c r="A59" s="144">
        <f t="shared" si="4"/>
        <v>28</v>
      </c>
      <c r="B59" s="145">
        <f t="shared" si="5"/>
        <v>9243764.2458778713</v>
      </c>
      <c r="C59" s="145">
        <f t="shared" si="6"/>
        <v>84118.25463748863</v>
      </c>
      <c r="D59" s="145">
        <f t="shared" si="7"/>
        <v>241419.95993979764</v>
      </c>
      <c r="E59" s="145">
        <f t="shared" si="11"/>
        <v>325538.21457728627</v>
      </c>
      <c r="F59" s="145">
        <f t="shared" si="8"/>
        <v>9002344.2859380729</v>
      </c>
      <c r="H59" s="144">
        <f t="shared" si="9"/>
        <v>28</v>
      </c>
      <c r="I59" s="145">
        <f t="shared" si="0"/>
        <v>340.31972041373507</v>
      </c>
      <c r="J59" s="145">
        <f t="shared" si="1"/>
        <v>3.096909455764989</v>
      </c>
      <c r="K59" s="145">
        <f t="shared" si="2"/>
        <v>8.8881510912229462</v>
      </c>
      <c r="L59" s="145">
        <f t="shared" si="3"/>
        <v>11.985060546987935</v>
      </c>
      <c r="M59" s="145">
        <f t="shared" si="10"/>
        <v>331.43156932251208</v>
      </c>
    </row>
    <row r="60" spans="1:13">
      <c r="A60" s="144">
        <f t="shared" si="4"/>
        <v>29</v>
      </c>
      <c r="B60" s="145">
        <f t="shared" si="5"/>
        <v>9002344.2859380729</v>
      </c>
      <c r="C60" s="145">
        <f t="shared" si="6"/>
        <v>81921.333002036466</v>
      </c>
      <c r="D60" s="145">
        <f t="shared" si="7"/>
        <v>243616.8815752498</v>
      </c>
      <c r="E60" s="145">
        <f t="shared" si="11"/>
        <v>325538.21457728627</v>
      </c>
      <c r="F60" s="145">
        <f t="shared" si="8"/>
        <v>8758727.4043628238</v>
      </c>
      <c r="H60" s="144">
        <f t="shared" si="9"/>
        <v>29</v>
      </c>
      <c r="I60" s="145">
        <f t="shared" si="0"/>
        <v>331.43156932251208</v>
      </c>
      <c r="J60" s="145">
        <f t="shared" si="1"/>
        <v>3.01602728083486</v>
      </c>
      <c r="K60" s="145">
        <f t="shared" si="2"/>
        <v>8.9690332661530743</v>
      </c>
      <c r="L60" s="145">
        <f t="shared" si="3"/>
        <v>11.985060546987935</v>
      </c>
      <c r="M60" s="145">
        <f t="shared" si="10"/>
        <v>322.462536056359</v>
      </c>
    </row>
    <row r="61" spans="1:13">
      <c r="A61" s="144">
        <f t="shared" si="4"/>
        <v>30</v>
      </c>
      <c r="B61" s="145">
        <f t="shared" si="5"/>
        <v>8758727.4043628238</v>
      </c>
      <c r="C61" s="145">
        <f t="shared" si="6"/>
        <v>79704.419379701707</v>
      </c>
      <c r="D61" s="145">
        <f t="shared" si="7"/>
        <v>245833.79519758455</v>
      </c>
      <c r="E61" s="145">
        <f t="shared" si="11"/>
        <v>325538.21457728627</v>
      </c>
      <c r="F61" s="145">
        <f t="shared" si="8"/>
        <v>8512893.6091652401</v>
      </c>
      <c r="H61" s="144">
        <f t="shared" si="9"/>
        <v>30</v>
      </c>
      <c r="I61" s="145">
        <f t="shared" si="0"/>
        <v>322.462536056359</v>
      </c>
      <c r="J61" s="145">
        <f t="shared" si="1"/>
        <v>2.9344090781128673</v>
      </c>
      <c r="K61" s="145">
        <f t="shared" si="2"/>
        <v>9.050651468875067</v>
      </c>
      <c r="L61" s="145">
        <f t="shared" si="3"/>
        <v>11.985060546987935</v>
      </c>
      <c r="M61" s="145">
        <f t="shared" si="10"/>
        <v>313.411884587484</v>
      </c>
    </row>
    <row r="62" spans="1:13">
      <c r="A62" s="144">
        <f t="shared" si="4"/>
        <v>31</v>
      </c>
      <c r="B62" s="145">
        <f t="shared" si="5"/>
        <v>8512893.6091652401</v>
      </c>
      <c r="C62" s="145">
        <f t="shared" si="6"/>
        <v>77467.331843403692</v>
      </c>
      <c r="D62" s="145">
        <f t="shared" si="7"/>
        <v>248070.88273388258</v>
      </c>
      <c r="E62" s="145">
        <f t="shared" si="11"/>
        <v>325538.21457728627</v>
      </c>
      <c r="F62" s="145">
        <f t="shared" si="8"/>
        <v>8264822.7264313577</v>
      </c>
      <c r="H62" s="144">
        <f t="shared" si="9"/>
        <v>31</v>
      </c>
      <c r="I62" s="145">
        <f t="shared" si="0"/>
        <v>313.411884587484</v>
      </c>
      <c r="J62" s="145">
        <f t="shared" si="1"/>
        <v>2.8520481497461048</v>
      </c>
      <c r="K62" s="145">
        <f t="shared" si="2"/>
        <v>9.1330123972418296</v>
      </c>
      <c r="L62" s="145">
        <f t="shared" si="3"/>
        <v>11.985060546987935</v>
      </c>
      <c r="M62" s="145">
        <f t="shared" si="10"/>
        <v>304.27887219024217</v>
      </c>
    </row>
    <row r="63" spans="1:13">
      <c r="A63" s="144">
        <f t="shared" si="4"/>
        <v>32</v>
      </c>
      <c r="B63" s="145">
        <f t="shared" si="5"/>
        <v>8264822.7264313577</v>
      </c>
      <c r="C63" s="145">
        <f t="shared" si="6"/>
        <v>75209.886810525364</v>
      </c>
      <c r="D63" s="145">
        <f t="shared" si="7"/>
        <v>250328.32776676089</v>
      </c>
      <c r="E63" s="145">
        <f t="shared" si="11"/>
        <v>325538.21457728627</v>
      </c>
      <c r="F63" s="145">
        <f t="shared" si="8"/>
        <v>8014494.3986645965</v>
      </c>
      <c r="H63" s="144">
        <f t="shared" si="9"/>
        <v>32</v>
      </c>
      <c r="I63" s="145">
        <f t="shared" si="0"/>
        <v>304.27887219024217</v>
      </c>
      <c r="J63" s="145">
        <f t="shared" si="1"/>
        <v>2.7689377369312038</v>
      </c>
      <c r="K63" s="145">
        <f t="shared" si="2"/>
        <v>9.2161228100567296</v>
      </c>
      <c r="L63" s="145">
        <f t="shared" si="3"/>
        <v>11.985060546987935</v>
      </c>
      <c r="M63" s="145">
        <f t="shared" si="10"/>
        <v>295.06274938018544</v>
      </c>
    </row>
    <row r="64" spans="1:13">
      <c r="A64" s="144">
        <f t="shared" ref="A64:A91" si="12">+A63+1</f>
        <v>33</v>
      </c>
      <c r="B64" s="145">
        <f t="shared" ref="B64:B91" si="13">F63</f>
        <v>8014494.3986645965</v>
      </c>
      <c r="C64" s="145">
        <f t="shared" ref="C64:C91" si="14">F63*$A$27</f>
        <v>72931.89902784783</v>
      </c>
      <c r="D64" s="145">
        <f t="shared" ref="D64:D91" si="15">E64-C64</f>
        <v>252606.31554943844</v>
      </c>
      <c r="E64" s="145">
        <f t="shared" si="11"/>
        <v>325538.21457728627</v>
      </c>
      <c r="F64" s="145">
        <f t="shared" ref="F64:F91" si="16">B64-D64</f>
        <v>7761888.0831151577</v>
      </c>
      <c r="H64" s="144">
        <f t="shared" ref="H64:H91" si="17">+H63+1</f>
        <v>33</v>
      </c>
      <c r="I64" s="145">
        <f t="shared" si="0"/>
        <v>295.06274938018544</v>
      </c>
      <c r="J64" s="145">
        <f t="shared" si="1"/>
        <v>2.6850710193596874</v>
      </c>
      <c r="K64" s="145">
        <f t="shared" si="2"/>
        <v>9.2999895276282469</v>
      </c>
      <c r="L64" s="145">
        <f t="shared" si="3"/>
        <v>11.985060546987935</v>
      </c>
      <c r="M64" s="145">
        <f t="shared" si="10"/>
        <v>285.76275985255717</v>
      </c>
    </row>
    <row r="65" spans="1:13">
      <c r="A65" s="144">
        <f t="shared" si="12"/>
        <v>34</v>
      </c>
      <c r="B65" s="145">
        <f t="shared" si="13"/>
        <v>7761888.0831151577</v>
      </c>
      <c r="C65" s="145">
        <f t="shared" si="14"/>
        <v>70633.181556347932</v>
      </c>
      <c r="D65" s="145">
        <f t="shared" si="15"/>
        <v>254905.03302093834</v>
      </c>
      <c r="E65" s="145">
        <f t="shared" ref="E65:E91" si="18">E64</f>
        <v>325538.21457728627</v>
      </c>
      <c r="F65" s="145">
        <f t="shared" si="16"/>
        <v>7506983.0500942189</v>
      </c>
      <c r="H65" s="144">
        <f t="shared" si="17"/>
        <v>34</v>
      </c>
      <c r="I65" s="145">
        <f t="shared" si="0"/>
        <v>285.76275985255717</v>
      </c>
      <c r="J65" s="145">
        <f t="shared" si="1"/>
        <v>2.60044111465827</v>
      </c>
      <c r="K65" s="145">
        <f t="shared" si="2"/>
        <v>9.3846194323296643</v>
      </c>
      <c r="L65" s="145">
        <f t="shared" si="3"/>
        <v>11.985060546987935</v>
      </c>
      <c r="M65" s="145">
        <f t="shared" si="10"/>
        <v>276.37814042022751</v>
      </c>
    </row>
    <row r="66" spans="1:13">
      <c r="A66" s="144">
        <f t="shared" si="12"/>
        <v>35</v>
      </c>
      <c r="B66" s="145">
        <f t="shared" si="13"/>
        <v>7506983.0500942189</v>
      </c>
      <c r="C66" s="145">
        <f t="shared" si="14"/>
        <v>68313.545755857398</v>
      </c>
      <c r="D66" s="145">
        <f t="shared" si="15"/>
        <v>257224.66882142887</v>
      </c>
      <c r="E66" s="145">
        <f t="shared" si="18"/>
        <v>325538.21457728627</v>
      </c>
      <c r="F66" s="145">
        <f t="shared" si="16"/>
        <v>7249758.38127279</v>
      </c>
      <c r="H66" s="144">
        <f t="shared" si="17"/>
        <v>35</v>
      </c>
      <c r="I66" s="145">
        <f t="shared" si="0"/>
        <v>276.37814042022751</v>
      </c>
      <c r="J66" s="145">
        <f t="shared" si="1"/>
        <v>2.5150410778240704</v>
      </c>
      <c r="K66" s="145">
        <f t="shared" si="2"/>
        <v>9.4700194691638639</v>
      </c>
      <c r="L66" s="145">
        <f t="shared" si="3"/>
        <v>11.985060546987935</v>
      </c>
      <c r="M66" s="145">
        <f t="shared" si="10"/>
        <v>266.90812095106361</v>
      </c>
    </row>
    <row r="67" spans="1:13">
      <c r="A67" s="144">
        <f t="shared" si="12"/>
        <v>36</v>
      </c>
      <c r="B67" s="145">
        <f t="shared" si="13"/>
        <v>7249758.38127279</v>
      </c>
      <c r="C67" s="145">
        <f t="shared" si="14"/>
        <v>65972.801269582385</v>
      </c>
      <c r="D67" s="145">
        <f t="shared" si="15"/>
        <v>259565.41330770389</v>
      </c>
      <c r="E67" s="145">
        <f t="shared" si="18"/>
        <v>325538.21457728627</v>
      </c>
      <c r="F67" s="145">
        <f t="shared" si="16"/>
        <v>6990192.967965086</v>
      </c>
      <c r="H67" s="144">
        <f t="shared" si="17"/>
        <v>36</v>
      </c>
      <c r="I67" s="145">
        <f t="shared" si="0"/>
        <v>266.90812095106361</v>
      </c>
      <c r="J67" s="145">
        <f t="shared" si="1"/>
        <v>2.4288639006546786</v>
      </c>
      <c r="K67" s="145">
        <f t="shared" si="2"/>
        <v>9.5561966463332553</v>
      </c>
      <c r="L67" s="145">
        <f t="shared" si="3"/>
        <v>11.985060546987935</v>
      </c>
      <c r="M67" s="145">
        <f t="shared" si="10"/>
        <v>257.35192430473035</v>
      </c>
    </row>
    <row r="68" spans="1:13">
      <c r="A68" s="144">
        <f t="shared" si="12"/>
        <v>37</v>
      </c>
      <c r="B68" s="145">
        <f t="shared" si="13"/>
        <v>6990192.967965086</v>
      </c>
      <c r="C68" s="145">
        <f t="shared" si="14"/>
        <v>63610.756008482284</v>
      </c>
      <c r="D68" s="145">
        <f t="shared" si="15"/>
        <v>261927.458568804</v>
      </c>
      <c r="E68" s="145">
        <f t="shared" si="18"/>
        <v>325538.21457728627</v>
      </c>
      <c r="F68" s="145">
        <f t="shared" si="16"/>
        <v>6728265.509396282</v>
      </c>
      <c r="H68" s="144">
        <f t="shared" si="17"/>
        <v>37</v>
      </c>
      <c r="I68" s="145">
        <f t="shared" si="0"/>
        <v>257.35192430473035</v>
      </c>
      <c r="J68" s="145">
        <f t="shared" si="1"/>
        <v>2.3419025111730463</v>
      </c>
      <c r="K68" s="145">
        <f t="shared" si="2"/>
        <v>9.6431580358148885</v>
      </c>
      <c r="L68" s="145">
        <f t="shared" si="3"/>
        <v>11.985060546987935</v>
      </c>
      <c r="M68" s="145">
        <f t="shared" si="10"/>
        <v>247.70876626891547</v>
      </c>
    </row>
    <row r="69" spans="1:13">
      <c r="A69" s="144">
        <f t="shared" si="12"/>
        <v>38</v>
      </c>
      <c r="B69" s="145">
        <f t="shared" si="13"/>
        <v>6728265.509396282</v>
      </c>
      <c r="C69" s="145">
        <f t="shared" si="14"/>
        <v>61227.216135506169</v>
      </c>
      <c r="D69" s="145">
        <f t="shared" si="15"/>
        <v>264310.9984417801</v>
      </c>
      <c r="E69" s="145">
        <f t="shared" si="18"/>
        <v>325538.21457728627</v>
      </c>
      <c r="F69" s="145">
        <f t="shared" si="16"/>
        <v>6463954.510954502</v>
      </c>
      <c r="H69" s="144">
        <f t="shared" si="17"/>
        <v>38</v>
      </c>
      <c r="I69" s="145">
        <f t="shared" si="0"/>
        <v>247.70876626891547</v>
      </c>
      <c r="J69" s="145">
        <f t="shared" si="1"/>
        <v>2.2541497730471307</v>
      </c>
      <c r="K69" s="145">
        <f t="shared" si="2"/>
        <v>9.7309107739408027</v>
      </c>
      <c r="L69" s="145">
        <f t="shared" si="3"/>
        <v>11.985060546987935</v>
      </c>
      <c r="M69" s="145">
        <f t="shared" si="10"/>
        <v>237.97785549497468</v>
      </c>
    </row>
    <row r="70" spans="1:13">
      <c r="A70" s="144">
        <f t="shared" si="12"/>
        <v>39</v>
      </c>
      <c r="B70" s="145">
        <f t="shared" si="13"/>
        <v>6463954.510954502</v>
      </c>
      <c r="C70" s="145">
        <f t="shared" si="14"/>
        <v>58821.986049685969</v>
      </c>
      <c r="D70" s="145">
        <f t="shared" si="15"/>
        <v>266716.22852760029</v>
      </c>
      <c r="E70" s="145">
        <f t="shared" si="18"/>
        <v>325538.21457728627</v>
      </c>
      <c r="F70" s="145">
        <f t="shared" si="16"/>
        <v>6197238.2824269021</v>
      </c>
      <c r="H70" s="144">
        <f t="shared" si="17"/>
        <v>39</v>
      </c>
      <c r="I70" s="145">
        <f t="shared" si="0"/>
        <v>237.97785549497468</v>
      </c>
      <c r="J70" s="145">
        <f t="shared" si="1"/>
        <v>2.1655984850042693</v>
      </c>
      <c r="K70" s="145">
        <f t="shared" si="2"/>
        <v>9.8194620619836641</v>
      </c>
      <c r="L70" s="145">
        <f t="shared" si="3"/>
        <v>11.985060546987935</v>
      </c>
      <c r="M70" s="145">
        <f t="shared" si="10"/>
        <v>228.15839343299103</v>
      </c>
    </row>
    <row r="71" spans="1:13">
      <c r="A71" s="144">
        <f t="shared" si="12"/>
        <v>40</v>
      </c>
      <c r="B71" s="145">
        <f t="shared" si="13"/>
        <v>6197238.2824269021</v>
      </c>
      <c r="C71" s="145">
        <f t="shared" si="14"/>
        <v>56394.868370084812</v>
      </c>
      <c r="D71" s="145">
        <f t="shared" si="15"/>
        <v>269143.34620720148</v>
      </c>
      <c r="E71" s="145">
        <f t="shared" si="18"/>
        <v>325538.21457728627</v>
      </c>
      <c r="F71" s="145">
        <f t="shared" si="16"/>
        <v>5928094.9362197006</v>
      </c>
      <c r="H71" s="144">
        <f t="shared" si="17"/>
        <v>40</v>
      </c>
      <c r="I71" s="145">
        <f t="shared" si="0"/>
        <v>228.15839343299103</v>
      </c>
      <c r="J71" s="145">
        <f t="shared" si="1"/>
        <v>2.0762413802402184</v>
      </c>
      <c r="K71" s="145">
        <f t="shared" si="2"/>
        <v>9.9088191667477172</v>
      </c>
      <c r="L71" s="145">
        <f t="shared" si="3"/>
        <v>11.985060546987935</v>
      </c>
      <c r="M71" s="145">
        <f t="shared" si="10"/>
        <v>218.24957426624331</v>
      </c>
    </row>
    <row r="72" spans="1:13">
      <c r="A72" s="144">
        <f t="shared" si="12"/>
        <v>41</v>
      </c>
      <c r="B72" s="145">
        <f t="shared" si="13"/>
        <v>5928094.9362197006</v>
      </c>
      <c r="C72" s="145">
        <f t="shared" si="14"/>
        <v>53945.663919599276</v>
      </c>
      <c r="D72" s="145">
        <f t="shared" si="15"/>
        <v>271592.55065768701</v>
      </c>
      <c r="E72" s="145">
        <f t="shared" si="18"/>
        <v>325538.21457728627</v>
      </c>
      <c r="F72" s="145">
        <f t="shared" si="16"/>
        <v>5656502.3855620138</v>
      </c>
      <c r="H72" s="144">
        <f t="shared" si="17"/>
        <v>41</v>
      </c>
      <c r="I72" s="145">
        <f t="shared" si="0"/>
        <v>218.24957426624331</v>
      </c>
      <c r="J72" s="145">
        <f t="shared" si="1"/>
        <v>1.9860711258228141</v>
      </c>
      <c r="K72" s="145">
        <f t="shared" si="2"/>
        <v>9.9989894211651205</v>
      </c>
      <c r="L72" s="145">
        <f t="shared" si="3"/>
        <v>11.985060546987935</v>
      </c>
      <c r="M72" s="145">
        <f t="shared" si="10"/>
        <v>208.25058484507818</v>
      </c>
    </row>
    <row r="73" spans="1:13">
      <c r="A73" s="144">
        <f t="shared" si="12"/>
        <v>42</v>
      </c>
      <c r="B73" s="145">
        <f t="shared" si="13"/>
        <v>5656502.3855620138</v>
      </c>
      <c r="C73" s="145">
        <f t="shared" si="14"/>
        <v>51474.171708614325</v>
      </c>
      <c r="D73" s="145">
        <f t="shared" si="15"/>
        <v>274064.04286867194</v>
      </c>
      <c r="E73" s="145">
        <f t="shared" si="18"/>
        <v>325538.21457728627</v>
      </c>
      <c r="F73" s="145">
        <f t="shared" si="16"/>
        <v>5382438.3426933419</v>
      </c>
      <c r="H73" s="144">
        <f t="shared" si="17"/>
        <v>42</v>
      </c>
      <c r="I73" s="145">
        <f t="shared" si="0"/>
        <v>208.25058484507818</v>
      </c>
      <c r="J73" s="145">
        <f t="shared" si="1"/>
        <v>1.8950803220902115</v>
      </c>
      <c r="K73" s="145">
        <f t="shared" si="2"/>
        <v>10.089980224897722</v>
      </c>
      <c r="L73" s="145">
        <f t="shared" si="3"/>
        <v>11.985060546987935</v>
      </c>
      <c r="M73" s="145">
        <f t="shared" si="10"/>
        <v>198.16060462018046</v>
      </c>
    </row>
    <row r="74" spans="1:13">
      <c r="A74" s="144">
        <f t="shared" si="12"/>
        <v>43</v>
      </c>
      <c r="B74" s="145">
        <f t="shared" si="13"/>
        <v>5382438.3426933419</v>
      </c>
      <c r="C74" s="145">
        <f t="shared" si="14"/>
        <v>48980.188918509411</v>
      </c>
      <c r="D74" s="145">
        <f t="shared" si="15"/>
        <v>276558.02565877687</v>
      </c>
      <c r="E74" s="145">
        <f t="shared" si="18"/>
        <v>325538.21457728627</v>
      </c>
      <c r="F74" s="145">
        <f t="shared" si="16"/>
        <v>5105880.3170345649</v>
      </c>
      <c r="H74" s="144">
        <f t="shared" si="17"/>
        <v>43</v>
      </c>
      <c r="I74" s="145">
        <f t="shared" si="0"/>
        <v>198.16060462018046</v>
      </c>
      <c r="J74" s="145">
        <f t="shared" si="1"/>
        <v>1.8032615020436422</v>
      </c>
      <c r="K74" s="145">
        <f t="shared" si="2"/>
        <v>10.181799044944292</v>
      </c>
      <c r="L74" s="145">
        <f t="shared" si="3"/>
        <v>11.985060546987935</v>
      </c>
      <c r="M74" s="145">
        <f t="shared" si="10"/>
        <v>187.97880557523618</v>
      </c>
    </row>
    <row r="75" spans="1:13">
      <c r="A75" s="144">
        <f t="shared" si="12"/>
        <v>44</v>
      </c>
      <c r="B75" s="145">
        <f t="shared" si="13"/>
        <v>5105880.3170345649</v>
      </c>
      <c r="C75" s="145">
        <f t="shared" si="14"/>
        <v>46463.510885014541</v>
      </c>
      <c r="D75" s="145">
        <f t="shared" si="15"/>
        <v>279074.70369227172</v>
      </c>
      <c r="E75" s="145">
        <f t="shared" si="18"/>
        <v>325538.21457728627</v>
      </c>
      <c r="F75" s="145">
        <f t="shared" si="16"/>
        <v>4826805.6133422935</v>
      </c>
      <c r="H75" s="144">
        <f t="shared" si="17"/>
        <v>44</v>
      </c>
      <c r="I75" s="145">
        <f t="shared" si="0"/>
        <v>187.97880557523618</v>
      </c>
      <c r="J75" s="145">
        <f t="shared" si="1"/>
        <v>1.7106071307346491</v>
      </c>
      <c r="K75" s="145">
        <f t="shared" si="2"/>
        <v>10.274453416253285</v>
      </c>
      <c r="L75" s="145">
        <f t="shared" si="3"/>
        <v>11.985060546987935</v>
      </c>
      <c r="M75" s="145">
        <f t="shared" si="10"/>
        <v>177.70435215898291</v>
      </c>
    </row>
    <row r="76" spans="1:13">
      <c r="A76" s="144">
        <f t="shared" si="12"/>
        <v>45</v>
      </c>
      <c r="B76" s="145">
        <f t="shared" si="13"/>
        <v>4826805.6133422935</v>
      </c>
      <c r="C76" s="145">
        <f t="shared" si="14"/>
        <v>43923.93108141487</v>
      </c>
      <c r="D76" s="145">
        <f t="shared" si="15"/>
        <v>281614.28349587141</v>
      </c>
      <c r="E76" s="145">
        <f t="shared" si="18"/>
        <v>325538.21457728627</v>
      </c>
      <c r="F76" s="145">
        <f t="shared" si="16"/>
        <v>4545191.3298464222</v>
      </c>
      <c r="H76" s="144">
        <f t="shared" si="17"/>
        <v>45</v>
      </c>
      <c r="I76" s="145">
        <f t="shared" si="0"/>
        <v>177.70435215898291</v>
      </c>
      <c r="J76" s="145">
        <f t="shared" si="1"/>
        <v>1.6171096046467444</v>
      </c>
      <c r="K76" s="145">
        <f t="shared" si="2"/>
        <v>10.36795094234119</v>
      </c>
      <c r="L76" s="145">
        <f t="shared" si="3"/>
        <v>11.985060546987935</v>
      </c>
      <c r="M76" s="145">
        <f t="shared" si="10"/>
        <v>167.33640121664172</v>
      </c>
    </row>
    <row r="77" spans="1:13">
      <c r="A77" s="144">
        <f t="shared" si="12"/>
        <v>46</v>
      </c>
      <c r="B77" s="145">
        <f t="shared" si="13"/>
        <v>4545191.3298464222</v>
      </c>
      <c r="C77" s="145">
        <f t="shared" si="14"/>
        <v>41361.241101602442</v>
      </c>
      <c r="D77" s="145">
        <f t="shared" si="15"/>
        <v>284176.97347568383</v>
      </c>
      <c r="E77" s="145">
        <f t="shared" si="18"/>
        <v>325538.21457728627</v>
      </c>
      <c r="F77" s="145">
        <f t="shared" si="16"/>
        <v>4261014.3563707387</v>
      </c>
      <c r="H77" s="144">
        <f t="shared" si="17"/>
        <v>46</v>
      </c>
      <c r="I77" s="145">
        <f t="shared" si="0"/>
        <v>167.33640121664172</v>
      </c>
      <c r="J77" s="145">
        <f t="shared" si="1"/>
        <v>1.5227612510714397</v>
      </c>
      <c r="K77" s="145">
        <f t="shared" si="2"/>
        <v>10.462299295916495</v>
      </c>
      <c r="L77" s="145">
        <f t="shared" si="3"/>
        <v>11.985060546987935</v>
      </c>
      <c r="M77" s="145">
        <f t="shared" si="10"/>
        <v>156.87410192072522</v>
      </c>
    </row>
    <row r="78" spans="1:13">
      <c r="A78" s="144">
        <f t="shared" si="12"/>
        <v>47</v>
      </c>
      <c r="B78" s="145">
        <f t="shared" si="13"/>
        <v>4261014.3563707387</v>
      </c>
      <c r="C78" s="145">
        <f t="shared" si="14"/>
        <v>38775.230642973722</v>
      </c>
      <c r="D78" s="145">
        <f t="shared" si="15"/>
        <v>286762.98393431253</v>
      </c>
      <c r="E78" s="145">
        <f t="shared" si="18"/>
        <v>325538.21457728627</v>
      </c>
      <c r="F78" s="145">
        <f t="shared" si="16"/>
        <v>3974251.3724364261</v>
      </c>
      <c r="H78" s="144">
        <f t="shared" si="17"/>
        <v>47</v>
      </c>
      <c r="I78" s="145">
        <f t="shared" si="0"/>
        <v>156.87410192072522</v>
      </c>
      <c r="J78" s="145">
        <f t="shared" si="1"/>
        <v>1.4275543274785996</v>
      </c>
      <c r="K78" s="145">
        <f t="shared" si="2"/>
        <v>10.557506219509333</v>
      </c>
      <c r="L78" s="145">
        <f t="shared" si="3"/>
        <v>11.985060546987935</v>
      </c>
      <c r="M78" s="145">
        <f t="shared" si="10"/>
        <v>146.3165957012159</v>
      </c>
    </row>
    <row r="79" spans="1:13">
      <c r="A79" s="144">
        <f t="shared" si="12"/>
        <v>48</v>
      </c>
      <c r="B79" s="145">
        <f t="shared" si="13"/>
        <v>3974251.3724364261</v>
      </c>
      <c r="C79" s="145">
        <f t="shared" si="14"/>
        <v>36165.687489171476</v>
      </c>
      <c r="D79" s="145">
        <f t="shared" si="15"/>
        <v>289372.52708811482</v>
      </c>
      <c r="E79" s="145">
        <f t="shared" si="18"/>
        <v>325538.21457728627</v>
      </c>
      <c r="F79" s="145">
        <f t="shared" si="16"/>
        <v>3684878.8453483111</v>
      </c>
      <c r="H79" s="144">
        <f t="shared" si="17"/>
        <v>48</v>
      </c>
      <c r="I79" s="145">
        <f t="shared" si="0"/>
        <v>146.3165957012159</v>
      </c>
      <c r="J79" s="145">
        <f t="shared" si="1"/>
        <v>1.3314810208810646</v>
      </c>
      <c r="K79" s="145">
        <f t="shared" si="2"/>
        <v>10.653579526106871</v>
      </c>
      <c r="L79" s="145">
        <f t="shared" si="3"/>
        <v>11.985060546987935</v>
      </c>
      <c r="M79" s="145">
        <f t="shared" si="10"/>
        <v>135.66301617510902</v>
      </c>
    </row>
    <row r="80" spans="1:13">
      <c r="A80" s="144">
        <f t="shared" si="12"/>
        <v>49</v>
      </c>
      <c r="B80" s="145">
        <f t="shared" si="13"/>
        <v>3684878.8453483111</v>
      </c>
      <c r="C80" s="145">
        <f t="shared" si="14"/>
        <v>33532.397492669632</v>
      </c>
      <c r="D80" s="145">
        <f t="shared" si="15"/>
        <v>292005.81708461663</v>
      </c>
      <c r="E80" s="145">
        <f t="shared" si="18"/>
        <v>325538.21457728627</v>
      </c>
      <c r="F80" s="145">
        <f t="shared" si="16"/>
        <v>3392873.0282636946</v>
      </c>
      <c r="H80" s="144">
        <f t="shared" si="17"/>
        <v>49</v>
      </c>
      <c r="I80" s="145">
        <f t="shared" si="0"/>
        <v>135.66301617510902</v>
      </c>
      <c r="J80" s="145">
        <f t="shared" si="1"/>
        <v>1.2345334471934921</v>
      </c>
      <c r="K80" s="145">
        <f t="shared" si="2"/>
        <v>10.750527099794441</v>
      </c>
      <c r="L80" s="145">
        <f t="shared" si="3"/>
        <v>11.985060546987935</v>
      </c>
      <c r="M80" s="145">
        <f t="shared" si="10"/>
        <v>124.91248907531458</v>
      </c>
    </row>
    <row r="81" spans="1:13">
      <c r="A81" s="144">
        <f t="shared" si="12"/>
        <v>50</v>
      </c>
      <c r="B81" s="145">
        <f t="shared" si="13"/>
        <v>3392873.0282636946</v>
      </c>
      <c r="C81" s="145">
        <f t="shared" si="14"/>
        <v>30875.144557199623</v>
      </c>
      <c r="D81" s="145">
        <f t="shared" si="15"/>
        <v>294663.07002008666</v>
      </c>
      <c r="E81" s="145">
        <f t="shared" si="18"/>
        <v>325538.21457728627</v>
      </c>
      <c r="F81" s="145">
        <f t="shared" si="16"/>
        <v>3098209.958243608</v>
      </c>
      <c r="H81" s="144">
        <f t="shared" si="17"/>
        <v>50</v>
      </c>
      <c r="I81" s="145">
        <f t="shared" si="0"/>
        <v>124.91248907531458</v>
      </c>
      <c r="J81" s="145">
        <f t="shared" si="1"/>
        <v>1.1367036505853627</v>
      </c>
      <c r="K81" s="145">
        <f t="shared" si="2"/>
        <v>10.848356896402573</v>
      </c>
      <c r="L81" s="145">
        <f t="shared" si="3"/>
        <v>11.985060546987935</v>
      </c>
      <c r="M81" s="145">
        <f t="shared" si="10"/>
        <v>114.064132178912</v>
      </c>
    </row>
    <row r="82" spans="1:13">
      <c r="A82" s="144">
        <f t="shared" si="12"/>
        <v>51</v>
      </c>
      <c r="B82" s="145">
        <f t="shared" si="13"/>
        <v>3098209.958243608</v>
      </c>
      <c r="C82" s="145">
        <f t="shared" si="14"/>
        <v>28193.710620016835</v>
      </c>
      <c r="D82" s="145">
        <f t="shared" si="15"/>
        <v>297344.50395726942</v>
      </c>
      <c r="E82" s="145">
        <f t="shared" si="18"/>
        <v>325538.21457728627</v>
      </c>
      <c r="F82" s="145">
        <f t="shared" si="16"/>
        <v>2800865.4542863388</v>
      </c>
      <c r="H82" s="144">
        <f t="shared" si="17"/>
        <v>51</v>
      </c>
      <c r="I82" s="145">
        <f t="shared" si="0"/>
        <v>114.064132178912</v>
      </c>
      <c r="J82" s="145">
        <f t="shared" si="1"/>
        <v>1.0379836028280993</v>
      </c>
      <c r="K82" s="145">
        <f t="shared" si="2"/>
        <v>10.947076944159834</v>
      </c>
      <c r="L82" s="145">
        <f t="shared" si="3"/>
        <v>11.985060546987935</v>
      </c>
      <c r="M82" s="145">
        <f t="shared" si="10"/>
        <v>103.11705523475219</v>
      </c>
    </row>
    <row r="83" spans="1:13">
      <c r="A83" s="144">
        <f t="shared" si="12"/>
        <v>52</v>
      </c>
      <c r="B83" s="145">
        <f t="shared" si="13"/>
        <v>2800865.4542863388</v>
      </c>
      <c r="C83" s="145">
        <f t="shared" si="14"/>
        <v>25487.875634005683</v>
      </c>
      <c r="D83" s="145">
        <f t="shared" si="15"/>
        <v>300050.33894328057</v>
      </c>
      <c r="E83" s="145">
        <f t="shared" si="18"/>
        <v>325538.21457728627</v>
      </c>
      <c r="F83" s="145">
        <f t="shared" si="16"/>
        <v>2500815.115343058</v>
      </c>
      <c r="H83" s="144">
        <f t="shared" si="17"/>
        <v>52</v>
      </c>
      <c r="I83" s="145">
        <f t="shared" si="0"/>
        <v>103.11705523475219</v>
      </c>
      <c r="J83" s="145">
        <f t="shared" si="1"/>
        <v>0.9383652026362449</v>
      </c>
      <c r="K83" s="145">
        <f t="shared" si="2"/>
        <v>11.046695344351688</v>
      </c>
      <c r="L83" s="145">
        <f t="shared" si="3"/>
        <v>11.985060546987935</v>
      </c>
      <c r="M83" s="145">
        <f t="shared" si="10"/>
        <v>92.070359890400482</v>
      </c>
    </row>
    <row r="84" spans="1:13">
      <c r="A84" s="144">
        <f t="shared" si="12"/>
        <v>53</v>
      </c>
      <c r="B84" s="145">
        <f t="shared" si="13"/>
        <v>2500815.115343058</v>
      </c>
      <c r="C84" s="145">
        <f t="shared" si="14"/>
        <v>22757.41754962183</v>
      </c>
      <c r="D84" s="145">
        <f t="shared" si="15"/>
        <v>302780.79702766443</v>
      </c>
      <c r="E84" s="145">
        <f t="shared" si="18"/>
        <v>325538.21457728627</v>
      </c>
      <c r="F84" s="145">
        <f t="shared" si="16"/>
        <v>2198034.3183153938</v>
      </c>
      <c r="H84" s="144">
        <f t="shared" si="17"/>
        <v>53</v>
      </c>
      <c r="I84" s="145">
        <f t="shared" si="0"/>
        <v>92.070359890400482</v>
      </c>
      <c r="J84" s="145">
        <f t="shared" si="1"/>
        <v>0.83784027500264446</v>
      </c>
      <c r="K84" s="145">
        <f t="shared" si="2"/>
        <v>11.14722027198529</v>
      </c>
      <c r="L84" s="145">
        <f t="shared" si="3"/>
        <v>11.985060546987935</v>
      </c>
      <c r="M84" s="145">
        <f t="shared" si="10"/>
        <v>80.923139618415206</v>
      </c>
    </row>
    <row r="85" spans="1:13">
      <c r="A85" s="144">
        <f t="shared" si="12"/>
        <v>54</v>
      </c>
      <c r="B85" s="145">
        <f t="shared" si="13"/>
        <v>2198034.3183153938</v>
      </c>
      <c r="C85" s="145">
        <f t="shared" si="14"/>
        <v>20002.112296670086</v>
      </c>
      <c r="D85" s="145">
        <f t="shared" si="15"/>
        <v>305536.10228061618</v>
      </c>
      <c r="E85" s="145">
        <f t="shared" si="18"/>
        <v>325538.21457728627</v>
      </c>
      <c r="F85" s="145">
        <f t="shared" si="16"/>
        <v>1892498.2160347775</v>
      </c>
      <c r="H85" s="144">
        <f t="shared" si="17"/>
        <v>54</v>
      </c>
      <c r="I85" s="145">
        <f t="shared" si="0"/>
        <v>80.923139618415206</v>
      </c>
      <c r="J85" s="145">
        <f t="shared" si="1"/>
        <v>0.73640057052757846</v>
      </c>
      <c r="K85" s="145">
        <f t="shared" si="2"/>
        <v>11.248659976460356</v>
      </c>
      <c r="L85" s="145">
        <f t="shared" si="3"/>
        <v>11.985060546987935</v>
      </c>
      <c r="M85" s="145">
        <f t="shared" si="10"/>
        <v>69.674479641954846</v>
      </c>
    </row>
    <row r="86" spans="1:13">
      <c r="A86" s="144">
        <f t="shared" si="12"/>
        <v>55</v>
      </c>
      <c r="B86" s="145">
        <f t="shared" si="13"/>
        <v>1892498.2160347775</v>
      </c>
      <c r="C86" s="145">
        <f t="shared" si="14"/>
        <v>17221.733765916477</v>
      </c>
      <c r="D86" s="145">
        <f t="shared" si="15"/>
        <v>308316.48081136978</v>
      </c>
      <c r="E86" s="145">
        <f t="shared" si="18"/>
        <v>325538.21457728627</v>
      </c>
      <c r="F86" s="145">
        <f t="shared" si="16"/>
        <v>1584181.7352234076</v>
      </c>
      <c r="H86" s="144">
        <f t="shared" si="17"/>
        <v>55</v>
      </c>
      <c r="I86" s="145">
        <f t="shared" si="0"/>
        <v>69.674479641954846</v>
      </c>
      <c r="J86" s="145">
        <f t="shared" si="1"/>
        <v>0.63403776474178919</v>
      </c>
      <c r="K86" s="145">
        <f t="shared" si="2"/>
        <v>11.351022782246144</v>
      </c>
      <c r="L86" s="145">
        <f t="shared" si="3"/>
        <v>11.985060546987935</v>
      </c>
      <c r="M86" s="145">
        <f t="shared" si="10"/>
        <v>58.323456859708699</v>
      </c>
    </row>
    <row r="87" spans="1:13">
      <c r="A87" s="144">
        <f t="shared" si="12"/>
        <v>56</v>
      </c>
      <c r="B87" s="145">
        <f t="shared" si="13"/>
        <v>1584181.7352234076</v>
      </c>
      <c r="C87" s="145">
        <f t="shared" si="14"/>
        <v>14416.053790533009</v>
      </c>
      <c r="D87" s="145">
        <f t="shared" si="15"/>
        <v>311122.16078675329</v>
      </c>
      <c r="E87" s="145">
        <f t="shared" si="18"/>
        <v>325538.21457728627</v>
      </c>
      <c r="F87" s="145">
        <f t="shared" si="16"/>
        <v>1273059.5744366543</v>
      </c>
      <c r="H87" s="144">
        <f t="shared" si="17"/>
        <v>56</v>
      </c>
      <c r="I87" s="145">
        <f t="shared" si="0"/>
        <v>58.323456859708699</v>
      </c>
      <c r="J87" s="145">
        <f t="shared" si="1"/>
        <v>0.53074345742334916</v>
      </c>
      <c r="K87" s="145">
        <f t="shared" si="2"/>
        <v>11.454317089564586</v>
      </c>
      <c r="L87" s="145">
        <f t="shared" si="3"/>
        <v>11.985060546987935</v>
      </c>
      <c r="M87" s="145">
        <f t="shared" si="10"/>
        <v>46.869139770144109</v>
      </c>
    </row>
    <row r="88" spans="1:13">
      <c r="A88" s="144">
        <f t="shared" si="12"/>
        <v>57</v>
      </c>
      <c r="B88" s="145">
        <f t="shared" si="13"/>
        <v>1273059.5744366543</v>
      </c>
      <c r="C88" s="145">
        <f t="shared" si="14"/>
        <v>11584.842127373555</v>
      </c>
      <c r="D88" s="145">
        <f t="shared" si="15"/>
        <v>313953.37244991271</v>
      </c>
      <c r="E88" s="145">
        <f t="shared" si="18"/>
        <v>325538.21457728627</v>
      </c>
      <c r="F88" s="145">
        <f t="shared" si="16"/>
        <v>959106.20198674162</v>
      </c>
      <c r="H88" s="144">
        <f t="shared" si="17"/>
        <v>57</v>
      </c>
      <c r="I88" s="145">
        <f t="shared" si="0"/>
        <v>46.869139770144109</v>
      </c>
      <c r="J88" s="145">
        <f t="shared" si="1"/>
        <v>0.42650917190831145</v>
      </c>
      <c r="K88" s="145">
        <f t="shared" si="2"/>
        <v>11.558551375079622</v>
      </c>
      <c r="L88" s="145">
        <f t="shared" si="3"/>
        <v>11.985060546987935</v>
      </c>
      <c r="M88" s="145">
        <f t="shared" si="10"/>
        <v>35.310588395064485</v>
      </c>
    </row>
    <row r="89" spans="1:13">
      <c r="A89" s="144">
        <f t="shared" si="12"/>
        <v>58</v>
      </c>
      <c r="B89" s="145">
        <f t="shared" si="13"/>
        <v>959106.20198674162</v>
      </c>
      <c r="C89" s="145">
        <f t="shared" si="14"/>
        <v>8727.8664380793489</v>
      </c>
      <c r="D89" s="145">
        <f t="shared" si="15"/>
        <v>316810.34813920694</v>
      </c>
      <c r="E89" s="145">
        <f t="shared" si="18"/>
        <v>325538.21457728627</v>
      </c>
      <c r="F89" s="145">
        <f t="shared" si="16"/>
        <v>642295.85384753463</v>
      </c>
      <c r="H89" s="144">
        <f t="shared" si="17"/>
        <v>58</v>
      </c>
      <c r="I89" s="145">
        <f t="shared" si="0"/>
        <v>35.310588395064485</v>
      </c>
      <c r="J89" s="145">
        <f t="shared" si="1"/>
        <v>0.32132635439508683</v>
      </c>
      <c r="K89" s="145">
        <f t="shared" si="2"/>
        <v>11.663734192592848</v>
      </c>
      <c r="L89" s="145">
        <f t="shared" si="3"/>
        <v>11.985060546987935</v>
      </c>
      <c r="M89" s="145">
        <f t="shared" si="10"/>
        <v>23.646854202471637</v>
      </c>
    </row>
    <row r="90" spans="1:13">
      <c r="A90" s="144">
        <f t="shared" si="12"/>
        <v>59</v>
      </c>
      <c r="B90" s="145">
        <f t="shared" si="13"/>
        <v>642295.85384753463</v>
      </c>
      <c r="C90" s="145">
        <f t="shared" si="14"/>
        <v>5844.8922700125659</v>
      </c>
      <c r="D90" s="145">
        <f t="shared" si="15"/>
        <v>319693.32230727369</v>
      </c>
      <c r="E90" s="145">
        <f t="shared" si="18"/>
        <v>325538.21457728627</v>
      </c>
      <c r="F90" s="145">
        <f t="shared" si="16"/>
        <v>322602.53154026094</v>
      </c>
      <c r="H90" s="144">
        <f t="shared" si="17"/>
        <v>59</v>
      </c>
      <c r="I90" s="145">
        <f t="shared" si="0"/>
        <v>23.646854202471637</v>
      </c>
      <c r="J90" s="145">
        <f t="shared" si="1"/>
        <v>0.21518637324249193</v>
      </c>
      <c r="K90" s="145">
        <f t="shared" si="2"/>
        <v>11.769874173745441</v>
      </c>
      <c r="L90" s="145">
        <f t="shared" si="3"/>
        <v>11.985060546987935</v>
      </c>
      <c r="M90" s="145">
        <f t="shared" si="10"/>
        <v>11.876980028726196</v>
      </c>
    </row>
    <row r="91" spans="1:13" ht="15">
      <c r="A91" s="144">
        <f t="shared" si="12"/>
        <v>60</v>
      </c>
      <c r="B91" s="145">
        <f t="shared" si="13"/>
        <v>322602.53154026094</v>
      </c>
      <c r="C91" s="145">
        <f t="shared" si="14"/>
        <v>2935.6830370163748</v>
      </c>
      <c r="D91" s="145">
        <f t="shared" si="15"/>
        <v>322602.53154026991</v>
      </c>
      <c r="E91" s="145">
        <f t="shared" si="18"/>
        <v>325538.21457728627</v>
      </c>
      <c r="F91" s="146">
        <f t="shared" si="16"/>
        <v>-8.9639797806739807E-9</v>
      </c>
      <c r="H91" s="144">
        <f t="shared" si="17"/>
        <v>60</v>
      </c>
      <c r="I91" s="145">
        <f t="shared" si="0"/>
        <v>11.876980028726196</v>
      </c>
      <c r="J91" s="145">
        <f t="shared" si="1"/>
        <v>0.1080805182614084</v>
      </c>
      <c r="K91" s="145">
        <f t="shared" si="2"/>
        <v>11.876980028726527</v>
      </c>
      <c r="L91" s="145">
        <f t="shared" si="3"/>
        <v>11.985060546987935</v>
      </c>
      <c r="M91" s="145">
        <f t="shared" si="10"/>
        <v>-3.3001913631816439E-13</v>
      </c>
    </row>
    <row r="94" spans="1:13" ht="5.25" customHeight="1"/>
  </sheetData>
  <mergeCells count="3">
    <mergeCell ref="A24:H24"/>
    <mergeCell ref="A29:B29"/>
    <mergeCell ref="H29:I29"/>
  </mergeCells>
  <pageMargins left="0.51181102362204722" right="0.7" top="1.29" bottom="0.75" header="0.6" footer="0"/>
  <pageSetup scale="87" orientation="portrait" horizontalDpi="300" verticalDpi="300"/>
  <headerFooter>
    <oddHeader>&amp;CDiplomado en Evaluación Financiera de Proyectos_x000D_Módulo I - Nivelación en Matemática Financiera_x000D_Conferencista: Luis Fernando Gómez</oddHeader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8"/>
  <sheetViews>
    <sheetView topLeftCell="A14" zoomScale="120" zoomScaleNormal="120" zoomScalePageLayoutView="120" workbookViewId="0">
      <selection activeCell="C46" sqref="C46"/>
    </sheetView>
  </sheetViews>
  <sheetFormatPr baseColWidth="10" defaultRowHeight="12.75"/>
  <cols>
    <col min="1" max="1" width="41.125" customWidth="1"/>
    <col min="2" max="3" width="13.375" customWidth="1"/>
    <col min="4" max="4" width="10" customWidth="1"/>
    <col min="5" max="5" width="10.125" customWidth="1"/>
    <col min="6" max="6" width="10.375" customWidth="1"/>
    <col min="7" max="7" width="9.875" customWidth="1"/>
    <col min="12" max="12" width="3" customWidth="1"/>
    <col min="13" max="13" width="2.125" customWidth="1"/>
  </cols>
  <sheetData>
    <row r="1" spans="1:14">
      <c r="A1" s="65" t="s">
        <v>120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>
      <c r="C2" s="55"/>
      <c r="D2" s="55"/>
      <c r="E2" s="55"/>
      <c r="F2" s="63" t="s">
        <v>79</v>
      </c>
      <c r="G2" s="64">
        <v>27162</v>
      </c>
      <c r="H2" s="55"/>
      <c r="I2" s="55"/>
      <c r="J2" s="55"/>
      <c r="K2" s="55"/>
      <c r="L2" s="55"/>
      <c r="M2" s="55"/>
      <c r="N2" s="55"/>
    </row>
    <row r="3" spans="1:14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>
      <c r="A4" s="67" t="s">
        <v>10</v>
      </c>
      <c r="B4" s="115" t="s">
        <v>0</v>
      </c>
      <c r="C4" s="115" t="s">
        <v>1</v>
      </c>
      <c r="D4" s="115" t="s">
        <v>2</v>
      </c>
      <c r="E4" s="115" t="s">
        <v>3</v>
      </c>
      <c r="F4" s="115" t="s">
        <v>4</v>
      </c>
      <c r="G4" s="115" t="s">
        <v>5</v>
      </c>
      <c r="H4" s="55"/>
      <c r="I4" s="55"/>
      <c r="J4" s="55"/>
      <c r="K4" s="55"/>
      <c r="L4" s="55"/>
      <c r="M4" s="55"/>
      <c r="N4" s="55"/>
    </row>
    <row r="5" spans="1:14" ht="15">
      <c r="A5" s="116" t="s">
        <v>11</v>
      </c>
      <c r="B5" s="123"/>
      <c r="C5" s="123">
        <f>'Ingresos '!D26</f>
        <v>278.33001988071572</v>
      </c>
      <c r="D5" s="123">
        <f>'Ingresos '!E26</f>
        <v>283.89662027833003</v>
      </c>
      <c r="E5" s="123">
        <f>'Ingresos '!F26</f>
        <v>289.57455268389663</v>
      </c>
      <c r="F5" s="123">
        <f>'Ingresos '!G26</f>
        <v>295.36604373757456</v>
      </c>
      <c r="G5" s="123">
        <f>'Ingresos '!H26</f>
        <v>301.27336461232608</v>
      </c>
      <c r="H5" s="55"/>
      <c r="I5" s="55"/>
      <c r="J5" s="55"/>
      <c r="K5" s="55"/>
      <c r="L5" s="55"/>
      <c r="M5" s="55"/>
      <c r="N5" s="55"/>
    </row>
    <row r="6" spans="1:14" ht="15">
      <c r="A6" s="116" t="s">
        <v>45</v>
      </c>
      <c r="B6" s="124"/>
      <c r="C6" s="123">
        <f>-'Gastos Operacionales'!C13</f>
        <v>0</v>
      </c>
      <c r="D6" s="123">
        <f>-'Gastos Operacionales'!D13</f>
        <v>0</v>
      </c>
      <c r="E6" s="123">
        <f>-'Gastos Operacionales'!E13</f>
        <v>0</v>
      </c>
      <c r="F6" s="123">
        <f>-'Gastos Operacionales'!F13</f>
        <v>0</v>
      </c>
      <c r="G6" s="123">
        <f>-'Gastos Operacionales'!G13</f>
        <v>0</v>
      </c>
      <c r="H6" s="55"/>
      <c r="I6" s="55"/>
      <c r="J6" s="55"/>
      <c r="K6" s="55"/>
      <c r="L6" s="55"/>
      <c r="M6" s="55"/>
      <c r="N6" s="55"/>
    </row>
    <row r="7" spans="1:14" ht="15">
      <c r="A7" s="116" t="s">
        <v>6</v>
      </c>
      <c r="B7" s="123"/>
      <c r="C7" s="123">
        <f>-'Gastos de comercializacion'!C9</f>
        <v>0</v>
      </c>
      <c r="D7" s="123">
        <f>-'Gastos de comercializacion'!D9</f>
        <v>0</v>
      </c>
      <c r="E7" s="123">
        <f>-'Gastos de comercializacion'!E9</f>
        <v>0</v>
      </c>
      <c r="F7" s="123">
        <f>-'Gastos de comercializacion'!F9</f>
        <v>0</v>
      </c>
      <c r="G7" s="123">
        <f>-'Gastos de comercializacion'!G9</f>
        <v>0</v>
      </c>
      <c r="H7" s="55"/>
      <c r="I7" s="55"/>
      <c r="J7" s="55"/>
      <c r="K7" s="55"/>
      <c r="L7" s="55"/>
      <c r="M7" s="55"/>
      <c r="N7" s="55"/>
    </row>
    <row r="8" spans="1:14" ht="15">
      <c r="A8" s="116" t="s">
        <v>32</v>
      </c>
      <c r="B8" s="123"/>
      <c r="C8" s="123">
        <f>-RRHH!F18</f>
        <v>0</v>
      </c>
      <c r="D8" s="123">
        <f>-RRHH!K18</f>
        <v>0</v>
      </c>
      <c r="E8" s="123">
        <f>-RRHH!P18</f>
        <v>0</v>
      </c>
      <c r="F8" s="123">
        <f>-RRHH!U18</f>
        <v>0</v>
      </c>
      <c r="G8" s="123">
        <f>-RRHH!Z18</f>
        <v>0</v>
      </c>
      <c r="H8" s="55"/>
      <c r="I8" s="55"/>
      <c r="J8" s="55"/>
      <c r="K8" s="55"/>
      <c r="L8" s="55"/>
      <c r="M8" s="55"/>
      <c r="N8" s="55"/>
    </row>
    <row r="9" spans="1:14" ht="15">
      <c r="A9" s="116" t="s">
        <v>68</v>
      </c>
      <c r="B9" s="123"/>
      <c r="C9" s="123">
        <f>-Financiamiento!C12</f>
        <v>-55.99544069127721</v>
      </c>
      <c r="D9" s="123">
        <f>-Financiamiento!C13</f>
        <v>-45.910051211062679</v>
      </c>
      <c r="E9" s="123">
        <f>-Financiamiento!C14</f>
        <v>-34.666509156028241</v>
      </c>
      <c r="F9" s="123">
        <f>-Financiamiento!C15</f>
        <v>-22.131818434233828</v>
      </c>
      <c r="G9" s="123">
        <f>-Financiamiento!C16</f>
        <v>-8.1577103887458584</v>
      </c>
      <c r="H9" s="55"/>
      <c r="I9" s="55"/>
      <c r="J9" s="55"/>
      <c r="K9" s="55"/>
      <c r="L9" s="55"/>
      <c r="M9" s="55"/>
      <c r="N9" s="55"/>
    </row>
    <row r="10" spans="1:14" ht="15">
      <c r="A10" s="116" t="s">
        <v>73</v>
      </c>
      <c r="B10" s="123"/>
      <c r="C10" s="123">
        <f>-Inversion!C24</f>
        <v>-286.66666666666669</v>
      </c>
      <c r="D10" s="123">
        <f>-Inversion!D24</f>
        <v>-286.66666666666669</v>
      </c>
      <c r="E10" s="123">
        <f>-Inversion!E24</f>
        <v>-286.66666666666669</v>
      </c>
      <c r="F10" s="123">
        <f>-Inversion!F24</f>
        <v>0</v>
      </c>
      <c r="G10" s="123">
        <f>-Inversion!G24</f>
        <v>0</v>
      </c>
      <c r="H10" s="55"/>
      <c r="I10" s="55"/>
      <c r="J10" s="55"/>
      <c r="K10" s="55"/>
      <c r="L10" s="55"/>
      <c r="M10" s="55"/>
      <c r="N10" s="55"/>
    </row>
    <row r="11" spans="1:14" ht="15">
      <c r="A11" s="118" t="s">
        <v>7</v>
      </c>
      <c r="B11" s="125"/>
      <c r="C11" s="125">
        <f>SUM(C5:C10)</f>
        <v>-64.332087477228185</v>
      </c>
      <c r="D11" s="125">
        <f>SUM(D5:D10)</f>
        <v>-48.680097599399346</v>
      </c>
      <c r="E11" s="125">
        <f>SUM(E5:E10)</f>
        <v>-31.758623138798299</v>
      </c>
      <c r="F11" s="125">
        <f>SUM(F5:F10)</f>
        <v>273.23422530334074</v>
      </c>
      <c r="G11" s="125">
        <f>SUM(G5:G10)</f>
        <v>293.11565422358024</v>
      </c>
      <c r="H11" s="55"/>
      <c r="I11" s="55"/>
      <c r="J11" s="55"/>
      <c r="K11" s="55"/>
      <c r="L11" s="55"/>
      <c r="M11" s="55"/>
      <c r="N11" s="55"/>
    </row>
    <row r="12" spans="1:14" ht="15">
      <c r="A12" s="116" t="s">
        <v>8</v>
      </c>
      <c r="B12" s="123"/>
      <c r="C12" s="123">
        <f>-IF(C11&gt;0,C11*0.25,0)</f>
        <v>0</v>
      </c>
      <c r="D12" s="123">
        <f>-IF(D11&gt;0,D11*0.25,0)</f>
        <v>0</v>
      </c>
      <c r="E12" s="123">
        <f>-IF(E11&gt;0,E11*0.25,0)</f>
        <v>0</v>
      </c>
      <c r="F12" s="123">
        <f>-IF(F11&gt;0,F11*0.25,0)</f>
        <v>-68.308556325835184</v>
      </c>
      <c r="G12" s="123">
        <f>-IF(G11&gt;0,G11*0.25,0)</f>
        <v>-73.278913555895059</v>
      </c>
      <c r="H12" s="55"/>
      <c r="I12" s="55"/>
      <c r="J12" s="55"/>
      <c r="K12" s="55"/>
      <c r="L12" s="55"/>
      <c r="M12" s="55"/>
      <c r="N12" s="55"/>
    </row>
    <row r="13" spans="1:14" ht="15">
      <c r="A13" s="118" t="s">
        <v>9</v>
      </c>
      <c r="B13" s="125"/>
      <c r="C13" s="125">
        <f>SUM(C11:C12)</f>
        <v>-64.332087477228185</v>
      </c>
      <c r="D13" s="125">
        <f>SUM(D11:D12)</f>
        <v>-48.680097599399346</v>
      </c>
      <c r="E13" s="125">
        <f>SUM(E11:E12)</f>
        <v>-31.758623138798299</v>
      </c>
      <c r="F13" s="125">
        <f>SUM(F11:F12)</f>
        <v>204.92566897750555</v>
      </c>
      <c r="G13" s="125">
        <f>SUM(G11:G12)</f>
        <v>219.83674066768518</v>
      </c>
      <c r="H13" s="55"/>
      <c r="I13" s="55"/>
      <c r="J13" s="55"/>
      <c r="K13" s="55"/>
      <c r="L13" s="55"/>
      <c r="M13" s="55"/>
      <c r="N13" s="55"/>
    </row>
    <row r="14" spans="1:14" ht="15">
      <c r="A14" s="116" t="s">
        <v>72</v>
      </c>
      <c r="B14" s="123"/>
      <c r="C14" s="123">
        <f>-C10</f>
        <v>286.66666666666669</v>
      </c>
      <c r="D14" s="123">
        <f>-D10</f>
        <v>286.66666666666669</v>
      </c>
      <c r="E14" s="123">
        <f>-E10</f>
        <v>286.66666666666669</v>
      </c>
      <c r="F14" s="123">
        <f>-F10</f>
        <v>0</v>
      </c>
      <c r="G14" s="123">
        <f>-G10</f>
        <v>0</v>
      </c>
      <c r="H14" s="55"/>
      <c r="I14" s="55"/>
      <c r="J14" s="55"/>
      <c r="K14" s="55"/>
      <c r="L14" s="55"/>
      <c r="M14" s="55"/>
      <c r="N14" s="55"/>
    </row>
    <row r="15" spans="1:14" ht="15">
      <c r="A15" s="116" t="s">
        <v>69</v>
      </c>
      <c r="B15" s="123"/>
      <c r="C15" s="123">
        <f>-Financiamiento!B12</f>
        <v>-87.825285872578007</v>
      </c>
      <c r="D15" s="123">
        <f>-Financiamiento!B13</f>
        <v>-97.910675352792524</v>
      </c>
      <c r="E15" s="123">
        <f>-Financiamiento!B14</f>
        <v>-109.15421740782693</v>
      </c>
      <c r="F15" s="123">
        <f>-Financiamiento!B15</f>
        <v>-121.68890812962138</v>
      </c>
      <c r="G15" s="123">
        <f>-Financiamiento!B16</f>
        <v>-135.66301617510933</v>
      </c>
      <c r="H15" s="55"/>
      <c r="I15" s="55"/>
      <c r="J15" s="55"/>
      <c r="K15" s="55"/>
      <c r="L15" s="55"/>
      <c r="M15" s="55"/>
      <c r="N15" s="55"/>
    </row>
    <row r="16" spans="1:14" ht="15">
      <c r="A16" s="116" t="s">
        <v>70</v>
      </c>
      <c r="B16" s="123">
        <f>-Inversion!B13</f>
        <v>-860</v>
      </c>
      <c r="C16" s="123"/>
      <c r="D16" s="123"/>
      <c r="E16" s="123"/>
      <c r="F16" s="123"/>
      <c r="G16" s="123"/>
      <c r="H16" s="55"/>
      <c r="I16" s="55"/>
      <c r="J16" s="55"/>
      <c r="K16" s="55"/>
      <c r="L16" s="55"/>
      <c r="M16" s="55"/>
      <c r="N16" s="55"/>
    </row>
    <row r="17" spans="1:15" ht="15">
      <c r="A17" s="116" t="s">
        <v>90</v>
      </c>
      <c r="B17" s="123">
        <f>-Inversion!B18</f>
        <v>-370</v>
      </c>
      <c r="C17" s="123"/>
      <c r="D17" s="123"/>
      <c r="E17" s="123"/>
      <c r="F17" s="123"/>
      <c r="G17" s="123"/>
      <c r="H17" s="55"/>
      <c r="I17" s="55"/>
      <c r="J17" s="55"/>
      <c r="K17" s="55"/>
      <c r="L17" s="55"/>
      <c r="M17" s="55"/>
      <c r="N17" s="55"/>
    </row>
    <row r="18" spans="1:15" ht="15">
      <c r="A18" s="116" t="s">
        <v>100</v>
      </c>
      <c r="B18" s="123">
        <f>+Inversion!B5</f>
        <v>368.16140195861868</v>
      </c>
      <c r="C18" s="123"/>
      <c r="D18" s="123"/>
      <c r="E18" s="123"/>
      <c r="F18" s="123"/>
      <c r="G18" s="123"/>
      <c r="H18" s="55"/>
      <c r="I18" s="55"/>
      <c r="J18" s="55"/>
      <c r="K18" s="55"/>
      <c r="L18" s="55"/>
      <c r="M18" s="55"/>
      <c r="N18" s="55"/>
    </row>
    <row r="19" spans="1:15" ht="15">
      <c r="A19" s="116" t="s">
        <v>92</v>
      </c>
      <c r="B19" s="123">
        <f>+Financiamiento!F27</f>
        <v>552.24210293792794</v>
      </c>
      <c r="C19" s="123"/>
      <c r="D19" s="123"/>
      <c r="E19" s="123"/>
      <c r="F19" s="123"/>
      <c r="G19" s="123"/>
      <c r="H19" s="55"/>
      <c r="I19" s="55"/>
      <c r="J19" s="55"/>
      <c r="K19" s="55"/>
      <c r="L19" s="55"/>
      <c r="M19" s="55"/>
      <c r="N19" s="55"/>
    </row>
    <row r="20" spans="1:15" ht="15">
      <c r="A20" s="119" t="s">
        <v>74</v>
      </c>
      <c r="B20" s="125">
        <f>SUM(B13:B19)</f>
        <v>-309.59649510345344</v>
      </c>
      <c r="C20" s="125">
        <f>SUM(C13:C19)</f>
        <v>134.50929331686049</v>
      </c>
      <c r="D20" s="125">
        <f>SUM(D13:D19)</f>
        <v>140.07589371447483</v>
      </c>
      <c r="E20" s="125">
        <f>SUM(E13:E19)</f>
        <v>145.75382612004145</v>
      </c>
      <c r="F20" s="125">
        <f>SUM(F13:F19)</f>
        <v>83.23676084788417</v>
      </c>
      <c r="G20" s="125">
        <f>SUM(G13:G17)</f>
        <v>84.173724492575843</v>
      </c>
      <c r="H20" s="55"/>
      <c r="I20" s="55"/>
      <c r="J20" s="56"/>
      <c r="K20" s="56"/>
      <c r="L20" s="56"/>
      <c r="M20" s="56"/>
      <c r="N20" s="56"/>
      <c r="O20" s="46"/>
    </row>
    <row r="21" spans="1:15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</row>
    <row r="22" spans="1:15">
      <c r="A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</row>
    <row r="23" spans="1:15">
      <c r="A23" s="55"/>
      <c r="B23" s="55"/>
      <c r="C23" s="55"/>
      <c r="D23" s="55"/>
      <c r="E23" s="55"/>
      <c r="F23" s="55" t="s">
        <v>46</v>
      </c>
      <c r="G23" s="55"/>
      <c r="H23" s="55"/>
      <c r="I23" s="55"/>
      <c r="J23" s="55"/>
      <c r="K23" s="55"/>
      <c r="L23" s="55"/>
      <c r="M23" s="55"/>
      <c r="N23" s="55"/>
    </row>
    <row r="24" spans="1:15" ht="15">
      <c r="A24" s="55"/>
      <c r="B24" s="126" t="s">
        <v>121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</row>
    <row r="25" spans="1:1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</row>
    <row r="26" spans="1:15">
      <c r="A26" s="55"/>
      <c r="B26" s="69" t="s">
        <v>47</v>
      </c>
      <c r="C26" s="120">
        <f>IRR(B20:G20)</f>
        <v>0.29066355598178739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</row>
    <row r="27" spans="1:1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</row>
    <row r="28" spans="1:15">
      <c r="A28" s="55"/>
      <c r="B28" s="121" t="s">
        <v>102</v>
      </c>
      <c r="C28" s="121" t="s">
        <v>75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</row>
    <row r="29" spans="1:15">
      <c r="A29" s="55"/>
      <c r="B29" s="117">
        <v>0.05</v>
      </c>
      <c r="C29" s="122">
        <f>+$B$20+NPV(B29,$C$20:$G$20)</f>
        <v>205.89959853469782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</row>
    <row r="30" spans="1:15">
      <c r="A30" s="55"/>
      <c r="B30" s="117">
        <f>+B29+0.07</f>
        <v>0.12000000000000001</v>
      </c>
      <c r="C30" s="122">
        <f t="shared" ref="C30:C47" si="0">+$B$20+NPV(B30,$C$20:$G$20)</f>
        <v>126.57432568195048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</row>
    <row r="31" spans="1:15">
      <c r="A31" s="55"/>
      <c r="B31" s="117">
        <f t="shared" ref="B31:B47" si="1">+B30+0.07</f>
        <v>0.19</v>
      </c>
      <c r="C31" s="122">
        <f t="shared" si="0"/>
        <v>65.626335900293554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</row>
    <row r="32" spans="1:15">
      <c r="A32" s="55"/>
      <c r="B32" s="117">
        <f t="shared" si="1"/>
        <v>0.26</v>
      </c>
      <c r="C32" s="122">
        <f t="shared" si="0"/>
        <v>17.780361220700797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</row>
    <row r="33" spans="1:14">
      <c r="A33" s="55"/>
      <c r="B33" s="117">
        <f t="shared" si="1"/>
        <v>0.33</v>
      </c>
      <c r="C33" s="122">
        <f t="shared" si="0"/>
        <v>-20.492126776911732</v>
      </c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</row>
    <row r="34" spans="1:14">
      <c r="A34" s="55"/>
      <c r="B34" s="117">
        <f t="shared" si="1"/>
        <v>0.4</v>
      </c>
      <c r="C34" s="122">
        <f t="shared" si="0"/>
        <v>-51.61584670667952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</row>
    <row r="35" spans="1:14">
      <c r="A35" s="55"/>
      <c r="B35" s="117">
        <f t="shared" si="1"/>
        <v>0.47000000000000003</v>
      </c>
      <c r="C35" s="122">
        <f t="shared" si="0"/>
        <v>-77.297451436511437</v>
      </c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</row>
    <row r="36" spans="1:14">
      <c r="A36" s="55"/>
      <c r="B36" s="117">
        <f t="shared" si="1"/>
        <v>0.54</v>
      </c>
      <c r="C36" s="122">
        <f t="shared" si="0"/>
        <v>-98.764209834356194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</row>
    <row r="37" spans="1:14">
      <c r="A37" s="55"/>
      <c r="B37" s="117">
        <f t="shared" si="1"/>
        <v>0.6100000000000001</v>
      </c>
      <c r="C37" s="122">
        <f t="shared" si="0"/>
        <v>-116.91582404687631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>
      <c r="A38" s="55"/>
      <c r="B38" s="117">
        <f t="shared" si="1"/>
        <v>0.68000000000000016</v>
      </c>
      <c r="C38" s="122">
        <f t="shared" si="0"/>
        <v>-132.42342372087327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</row>
    <row r="39" spans="1:14">
      <c r="A39" s="55"/>
      <c r="B39" s="117">
        <f t="shared" si="1"/>
        <v>0.75000000000000022</v>
      </c>
      <c r="C39" s="122">
        <f t="shared" si="0"/>
        <v>-145.79558323623019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</row>
    <row r="40" spans="1:14">
      <c r="A40" s="55"/>
      <c r="B40" s="117">
        <f t="shared" si="1"/>
        <v>0.82000000000000028</v>
      </c>
      <c r="C40" s="122">
        <f t="shared" si="0"/>
        <v>-157.423255507064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</row>
    <row r="41" spans="1:14">
      <c r="A41" s="55"/>
      <c r="B41" s="117">
        <f t="shared" si="1"/>
        <v>0.89000000000000035</v>
      </c>
      <c r="C41" s="122">
        <f t="shared" si="0"/>
        <v>-167.61093077640572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</row>
    <row r="42" spans="1:14">
      <c r="A42" s="55"/>
      <c r="B42" s="117">
        <f t="shared" si="1"/>
        <v>0.96000000000000041</v>
      </c>
      <c r="C42" s="122">
        <f t="shared" si="0"/>
        <v>-176.5986151203343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</row>
    <row r="43" spans="1:14">
      <c r="A43" s="55"/>
      <c r="B43" s="117">
        <f t="shared" si="1"/>
        <v>1.0300000000000005</v>
      </c>
      <c r="C43" s="122">
        <f t="shared" si="0"/>
        <v>-184.57757839922064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</row>
    <row r="44" spans="1:14">
      <c r="A44" s="55"/>
      <c r="B44" s="117">
        <f t="shared" si="1"/>
        <v>1.1000000000000005</v>
      </c>
      <c r="C44" s="122">
        <f t="shared" si="0"/>
        <v>-191.70180213410964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</row>
    <row r="45" spans="1:14">
      <c r="A45" s="55"/>
      <c r="B45" s="117">
        <f t="shared" si="1"/>
        <v>1.1700000000000006</v>
      </c>
      <c r="C45" s="122">
        <f t="shared" si="0"/>
        <v>-198.09641334750148</v>
      </c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</row>
    <row r="46" spans="1:14">
      <c r="A46" s="55"/>
      <c r="B46" s="117">
        <f t="shared" si="1"/>
        <v>1.2400000000000007</v>
      </c>
      <c r="C46" s="122">
        <f t="shared" si="0"/>
        <v>-203.86397528065442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</row>
    <row r="47" spans="1:14">
      <c r="A47" s="55"/>
      <c r="B47" s="117">
        <f t="shared" si="1"/>
        <v>1.3100000000000007</v>
      </c>
      <c r="C47" s="122">
        <f t="shared" si="0"/>
        <v>-209.0892338255818</v>
      </c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</row>
    <row r="48" spans="1:14"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</row>
  </sheetData>
  <pageMargins left="0.75" right="0.75" top="1" bottom="1" header="0.5" footer="0.5"/>
  <pageSetup orientation="portrait" horizontalDpi="4294967292" verticalDpi="4294967292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61"/>
  <sheetViews>
    <sheetView topLeftCell="A4" zoomScale="120" zoomScaleNormal="120" zoomScalePageLayoutView="120" workbookViewId="0">
      <selection activeCell="B4" sqref="B4"/>
    </sheetView>
  </sheetViews>
  <sheetFormatPr baseColWidth="10" defaultRowHeight="12.75"/>
  <cols>
    <col min="1" max="1" width="41.125" customWidth="1"/>
    <col min="2" max="2" width="13.375" customWidth="1"/>
    <col min="3" max="3" width="10.625" customWidth="1"/>
    <col min="4" max="4" width="10" customWidth="1"/>
    <col min="5" max="5" width="10.125" customWidth="1"/>
    <col min="6" max="6" width="10.375" customWidth="1"/>
    <col min="7" max="7" width="9.875" customWidth="1"/>
    <col min="12" max="12" width="3" customWidth="1"/>
    <col min="13" max="13" width="2.125" customWidth="1"/>
  </cols>
  <sheetData>
    <row r="1" spans="1:14">
      <c r="A1" s="65" t="s">
        <v>120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>
      <c r="C2" s="55"/>
      <c r="D2" s="55"/>
      <c r="E2" s="55"/>
      <c r="F2" s="63" t="s">
        <v>79</v>
      </c>
      <c r="G2" s="64">
        <v>27162</v>
      </c>
      <c r="H2" s="55"/>
      <c r="I2" s="55"/>
      <c r="J2" s="55"/>
      <c r="K2" s="55"/>
      <c r="L2" s="55"/>
      <c r="M2" s="55"/>
      <c r="N2" s="55"/>
    </row>
    <row r="3" spans="1:14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>
      <c r="A4" s="67" t="s">
        <v>10</v>
      </c>
      <c r="B4" s="115" t="s">
        <v>0</v>
      </c>
      <c r="C4" s="115" t="s">
        <v>1</v>
      </c>
      <c r="D4" s="115" t="s">
        <v>2</v>
      </c>
      <c r="E4" s="115" t="s">
        <v>3</v>
      </c>
      <c r="F4" s="115" t="s">
        <v>4</v>
      </c>
      <c r="G4" s="115" t="s">
        <v>5</v>
      </c>
      <c r="H4" s="55"/>
      <c r="I4" s="55"/>
      <c r="J4" s="55"/>
      <c r="K4" s="55"/>
      <c r="L4" s="55"/>
      <c r="M4" s="55"/>
      <c r="N4" s="55"/>
    </row>
    <row r="5" spans="1:14" ht="15">
      <c r="A5" s="116" t="s">
        <v>11</v>
      </c>
      <c r="B5" s="123"/>
      <c r="C5" s="123">
        <f>'Ingresos '!D26</f>
        <v>278.33001988071572</v>
      </c>
      <c r="D5" s="123">
        <f>'Ingresos '!E26</f>
        <v>283.89662027833003</v>
      </c>
      <c r="E5" s="123">
        <f>'Ingresos '!F26</f>
        <v>289.57455268389663</v>
      </c>
      <c r="F5" s="123">
        <f>'Ingresos '!G26</f>
        <v>295.36604373757456</v>
      </c>
      <c r="G5" s="123">
        <f>'Ingresos '!H26</f>
        <v>301.27336461232608</v>
      </c>
      <c r="H5" s="55"/>
      <c r="I5" s="55"/>
      <c r="J5" s="55"/>
      <c r="K5" s="55"/>
      <c r="L5" s="55"/>
      <c r="M5" s="55"/>
      <c r="N5" s="55"/>
    </row>
    <row r="6" spans="1:14" ht="15">
      <c r="A6" s="116" t="s">
        <v>45</v>
      </c>
      <c r="B6" s="124"/>
      <c r="C6" s="123">
        <f>-'Gastos Operacionales'!C13</f>
        <v>0</v>
      </c>
      <c r="D6" s="123">
        <f>-'Gastos Operacionales'!D13</f>
        <v>0</v>
      </c>
      <c r="E6" s="123">
        <f>-'Gastos Operacionales'!E13</f>
        <v>0</v>
      </c>
      <c r="F6" s="123">
        <f>-'Gastos Operacionales'!F13</f>
        <v>0</v>
      </c>
      <c r="G6" s="123">
        <f>-'Gastos Operacionales'!G13</f>
        <v>0</v>
      </c>
      <c r="H6" s="55"/>
      <c r="I6" s="55"/>
      <c r="J6" s="55"/>
      <c r="K6" s="55"/>
      <c r="L6" s="55"/>
      <c r="M6" s="55"/>
      <c r="N6" s="55"/>
    </row>
    <row r="7" spans="1:14" ht="15">
      <c r="A7" s="116" t="s">
        <v>6</v>
      </c>
      <c r="B7" s="123"/>
      <c r="C7" s="123">
        <f>-'Gastos de comercializacion'!C9</f>
        <v>0</v>
      </c>
      <c r="D7" s="123">
        <f>-'Gastos de comercializacion'!D9</f>
        <v>0</v>
      </c>
      <c r="E7" s="123">
        <f>-'Gastos de comercializacion'!E9</f>
        <v>0</v>
      </c>
      <c r="F7" s="123">
        <f>-'Gastos de comercializacion'!F9</f>
        <v>0</v>
      </c>
      <c r="G7" s="123">
        <f>-'Gastos de comercializacion'!G9</f>
        <v>0</v>
      </c>
      <c r="H7" s="55"/>
      <c r="I7" s="55"/>
      <c r="J7" s="55"/>
      <c r="K7" s="55"/>
      <c r="L7" s="55"/>
      <c r="M7" s="55"/>
      <c r="N7" s="55"/>
    </row>
    <row r="8" spans="1:14" ht="15">
      <c r="A8" s="116" t="s">
        <v>32</v>
      </c>
      <c r="B8" s="123"/>
      <c r="C8" s="123">
        <f>-RRHH!F18</f>
        <v>0</v>
      </c>
      <c r="D8" s="123">
        <f>-RRHH!K18</f>
        <v>0</v>
      </c>
      <c r="E8" s="123">
        <f>-RRHH!P18</f>
        <v>0</v>
      </c>
      <c r="F8" s="123">
        <f>-RRHH!U18</f>
        <v>0</v>
      </c>
      <c r="G8" s="123">
        <f>-RRHH!Z18</f>
        <v>0</v>
      </c>
      <c r="H8" s="55"/>
      <c r="I8" s="55"/>
      <c r="J8" s="55"/>
      <c r="K8" s="55"/>
      <c r="L8" s="55"/>
      <c r="M8" s="55"/>
      <c r="N8" s="55"/>
    </row>
    <row r="9" spans="1:14" ht="15">
      <c r="A9" s="116" t="s">
        <v>68</v>
      </c>
      <c r="B9" s="123"/>
      <c r="C9" s="123">
        <f>+'Flujo de caja (UF$) (2)'!C9</f>
        <v>-55.99544069127721</v>
      </c>
      <c r="D9" s="123">
        <f>+'Flujo de caja (UF$) (2)'!D9</f>
        <v>-45.910051211062679</v>
      </c>
      <c r="E9" s="123">
        <f>+'Flujo de caja (UF$) (2)'!E9</f>
        <v>-34.666509156028241</v>
      </c>
      <c r="F9" s="123">
        <f>+'Flujo de caja (UF$) (2)'!F9</f>
        <v>-22.131818434233828</v>
      </c>
      <c r="G9" s="123">
        <f>+'Flujo de caja (UF$) (2)'!G9</f>
        <v>-8.1577103887458584</v>
      </c>
      <c r="H9" s="55"/>
      <c r="I9" s="55"/>
      <c r="J9" s="55"/>
      <c r="K9" s="55"/>
      <c r="L9" s="55"/>
      <c r="M9" s="55"/>
      <c r="N9" s="55"/>
    </row>
    <row r="10" spans="1:14" ht="15">
      <c r="A10" s="116" t="s">
        <v>73</v>
      </c>
      <c r="B10" s="123"/>
      <c r="C10" s="123">
        <f>-Inversion!C24</f>
        <v>-286.66666666666669</v>
      </c>
      <c r="D10" s="123">
        <f>-Inversion!D24</f>
        <v>-286.66666666666669</v>
      </c>
      <c r="E10" s="123">
        <f>-Inversion!E24</f>
        <v>-286.66666666666669</v>
      </c>
      <c r="F10" s="123">
        <f>-Inversion!F24</f>
        <v>0</v>
      </c>
      <c r="G10" s="123">
        <f>-Inversion!G24</f>
        <v>0</v>
      </c>
      <c r="H10" s="55"/>
      <c r="I10" s="55"/>
      <c r="J10" s="55"/>
      <c r="K10" s="55"/>
      <c r="L10" s="55"/>
      <c r="M10" s="55"/>
      <c r="N10" s="55"/>
    </row>
    <row r="11" spans="1:14" ht="15">
      <c r="A11" s="118" t="s">
        <v>7</v>
      </c>
      <c r="B11" s="125"/>
      <c r="C11" s="125">
        <f>SUM(C5:C10)</f>
        <v>-64.332087477228185</v>
      </c>
      <c r="D11" s="125">
        <f>SUM(D5:D10)</f>
        <v>-48.680097599399346</v>
      </c>
      <c r="E11" s="125">
        <f>SUM(E5:E10)</f>
        <v>-31.758623138798299</v>
      </c>
      <c r="F11" s="125">
        <f>SUM(F5:F10)</f>
        <v>273.23422530334074</v>
      </c>
      <c r="G11" s="125">
        <f>SUM(G5:G10)</f>
        <v>293.11565422358024</v>
      </c>
      <c r="H11" s="55"/>
      <c r="I11" s="55"/>
      <c r="J11" s="55"/>
      <c r="K11" s="55"/>
      <c r="L11" s="55"/>
      <c r="M11" s="55"/>
      <c r="N11" s="55"/>
    </row>
    <row r="12" spans="1:14" ht="15">
      <c r="A12" s="116" t="s">
        <v>8</v>
      </c>
      <c r="B12" s="123"/>
      <c r="C12" s="123">
        <f>-IF(C11&gt;0,C11*0.25,0)</f>
        <v>0</v>
      </c>
      <c r="D12" s="123">
        <f>-IF(D11&gt;0,D11*0.25,0)</f>
        <v>0</v>
      </c>
      <c r="E12" s="123">
        <f>-IF(E11&gt;0,E11*0.25,0)</f>
        <v>0</v>
      </c>
      <c r="F12" s="123">
        <f>-IF(F11&gt;0,F11*0.25,0)</f>
        <v>-68.308556325835184</v>
      </c>
      <c r="G12" s="123">
        <f>-IF(G11&gt;0,G11*0.25,0)</f>
        <v>-73.278913555895059</v>
      </c>
      <c r="H12" s="55"/>
      <c r="I12" s="55"/>
      <c r="J12" s="55"/>
      <c r="K12" s="55"/>
      <c r="L12" s="55"/>
      <c r="M12" s="55"/>
      <c r="N12" s="55"/>
    </row>
    <row r="13" spans="1:14" ht="15">
      <c r="A13" s="118" t="s">
        <v>9</v>
      </c>
      <c r="B13" s="125"/>
      <c r="C13" s="125">
        <f>SUM(C11:C12)</f>
        <v>-64.332087477228185</v>
      </c>
      <c r="D13" s="125">
        <f>SUM(D11:D12)</f>
        <v>-48.680097599399346</v>
      </c>
      <c r="E13" s="125">
        <f>SUM(E11:E12)</f>
        <v>-31.758623138798299</v>
      </c>
      <c r="F13" s="125">
        <f>SUM(F11:F12)</f>
        <v>204.92566897750555</v>
      </c>
      <c r="G13" s="125">
        <f>SUM(G11:G12)</f>
        <v>219.83674066768518</v>
      </c>
      <c r="H13" s="55"/>
      <c r="I13" s="55"/>
      <c r="J13" s="55"/>
      <c r="K13" s="55"/>
      <c r="L13" s="55"/>
      <c r="M13" s="55"/>
      <c r="N13" s="55"/>
    </row>
    <row r="14" spans="1:14" ht="15">
      <c r="A14" s="116" t="s">
        <v>72</v>
      </c>
      <c r="B14" s="123"/>
      <c r="C14" s="123">
        <f>-C10</f>
        <v>286.66666666666669</v>
      </c>
      <c r="D14" s="123">
        <f>-D10</f>
        <v>286.66666666666669</v>
      </c>
      <c r="E14" s="123">
        <f>-E10</f>
        <v>286.66666666666669</v>
      </c>
      <c r="F14" s="123">
        <f>-F10</f>
        <v>0</v>
      </c>
      <c r="G14" s="123">
        <f>-G10</f>
        <v>0</v>
      </c>
      <c r="H14" s="55"/>
      <c r="I14" s="55"/>
      <c r="J14" s="55"/>
      <c r="K14" s="55"/>
      <c r="L14" s="55"/>
      <c r="M14" s="55"/>
      <c r="N14" s="55"/>
    </row>
    <row r="15" spans="1:14" ht="15">
      <c r="A15" s="116" t="s">
        <v>69</v>
      </c>
      <c r="B15" s="123"/>
      <c r="C15" s="123">
        <f>+'Flujo de caja (UF$) (2)'!C15</f>
        <v>-87.825285872578007</v>
      </c>
      <c r="D15" s="123">
        <f>+'Flujo de caja (UF$) (2)'!D15</f>
        <v>-97.910675352792524</v>
      </c>
      <c r="E15" s="123">
        <f>+'Flujo de caja (UF$) (2)'!E15</f>
        <v>-109.15421740782693</v>
      </c>
      <c r="F15" s="123">
        <f>+'Flujo de caja (UF$) (2)'!F15</f>
        <v>-121.68890812962138</v>
      </c>
      <c r="G15" s="123">
        <f>+'Flujo de caja (UF$) (2)'!G15</f>
        <v>-135.66301617510933</v>
      </c>
      <c r="H15" s="55"/>
      <c r="I15" s="55"/>
      <c r="J15" s="55"/>
      <c r="K15" s="55"/>
      <c r="L15" s="55"/>
      <c r="M15" s="55"/>
      <c r="N15" s="55"/>
    </row>
    <row r="16" spans="1:14" ht="15">
      <c r="A16" s="116" t="s">
        <v>70</v>
      </c>
      <c r="B16" s="123">
        <f>-Inversion!B13</f>
        <v>-860</v>
      </c>
      <c r="C16" s="123"/>
      <c r="D16" s="123"/>
      <c r="E16" s="123"/>
      <c r="F16" s="123"/>
      <c r="G16" s="123"/>
      <c r="H16" s="55"/>
      <c r="I16" s="55"/>
      <c r="J16" s="55"/>
      <c r="K16" s="55"/>
      <c r="L16" s="55"/>
      <c r="M16" s="55"/>
      <c r="N16" s="55"/>
    </row>
    <row r="17" spans="1:15" ht="15">
      <c r="A17" s="116" t="s">
        <v>90</v>
      </c>
      <c r="B17" s="123">
        <f>-Inversion!B18</f>
        <v>-370</v>
      </c>
      <c r="C17" s="123"/>
      <c r="D17" s="123"/>
      <c r="E17" s="123"/>
      <c r="F17" s="123"/>
      <c r="G17" s="123"/>
      <c r="H17" s="55"/>
      <c r="I17" s="55"/>
      <c r="J17" s="55"/>
      <c r="K17" s="55"/>
      <c r="L17" s="55"/>
      <c r="M17" s="55"/>
      <c r="N17" s="55"/>
    </row>
    <row r="18" spans="1:15" ht="15">
      <c r="A18" s="116" t="s">
        <v>100</v>
      </c>
      <c r="B18" s="123"/>
      <c r="C18" s="123"/>
      <c r="D18" s="123"/>
      <c r="E18" s="123"/>
      <c r="F18" s="123"/>
      <c r="G18" s="123"/>
      <c r="H18" s="55"/>
      <c r="I18" s="55"/>
      <c r="J18" s="55"/>
      <c r="K18" s="55"/>
      <c r="L18" s="55"/>
      <c r="M18" s="55"/>
      <c r="N18" s="55"/>
    </row>
    <row r="19" spans="1:15" ht="15">
      <c r="A19" s="116" t="s">
        <v>92</v>
      </c>
      <c r="B19" s="123">
        <f>+'Flujo de caja (UF$) (2)'!B19</f>
        <v>552.24210293792794</v>
      </c>
      <c r="C19" s="123"/>
      <c r="D19" s="123"/>
      <c r="E19" s="123"/>
      <c r="F19" s="123"/>
      <c r="G19" s="123"/>
      <c r="H19" s="55"/>
      <c r="I19" s="55"/>
      <c r="J19" s="55"/>
      <c r="K19" s="55"/>
      <c r="L19" s="55"/>
      <c r="M19" s="55"/>
      <c r="N19" s="55"/>
    </row>
    <row r="20" spans="1:15" ht="15">
      <c r="A20" s="119" t="s">
        <v>74</v>
      </c>
      <c r="B20" s="125">
        <f>SUM(B13:B19)</f>
        <v>-677.75789706207206</v>
      </c>
      <c r="C20" s="125">
        <f>SUM(C13:C19)</f>
        <v>134.50929331686049</v>
      </c>
      <c r="D20" s="125">
        <f>SUM(D13:D19)</f>
        <v>140.07589371447483</v>
      </c>
      <c r="E20" s="125">
        <f>SUM(E13:E19)</f>
        <v>145.75382612004145</v>
      </c>
      <c r="F20" s="125">
        <f>SUM(F13:F19)</f>
        <v>83.23676084788417</v>
      </c>
      <c r="G20" s="125">
        <f>SUM(G13:G17)</f>
        <v>84.173724492575843</v>
      </c>
      <c r="H20" s="55"/>
      <c r="I20" s="55"/>
      <c r="J20" s="56"/>
      <c r="K20" s="56"/>
      <c r="L20" s="56"/>
      <c r="M20" s="56"/>
      <c r="N20" s="56"/>
      <c r="O20" s="46"/>
    </row>
    <row r="21" spans="1:15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</row>
    <row r="22" spans="1:15">
      <c r="A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</row>
    <row r="23" spans="1:15">
      <c r="A23" s="55"/>
      <c r="B23" s="55"/>
      <c r="C23" s="55"/>
      <c r="D23" s="55"/>
      <c r="E23" s="55"/>
      <c r="F23" s="55" t="s">
        <v>46</v>
      </c>
      <c r="G23" s="55"/>
      <c r="H23" s="55"/>
      <c r="I23" s="55"/>
      <c r="J23" s="55"/>
      <c r="K23" s="55"/>
      <c r="L23" s="55"/>
      <c r="M23" s="55"/>
      <c r="N23" s="55"/>
    </row>
    <row r="24" spans="1:15" ht="15">
      <c r="A24" s="55"/>
      <c r="B24" s="126" t="s">
        <v>124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</row>
    <row r="25" spans="1:1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</row>
    <row r="26" spans="1:15">
      <c r="A26" s="55"/>
      <c r="B26" s="69" t="s">
        <v>47</v>
      </c>
      <c r="C26" s="120">
        <f>IRR(B20:G20)</f>
        <v>-4.9992584899126724E-2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</row>
    <row r="27" spans="1:1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</row>
    <row r="28" spans="1:15">
      <c r="A28" s="55"/>
      <c r="B28" s="121" t="s">
        <v>102</v>
      </c>
      <c r="C28" s="121" t="s">
        <v>103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</row>
    <row r="29" spans="1:15">
      <c r="A29" s="55"/>
      <c r="B29" s="117">
        <v>0.05</v>
      </c>
      <c r="C29" s="122">
        <f>+$B$20+NPV(B29,$C$20:$G$20)</f>
        <v>-162.26180342392081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</row>
    <row r="30" spans="1:15">
      <c r="A30" s="55"/>
      <c r="B30" s="117">
        <f>+B29+0.07</f>
        <v>0.12000000000000001</v>
      </c>
      <c r="C30" s="122">
        <f t="shared" ref="C30:C61" si="0">+$B$20+NPV(B30,$C$20:$G$20)</f>
        <v>-241.58707627666814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</row>
    <row r="31" spans="1:15">
      <c r="A31" s="55"/>
      <c r="B31" s="117">
        <f t="shared" ref="B31:B40" si="1">+B30+0.07</f>
        <v>0.19</v>
      </c>
      <c r="C31" s="122">
        <f t="shared" si="0"/>
        <v>-302.53506605832507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</row>
    <row r="32" spans="1:15">
      <c r="A32" s="55"/>
      <c r="B32" s="117">
        <f t="shared" si="1"/>
        <v>0.26</v>
      </c>
      <c r="C32" s="122">
        <f t="shared" si="0"/>
        <v>-350.38104073791783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</row>
    <row r="33" spans="1:14">
      <c r="A33" s="55"/>
      <c r="B33" s="117">
        <f t="shared" si="1"/>
        <v>0.33</v>
      </c>
      <c r="C33" s="122">
        <f t="shared" si="0"/>
        <v>-388.65352873553036</v>
      </c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</row>
    <row r="34" spans="1:14">
      <c r="A34" s="55"/>
      <c r="B34" s="117">
        <f t="shared" si="1"/>
        <v>0.4</v>
      </c>
      <c r="C34" s="122">
        <f t="shared" si="0"/>
        <v>-419.77724866529815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</row>
    <row r="35" spans="1:14">
      <c r="A35" s="55"/>
      <c r="B35" s="117">
        <f t="shared" si="1"/>
        <v>0.47000000000000003</v>
      </c>
      <c r="C35" s="122">
        <f t="shared" si="0"/>
        <v>-445.45885339513006</v>
      </c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</row>
    <row r="36" spans="1:14">
      <c r="A36" s="55"/>
      <c r="B36" s="117">
        <f t="shared" si="1"/>
        <v>0.54</v>
      </c>
      <c r="C36" s="122">
        <f t="shared" si="0"/>
        <v>-466.92561179297479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</row>
    <row r="37" spans="1:14">
      <c r="A37" s="55"/>
      <c r="B37" s="117">
        <f t="shared" si="1"/>
        <v>0.6100000000000001</v>
      </c>
      <c r="C37" s="122">
        <f t="shared" si="0"/>
        <v>-485.07722600549494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>
      <c r="A38" s="55"/>
      <c r="B38" s="117">
        <f t="shared" si="1"/>
        <v>0.68000000000000016</v>
      </c>
      <c r="C38" s="122">
        <f t="shared" si="0"/>
        <v>-500.58482567949193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</row>
    <row r="39" spans="1:14">
      <c r="A39" s="55"/>
      <c r="B39" s="117">
        <f t="shared" si="1"/>
        <v>0.75000000000000022</v>
      </c>
      <c r="C39" s="122">
        <f t="shared" si="0"/>
        <v>-513.95698519484881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</row>
    <row r="40" spans="1:14">
      <c r="A40" s="55"/>
      <c r="B40" s="117">
        <f t="shared" si="1"/>
        <v>0.82000000000000028</v>
      </c>
      <c r="C40" s="122">
        <f t="shared" si="0"/>
        <v>-525.58465746568265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</row>
    <row r="41" spans="1:14">
      <c r="A41" s="55"/>
      <c r="B41" s="117">
        <f t="shared" ref="B41:B50" si="2">+B40+0.07</f>
        <v>0.89000000000000035</v>
      </c>
      <c r="C41" s="122">
        <f t="shared" si="0"/>
        <v>-535.77233273502429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</row>
    <row r="42" spans="1:14">
      <c r="A42" s="55"/>
      <c r="B42" s="117">
        <f t="shared" si="2"/>
        <v>0.96000000000000041</v>
      </c>
      <c r="C42" s="122">
        <f t="shared" si="0"/>
        <v>-544.76001707895296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</row>
    <row r="43" spans="1:14">
      <c r="A43" s="55"/>
      <c r="B43" s="117">
        <f t="shared" si="2"/>
        <v>1.0300000000000005</v>
      </c>
      <c r="C43" s="122">
        <f t="shared" si="0"/>
        <v>-552.7389803578393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</row>
    <row r="44" spans="1:14">
      <c r="A44" s="55"/>
      <c r="B44" s="117">
        <f t="shared" si="2"/>
        <v>1.1000000000000005</v>
      </c>
      <c r="C44" s="122">
        <f t="shared" si="0"/>
        <v>-559.86320409272821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</row>
    <row r="45" spans="1:14">
      <c r="A45" s="55"/>
      <c r="B45" s="117">
        <f t="shared" si="2"/>
        <v>1.1700000000000006</v>
      </c>
      <c r="C45" s="122">
        <f t="shared" si="0"/>
        <v>-566.25781530612016</v>
      </c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</row>
    <row r="46" spans="1:14">
      <c r="A46" s="55"/>
      <c r="B46" s="117">
        <f t="shared" si="2"/>
        <v>1.2400000000000007</v>
      </c>
      <c r="C46" s="122">
        <f t="shared" si="0"/>
        <v>-572.02537723927298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</row>
    <row r="47" spans="1:14">
      <c r="A47" s="55"/>
      <c r="B47" s="117">
        <f t="shared" si="2"/>
        <v>1.3100000000000007</v>
      </c>
      <c r="C47" s="122">
        <f t="shared" si="0"/>
        <v>-577.25063578420043</v>
      </c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</row>
    <row r="48" spans="1:14">
      <c r="A48" s="55"/>
      <c r="B48" s="117">
        <f t="shared" si="2"/>
        <v>1.3800000000000008</v>
      </c>
      <c r="C48" s="122">
        <f t="shared" si="0"/>
        <v>-582.004139265356</v>
      </c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</row>
    <row r="49" spans="1:14">
      <c r="A49" s="55"/>
      <c r="B49" s="117">
        <f t="shared" si="2"/>
        <v>1.4500000000000008</v>
      </c>
      <c r="C49" s="122">
        <f t="shared" si="0"/>
        <v>-586.34502670531492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</row>
    <row r="50" spans="1:14">
      <c r="A50" s="55"/>
      <c r="B50" s="117">
        <f t="shared" si="2"/>
        <v>1.5200000000000009</v>
      </c>
      <c r="C50" s="122">
        <f t="shared" si="0"/>
        <v>-590.32319572930328</v>
      </c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</row>
    <row r="51" spans="1:14">
      <c r="A51" s="55"/>
      <c r="B51" s="117">
        <f t="shared" ref="B51:B56" si="3">+B50+0.07</f>
        <v>1.590000000000001</v>
      </c>
      <c r="C51" s="122">
        <f t="shared" si="0"/>
        <v>-593.98100293526477</v>
      </c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</row>
    <row r="52" spans="1:14">
      <c r="A52" s="55"/>
      <c r="B52" s="117">
        <f t="shared" si="3"/>
        <v>1.660000000000001</v>
      </c>
      <c r="C52" s="122">
        <f t="shared" si="0"/>
        <v>-597.35460854523774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</row>
    <row r="53" spans="1:14">
      <c r="A53" s="55"/>
      <c r="B53" s="117">
        <f t="shared" si="3"/>
        <v>1.7300000000000011</v>
      </c>
      <c r="C53" s="122">
        <f t="shared" si="0"/>
        <v>-600.47504798540899</v>
      </c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</row>
    <row r="54" spans="1:14">
      <c r="A54" s="55"/>
      <c r="B54" s="117">
        <f t="shared" si="3"/>
        <v>1.8000000000000012</v>
      </c>
      <c r="C54" s="122">
        <f t="shared" si="0"/>
        <v>-603.36909207100655</v>
      </c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s="55" customFormat="1">
      <c r="B55" s="117">
        <f t="shared" si="3"/>
        <v>1.8700000000000012</v>
      </c>
      <c r="C55" s="122">
        <f t="shared" si="0"/>
        <v>-606.05994224007691</v>
      </c>
    </row>
    <row r="56" spans="1:14" s="55" customFormat="1">
      <c r="B56" s="117">
        <f t="shared" si="3"/>
        <v>1.9400000000000013</v>
      </c>
      <c r="C56" s="122">
        <f t="shared" si="0"/>
        <v>-608.56779610961689</v>
      </c>
    </row>
    <row r="57" spans="1:14" s="55" customFormat="1">
      <c r="B57" s="117">
        <f>+B56+0.07</f>
        <v>2.0100000000000011</v>
      </c>
      <c r="C57" s="122">
        <f t="shared" si="0"/>
        <v>-610.9103103606767</v>
      </c>
    </row>
    <row r="58" spans="1:14" s="55" customFormat="1">
      <c r="B58" s="117">
        <f>+B57+0.07</f>
        <v>2.080000000000001</v>
      </c>
      <c r="C58" s="122">
        <f t="shared" si="0"/>
        <v>-613.10298178821188</v>
      </c>
    </row>
    <row r="59" spans="1:14" s="55" customFormat="1">
      <c r="B59" s="117">
        <f>+B58+0.07</f>
        <v>2.1500000000000008</v>
      </c>
      <c r="C59" s="122">
        <f t="shared" si="0"/>
        <v>-615.15946270746667</v>
      </c>
    </row>
    <row r="60" spans="1:14" s="55" customFormat="1">
      <c r="B60" s="117">
        <f>+B59+0.07</f>
        <v>2.2200000000000006</v>
      </c>
      <c r="C60" s="122">
        <f t="shared" si="0"/>
        <v>-617.09182338655944</v>
      </c>
    </row>
    <row r="61" spans="1:14" s="55" customFormat="1">
      <c r="B61" s="117">
        <f>+B60+0.07</f>
        <v>2.2900000000000005</v>
      </c>
      <c r="C61" s="122">
        <f t="shared" si="0"/>
        <v>-618.91077148396027</v>
      </c>
    </row>
  </sheetData>
  <pageMargins left="0.75" right="0.75" top="1" bottom="1" header="0.5" footer="0.5"/>
  <pageSetup orientation="portrait" horizontalDpi="4294967292" verticalDpi="4294967292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1"/>
  <sheetViews>
    <sheetView topLeftCell="B22" zoomScale="140" zoomScaleNormal="140" zoomScalePageLayoutView="140" workbookViewId="0">
      <selection activeCell="B22" sqref="B22"/>
    </sheetView>
  </sheetViews>
  <sheetFormatPr baseColWidth="10" defaultRowHeight="12.75"/>
  <cols>
    <col min="1" max="1" width="41.125" customWidth="1"/>
    <col min="2" max="2" width="13.375" customWidth="1"/>
    <col min="3" max="3" width="13.125" customWidth="1"/>
    <col min="4" max="4" width="10" customWidth="1"/>
    <col min="5" max="5" width="10.125" customWidth="1"/>
    <col min="6" max="6" width="10.375" customWidth="1"/>
    <col min="7" max="7" width="9.875" customWidth="1"/>
    <col min="12" max="12" width="3" customWidth="1"/>
    <col min="13" max="13" width="2.125" customWidth="1"/>
  </cols>
  <sheetData>
    <row r="1" spans="1:14">
      <c r="A1" s="65" t="s">
        <v>120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>
      <c r="C2" s="55"/>
      <c r="D2" s="55"/>
      <c r="E2" s="55"/>
      <c r="F2" s="63" t="s">
        <v>79</v>
      </c>
      <c r="G2" s="64">
        <v>27162</v>
      </c>
      <c r="H2" s="55"/>
      <c r="I2" s="55"/>
      <c r="J2" s="55"/>
      <c r="K2" s="55"/>
      <c r="L2" s="55"/>
      <c r="M2" s="55"/>
      <c r="N2" s="55"/>
    </row>
    <row r="3" spans="1:14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>
      <c r="A4" s="67" t="s">
        <v>10</v>
      </c>
      <c r="B4" s="115" t="s">
        <v>0</v>
      </c>
      <c r="C4" s="115" t="s">
        <v>1</v>
      </c>
      <c r="D4" s="115" t="s">
        <v>2</v>
      </c>
      <c r="E4" s="115" t="s">
        <v>3</v>
      </c>
      <c r="F4" s="115" t="s">
        <v>4</v>
      </c>
      <c r="G4" s="115" t="s">
        <v>5</v>
      </c>
      <c r="H4" s="55"/>
      <c r="I4" s="55"/>
      <c r="J4" s="55"/>
      <c r="K4" s="55"/>
      <c r="L4" s="55"/>
      <c r="M4" s="55"/>
      <c r="N4" s="55"/>
    </row>
    <row r="5" spans="1:14" ht="15">
      <c r="A5" s="116" t="s">
        <v>11</v>
      </c>
      <c r="B5" s="123"/>
      <c r="C5" s="123">
        <f>'Ingresos '!D26</f>
        <v>278.33001988071572</v>
      </c>
      <c r="D5" s="123">
        <f>'Ingresos '!E26</f>
        <v>283.89662027833003</v>
      </c>
      <c r="E5" s="123">
        <f>'Ingresos '!F26</f>
        <v>289.57455268389663</v>
      </c>
      <c r="F5" s="123">
        <f>'Ingresos '!G26</f>
        <v>295.36604373757456</v>
      </c>
      <c r="G5" s="123">
        <f>'Ingresos '!H26</f>
        <v>301.27336461232608</v>
      </c>
      <c r="H5" s="55"/>
      <c r="I5" s="55"/>
      <c r="J5" s="55"/>
      <c r="K5" s="55"/>
      <c r="L5" s="55"/>
      <c r="M5" s="55"/>
      <c r="N5" s="55"/>
    </row>
    <row r="6" spans="1:14" ht="15">
      <c r="A6" s="116" t="s">
        <v>45</v>
      </c>
      <c r="B6" s="124"/>
      <c r="C6" s="123">
        <f>-'Gastos Operacionales'!C13</f>
        <v>0</v>
      </c>
      <c r="D6" s="123">
        <f>-'Gastos Operacionales'!D13</f>
        <v>0</v>
      </c>
      <c r="E6" s="123">
        <f>-'Gastos Operacionales'!E13</f>
        <v>0</v>
      </c>
      <c r="F6" s="123">
        <f>-'Gastos Operacionales'!F13</f>
        <v>0</v>
      </c>
      <c r="G6" s="123">
        <f>-'Gastos Operacionales'!G13</f>
        <v>0</v>
      </c>
      <c r="H6" s="55"/>
      <c r="I6" s="55"/>
      <c r="J6" s="55"/>
      <c r="K6" s="55"/>
      <c r="L6" s="55"/>
      <c r="M6" s="55"/>
      <c r="N6" s="55"/>
    </row>
    <row r="7" spans="1:14" ht="15">
      <c r="A7" s="116" t="s">
        <v>6</v>
      </c>
      <c r="B7" s="123"/>
      <c r="C7" s="123">
        <f>-'Gastos de comercializacion'!C9</f>
        <v>0</v>
      </c>
      <c r="D7" s="123">
        <f>-'Gastos de comercializacion'!D9</f>
        <v>0</v>
      </c>
      <c r="E7" s="123">
        <f>-'Gastos de comercializacion'!E9</f>
        <v>0</v>
      </c>
      <c r="F7" s="123">
        <f>-'Gastos de comercializacion'!F9</f>
        <v>0</v>
      </c>
      <c r="G7" s="123">
        <f>-'Gastos de comercializacion'!G9</f>
        <v>0</v>
      </c>
      <c r="H7" s="55"/>
      <c r="I7" s="55"/>
      <c r="J7" s="55"/>
      <c r="K7" s="55"/>
      <c r="L7" s="55"/>
      <c r="M7" s="55"/>
      <c r="N7" s="55"/>
    </row>
    <row r="8" spans="1:14" ht="15">
      <c r="A8" s="116" t="s">
        <v>32</v>
      </c>
      <c r="B8" s="123"/>
      <c r="C8" s="123">
        <f>-RRHH!F18</f>
        <v>0</v>
      </c>
      <c r="D8" s="123">
        <f>-RRHH!K18</f>
        <v>0</v>
      </c>
      <c r="E8" s="123">
        <f>-RRHH!P18</f>
        <v>0</v>
      </c>
      <c r="F8" s="123">
        <f>-RRHH!U18</f>
        <v>0</v>
      </c>
      <c r="G8" s="123">
        <f>-RRHH!Z18</f>
        <v>0</v>
      </c>
      <c r="H8" s="55"/>
      <c r="I8" s="55"/>
      <c r="J8" s="55"/>
      <c r="K8" s="55"/>
      <c r="L8" s="55"/>
      <c r="M8" s="55"/>
      <c r="N8" s="55"/>
    </row>
    <row r="9" spans="1:14" ht="15">
      <c r="A9" s="116" t="s">
        <v>68</v>
      </c>
      <c r="B9" s="123"/>
      <c r="C9" s="123">
        <f>+'Flujo de caja (UF$) (2)'!C9</f>
        <v>-55.99544069127721</v>
      </c>
      <c r="D9" s="123">
        <f>+'Flujo de caja (UF$) (2)'!D9</f>
        <v>-45.910051211062679</v>
      </c>
      <c r="E9" s="123">
        <f>+'Flujo de caja (UF$) (2)'!E9</f>
        <v>-34.666509156028241</v>
      </c>
      <c r="F9" s="123">
        <f>+'Flujo de caja (UF$) (2)'!F9</f>
        <v>-22.131818434233828</v>
      </c>
      <c r="G9" s="123">
        <f>+'Flujo de caja (UF$) (2)'!G9</f>
        <v>-8.1577103887458584</v>
      </c>
      <c r="H9" s="55"/>
      <c r="I9" s="55"/>
      <c r="J9" s="55"/>
      <c r="K9" s="55"/>
      <c r="L9" s="55"/>
      <c r="M9" s="55"/>
      <c r="N9" s="55"/>
    </row>
    <row r="10" spans="1:14" ht="15">
      <c r="A10" s="116" t="s">
        <v>73</v>
      </c>
      <c r="B10" s="123"/>
      <c r="C10" s="123">
        <f>-Inversion!C24</f>
        <v>-286.66666666666669</v>
      </c>
      <c r="D10" s="123">
        <f>-Inversion!D24</f>
        <v>-286.66666666666669</v>
      </c>
      <c r="E10" s="123">
        <f>-Inversion!E24</f>
        <v>-286.66666666666669</v>
      </c>
      <c r="F10" s="123">
        <f>-Inversion!F24</f>
        <v>0</v>
      </c>
      <c r="G10" s="123">
        <f>-Inversion!G24</f>
        <v>0</v>
      </c>
      <c r="H10" s="55"/>
      <c r="I10" s="55"/>
      <c r="J10" s="55"/>
      <c r="K10" s="55"/>
      <c r="L10" s="55"/>
      <c r="M10" s="55"/>
      <c r="N10" s="55"/>
    </row>
    <row r="11" spans="1:14" ht="15">
      <c r="A11" s="118" t="s">
        <v>7</v>
      </c>
      <c r="B11" s="125"/>
      <c r="C11" s="125">
        <f>SUM(C5:C10)</f>
        <v>-64.332087477228185</v>
      </c>
      <c r="D11" s="125">
        <f>SUM(D5:D10)</f>
        <v>-48.680097599399346</v>
      </c>
      <c r="E11" s="125">
        <f>SUM(E5:E10)</f>
        <v>-31.758623138798299</v>
      </c>
      <c r="F11" s="125">
        <f>SUM(F5:F10)</f>
        <v>273.23422530334074</v>
      </c>
      <c r="G11" s="125">
        <f>SUM(G5:G10)</f>
        <v>293.11565422358024</v>
      </c>
      <c r="H11" s="55"/>
      <c r="I11" s="55"/>
      <c r="J11" s="55"/>
      <c r="K11" s="55"/>
      <c r="L11" s="55"/>
      <c r="M11" s="55"/>
      <c r="N11" s="55"/>
    </row>
    <row r="12" spans="1:14" ht="15">
      <c r="A12" s="116" t="s">
        <v>8</v>
      </c>
      <c r="B12" s="123"/>
      <c r="C12" s="123">
        <f>-IF(C11&gt;0,C11*0.25,0)</f>
        <v>0</v>
      </c>
      <c r="D12" s="123">
        <f>-IF(D11&gt;0,D11*0.25,0)</f>
        <v>0</v>
      </c>
      <c r="E12" s="123">
        <f>-IF(E11&gt;0,E11*0.25,0)</f>
        <v>0</v>
      </c>
      <c r="F12" s="123">
        <f>-IF(F11&gt;0,F11*0.25,0)</f>
        <v>-68.308556325835184</v>
      </c>
      <c r="G12" s="123">
        <f>-IF(G11&gt;0,G11*0.25,0)</f>
        <v>-73.278913555895059</v>
      </c>
      <c r="H12" s="55"/>
      <c r="I12" s="55"/>
      <c r="J12" s="55"/>
      <c r="K12" s="55"/>
      <c r="L12" s="55"/>
      <c r="M12" s="55"/>
      <c r="N12" s="55"/>
    </row>
    <row r="13" spans="1:14" ht="15">
      <c r="A13" s="118" t="s">
        <v>9</v>
      </c>
      <c r="B13" s="125"/>
      <c r="C13" s="125">
        <f>SUM(C11:C12)</f>
        <v>-64.332087477228185</v>
      </c>
      <c r="D13" s="125">
        <f>SUM(D11:D12)</f>
        <v>-48.680097599399346</v>
      </c>
      <c r="E13" s="125">
        <f>SUM(E11:E12)</f>
        <v>-31.758623138798299</v>
      </c>
      <c r="F13" s="125">
        <f>SUM(F11:F12)</f>
        <v>204.92566897750555</v>
      </c>
      <c r="G13" s="125">
        <f>SUM(G11:G12)</f>
        <v>219.83674066768518</v>
      </c>
      <c r="H13" s="55"/>
      <c r="I13" s="55"/>
      <c r="J13" s="55"/>
      <c r="K13" s="55"/>
      <c r="L13" s="55"/>
      <c r="M13" s="55"/>
      <c r="N13" s="55"/>
    </row>
    <row r="14" spans="1:14" ht="15">
      <c r="A14" s="116" t="s">
        <v>72</v>
      </c>
      <c r="B14" s="123"/>
      <c r="C14" s="123">
        <f>-C10</f>
        <v>286.66666666666669</v>
      </c>
      <c r="D14" s="123">
        <f>-D10</f>
        <v>286.66666666666669</v>
      </c>
      <c r="E14" s="123">
        <f>-E10</f>
        <v>286.66666666666669</v>
      </c>
      <c r="F14" s="123">
        <f>-F10</f>
        <v>0</v>
      </c>
      <c r="G14" s="123">
        <f>-G10</f>
        <v>0</v>
      </c>
      <c r="H14" s="55"/>
      <c r="I14" s="55"/>
      <c r="J14" s="55"/>
      <c r="K14" s="55"/>
      <c r="L14" s="55"/>
      <c r="M14" s="55"/>
      <c r="N14" s="55"/>
    </row>
    <row r="15" spans="1:14" ht="15">
      <c r="A15" s="116" t="s">
        <v>69</v>
      </c>
      <c r="B15" s="123"/>
      <c r="C15" s="123">
        <f>+'Flujo de caja (UF$) (2)'!C15</f>
        <v>-87.825285872578007</v>
      </c>
      <c r="D15" s="123">
        <f>+'Flujo de caja (UF$) (2)'!D15</f>
        <v>-97.910675352792524</v>
      </c>
      <c r="E15" s="123">
        <f>+'Flujo de caja (UF$) (2)'!E15</f>
        <v>-109.15421740782693</v>
      </c>
      <c r="F15" s="123">
        <f>+'Flujo de caja (UF$) (2)'!F15</f>
        <v>-121.68890812962138</v>
      </c>
      <c r="G15" s="123">
        <f>+'Flujo de caja (UF$) (2)'!G15</f>
        <v>-135.66301617510933</v>
      </c>
      <c r="H15" s="55"/>
      <c r="I15" s="55"/>
      <c r="J15" s="55"/>
      <c r="K15" s="55"/>
      <c r="L15" s="55"/>
      <c r="M15" s="55"/>
      <c r="N15" s="55"/>
    </row>
    <row r="16" spans="1:14" ht="15">
      <c r="A16" s="116" t="s">
        <v>70</v>
      </c>
      <c r="B16" s="123">
        <f>-Inversion!B13</f>
        <v>-860</v>
      </c>
      <c r="C16" s="123"/>
      <c r="D16" s="123"/>
      <c r="E16" s="123"/>
      <c r="F16" s="123"/>
      <c r="G16" s="123"/>
      <c r="H16" s="55"/>
      <c r="I16" s="55"/>
      <c r="J16" s="55"/>
      <c r="K16" s="55"/>
      <c r="L16" s="55"/>
      <c r="M16" s="55"/>
      <c r="N16" s="55"/>
    </row>
    <row r="17" spans="1:15" ht="15">
      <c r="A17" s="116" t="s">
        <v>90</v>
      </c>
      <c r="B17" s="123">
        <f>-Inversion!B18*1.5</f>
        <v>-555</v>
      </c>
      <c r="C17" s="123"/>
      <c r="D17" s="123"/>
      <c r="E17" s="123"/>
      <c r="F17" s="123"/>
      <c r="G17" s="123"/>
      <c r="H17" s="55"/>
      <c r="I17" s="55"/>
      <c r="J17" s="55"/>
      <c r="K17" s="55"/>
      <c r="L17" s="55"/>
      <c r="M17" s="55"/>
      <c r="N17" s="55"/>
    </row>
    <row r="18" spans="1:15" ht="15">
      <c r="A18" s="116" t="s">
        <v>100</v>
      </c>
      <c r="B18" s="123">
        <f>+'Flujo de caja (UF$) (2)'!B18</f>
        <v>368.16140195861868</v>
      </c>
      <c r="C18" s="123"/>
      <c r="D18" s="123"/>
      <c r="E18" s="123"/>
      <c r="F18" s="123"/>
      <c r="G18" s="123"/>
      <c r="H18" s="55"/>
      <c r="I18" s="55"/>
      <c r="J18" s="55"/>
      <c r="K18" s="55"/>
      <c r="L18" s="55"/>
      <c r="M18" s="55"/>
      <c r="N18" s="55"/>
    </row>
    <row r="19" spans="1:15" ht="15">
      <c r="A19" s="116" t="s">
        <v>92</v>
      </c>
      <c r="B19" s="123">
        <f>+'sensibilizacion 1'!B19</f>
        <v>552.24210293792794</v>
      </c>
      <c r="C19" s="123"/>
      <c r="D19" s="123"/>
      <c r="E19" s="123"/>
      <c r="F19" s="123"/>
      <c r="G19" s="123"/>
      <c r="H19" s="55"/>
      <c r="I19" s="55"/>
      <c r="J19" s="55"/>
      <c r="K19" s="55"/>
      <c r="L19" s="55"/>
      <c r="M19" s="55"/>
      <c r="N19" s="55"/>
    </row>
    <row r="20" spans="1:15" ht="15">
      <c r="A20" s="119" t="s">
        <v>74</v>
      </c>
      <c r="B20" s="125">
        <f>SUM(B13:B19)</f>
        <v>-494.59649510345344</v>
      </c>
      <c r="C20" s="125">
        <f>SUM(C13:C19)</f>
        <v>134.50929331686049</v>
      </c>
      <c r="D20" s="125">
        <f>SUM(D13:D19)</f>
        <v>140.07589371447483</v>
      </c>
      <c r="E20" s="125">
        <f>SUM(E13:E19)</f>
        <v>145.75382612004145</v>
      </c>
      <c r="F20" s="125">
        <f>SUM(F13:F19)</f>
        <v>83.23676084788417</v>
      </c>
      <c r="G20" s="125">
        <f>SUM(G13:G17)</f>
        <v>84.173724492575843</v>
      </c>
      <c r="H20" s="55"/>
      <c r="I20" s="55"/>
      <c r="J20" s="56"/>
      <c r="K20" s="56"/>
      <c r="L20" s="56"/>
      <c r="M20" s="56"/>
      <c r="N20" s="56"/>
      <c r="O20" s="46"/>
    </row>
    <row r="21" spans="1:15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</row>
    <row r="22" spans="1:15">
      <c r="A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</row>
    <row r="23" spans="1:15">
      <c r="A23" s="55"/>
      <c r="B23" s="55"/>
      <c r="C23" s="55"/>
      <c r="D23" s="55"/>
      <c r="E23" s="55"/>
      <c r="F23" s="55" t="s">
        <v>46</v>
      </c>
      <c r="G23" s="55"/>
      <c r="H23" s="55"/>
      <c r="I23" s="55"/>
      <c r="J23" s="55"/>
      <c r="K23" s="55"/>
      <c r="L23" s="55"/>
      <c r="M23" s="55"/>
      <c r="N23" s="55"/>
    </row>
    <row r="24" spans="1:15" ht="14.25">
      <c r="A24" s="55"/>
      <c r="B24" s="127" t="s">
        <v>139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</row>
    <row r="25" spans="1:1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</row>
    <row r="26" spans="1:15">
      <c r="A26" s="55" t="s">
        <v>122</v>
      </c>
      <c r="B26" s="69" t="s">
        <v>47</v>
      </c>
      <c r="C26" s="120">
        <f>IRR(B20:G20)</f>
        <v>6.6645019080681323E-2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</row>
    <row r="27" spans="1:1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</row>
    <row r="28" spans="1:15">
      <c r="A28" s="55"/>
      <c r="B28" s="121" t="s">
        <v>102</v>
      </c>
      <c r="C28" s="121" t="s">
        <v>103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</row>
    <row r="29" spans="1:15">
      <c r="A29" s="55"/>
      <c r="B29" s="117">
        <v>0.05</v>
      </c>
      <c r="C29" s="122">
        <f>+$B$20+NPV(B29,$C$20:$G$20)</f>
        <v>20.899598534697816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</row>
    <row r="30" spans="1:15">
      <c r="A30" s="55"/>
      <c r="B30" s="117">
        <f>+B29+0.07</f>
        <v>0.12000000000000001</v>
      </c>
      <c r="C30" s="122">
        <f t="shared" ref="C30:C61" si="0">+$B$20+NPV(B30,$C$20:$G$20)</f>
        <v>-58.425674318049516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</row>
    <row r="31" spans="1:15">
      <c r="A31" s="55"/>
      <c r="B31" s="117">
        <f t="shared" ref="B31:B61" si="1">+B30+0.07</f>
        <v>0.19</v>
      </c>
      <c r="C31" s="122">
        <f t="shared" si="0"/>
        <v>-119.37366409970645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</row>
    <row r="32" spans="1:15">
      <c r="A32" s="55"/>
      <c r="B32" s="117">
        <f t="shared" si="1"/>
        <v>0.26</v>
      </c>
      <c r="C32" s="122">
        <f t="shared" si="0"/>
        <v>-167.2196387792992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</row>
    <row r="33" spans="1:14">
      <c r="A33" s="55"/>
      <c r="B33" s="117">
        <f t="shared" si="1"/>
        <v>0.33</v>
      </c>
      <c r="C33" s="122">
        <f t="shared" si="0"/>
        <v>-205.49212677691173</v>
      </c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</row>
    <row r="34" spans="1:14">
      <c r="A34" s="55"/>
      <c r="B34" s="117">
        <f t="shared" si="1"/>
        <v>0.4</v>
      </c>
      <c r="C34" s="122">
        <f t="shared" si="0"/>
        <v>-236.61584670667952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</row>
    <row r="35" spans="1:14">
      <c r="A35" s="55"/>
      <c r="B35" s="117">
        <f t="shared" si="1"/>
        <v>0.47000000000000003</v>
      </c>
      <c r="C35" s="122">
        <f t="shared" si="0"/>
        <v>-262.29745143651144</v>
      </c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</row>
    <row r="36" spans="1:14">
      <c r="A36" s="55"/>
      <c r="B36" s="117">
        <f t="shared" si="1"/>
        <v>0.54</v>
      </c>
      <c r="C36" s="122">
        <f t="shared" si="0"/>
        <v>-283.76420983435617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</row>
    <row r="37" spans="1:14">
      <c r="A37" s="55"/>
      <c r="B37" s="117">
        <f t="shared" si="1"/>
        <v>0.6100000000000001</v>
      </c>
      <c r="C37" s="122">
        <f t="shared" si="0"/>
        <v>-301.91582404687631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>
      <c r="A38" s="55"/>
      <c r="B38" s="117">
        <f t="shared" si="1"/>
        <v>0.68000000000000016</v>
      </c>
      <c r="C38" s="122">
        <f t="shared" si="0"/>
        <v>-317.4234237208733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</row>
    <row r="39" spans="1:14">
      <c r="A39" s="55"/>
      <c r="B39" s="117">
        <f t="shared" si="1"/>
        <v>0.75000000000000022</v>
      </c>
      <c r="C39" s="122">
        <f t="shared" si="0"/>
        <v>-330.79558323623019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</row>
    <row r="40" spans="1:14">
      <c r="A40" s="55"/>
      <c r="B40" s="117">
        <f t="shared" si="1"/>
        <v>0.82000000000000028</v>
      </c>
      <c r="C40" s="122">
        <f t="shared" si="0"/>
        <v>-342.42325550706403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</row>
    <row r="41" spans="1:14">
      <c r="A41" s="55"/>
      <c r="B41" s="117">
        <f t="shared" si="1"/>
        <v>0.89000000000000035</v>
      </c>
      <c r="C41" s="122">
        <f t="shared" si="0"/>
        <v>-352.61093077640572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</row>
    <row r="42" spans="1:14">
      <c r="A42" s="55"/>
      <c r="B42" s="117">
        <f t="shared" si="1"/>
        <v>0.96000000000000041</v>
      </c>
      <c r="C42" s="122">
        <f t="shared" si="0"/>
        <v>-361.59861512033433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</row>
    <row r="43" spans="1:14">
      <c r="A43" s="55"/>
      <c r="B43" s="117">
        <f t="shared" si="1"/>
        <v>1.0300000000000005</v>
      </c>
      <c r="C43" s="122">
        <f t="shared" si="0"/>
        <v>-369.57757839922067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</row>
    <row r="44" spans="1:14">
      <c r="A44" s="55"/>
      <c r="B44" s="117">
        <f t="shared" si="1"/>
        <v>1.1000000000000005</v>
      </c>
      <c r="C44" s="122">
        <f t="shared" si="0"/>
        <v>-376.70180213410964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</row>
    <row r="45" spans="1:14">
      <c r="A45" s="55"/>
      <c r="B45" s="117">
        <f t="shared" si="1"/>
        <v>1.1700000000000006</v>
      </c>
      <c r="C45" s="122">
        <f t="shared" si="0"/>
        <v>-383.09641334750148</v>
      </c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</row>
    <row r="46" spans="1:14">
      <c r="A46" s="55"/>
      <c r="B46" s="117">
        <f t="shared" si="1"/>
        <v>1.2400000000000007</v>
      </c>
      <c r="C46" s="122">
        <f t="shared" si="0"/>
        <v>-388.86397528065442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</row>
    <row r="47" spans="1:14">
      <c r="A47" s="55"/>
      <c r="B47" s="117">
        <f t="shared" si="1"/>
        <v>1.3100000000000007</v>
      </c>
      <c r="C47" s="122">
        <f t="shared" si="0"/>
        <v>-394.0892338255818</v>
      </c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</row>
    <row r="48" spans="1:14">
      <c r="A48" s="55"/>
      <c r="B48" s="117">
        <f t="shared" si="1"/>
        <v>1.3800000000000008</v>
      </c>
      <c r="C48" s="122">
        <f t="shared" si="0"/>
        <v>-398.84273730673743</v>
      </c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</row>
    <row r="49" spans="1:14">
      <c r="A49" s="55"/>
      <c r="B49" s="117">
        <f t="shared" si="1"/>
        <v>1.4500000000000008</v>
      </c>
      <c r="C49" s="122">
        <f t="shared" si="0"/>
        <v>-403.18362474669624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</row>
    <row r="50" spans="1:14">
      <c r="A50" s="55"/>
      <c r="B50" s="117">
        <f t="shared" si="1"/>
        <v>1.5200000000000009</v>
      </c>
      <c r="C50" s="122">
        <f t="shared" si="0"/>
        <v>-407.16179377068465</v>
      </c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</row>
    <row r="51" spans="1:14">
      <c r="A51" s="55"/>
      <c r="B51" s="117">
        <f t="shared" si="1"/>
        <v>1.590000000000001</v>
      </c>
      <c r="C51" s="122">
        <f t="shared" si="0"/>
        <v>-410.8196009766462</v>
      </c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</row>
    <row r="52" spans="1:14">
      <c r="A52" s="55"/>
      <c r="B52" s="117">
        <f t="shared" si="1"/>
        <v>1.660000000000001</v>
      </c>
      <c r="C52" s="122">
        <f t="shared" si="0"/>
        <v>-414.19320658661911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</row>
    <row r="53" spans="1:14">
      <c r="A53" s="55"/>
      <c r="B53" s="117">
        <f t="shared" si="1"/>
        <v>1.7300000000000011</v>
      </c>
      <c r="C53" s="122">
        <f t="shared" si="0"/>
        <v>-417.31364602679037</v>
      </c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</row>
    <row r="54" spans="1:14">
      <c r="A54" s="55"/>
      <c r="B54" s="117">
        <f t="shared" si="1"/>
        <v>1.8000000000000012</v>
      </c>
      <c r="C54" s="122">
        <f t="shared" si="0"/>
        <v>-420.20769011238792</v>
      </c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s="55" customFormat="1">
      <c r="B55" s="117">
        <f t="shared" si="1"/>
        <v>1.8700000000000012</v>
      </c>
      <c r="C55" s="122">
        <f t="shared" si="0"/>
        <v>-422.89854028145828</v>
      </c>
    </row>
    <row r="56" spans="1:14" s="55" customFormat="1">
      <c r="B56" s="117">
        <f t="shared" si="1"/>
        <v>1.9400000000000013</v>
      </c>
      <c r="C56" s="122">
        <f t="shared" si="0"/>
        <v>-425.40639415099827</v>
      </c>
    </row>
    <row r="57" spans="1:14" s="55" customFormat="1">
      <c r="B57" s="117">
        <f t="shared" si="1"/>
        <v>2.0100000000000011</v>
      </c>
      <c r="C57" s="122">
        <f t="shared" si="0"/>
        <v>-427.74890840205808</v>
      </c>
    </row>
    <row r="58" spans="1:14" s="55" customFormat="1">
      <c r="B58" s="117">
        <f t="shared" si="1"/>
        <v>2.080000000000001</v>
      </c>
      <c r="C58" s="122">
        <f t="shared" si="0"/>
        <v>-429.94157982959325</v>
      </c>
    </row>
    <row r="59" spans="1:14" s="55" customFormat="1">
      <c r="B59" s="117">
        <f t="shared" si="1"/>
        <v>2.1500000000000008</v>
      </c>
      <c r="C59" s="122">
        <f t="shared" si="0"/>
        <v>-431.99806074884799</v>
      </c>
    </row>
    <row r="60" spans="1:14" s="55" customFormat="1">
      <c r="B60" s="117">
        <f t="shared" si="1"/>
        <v>2.2200000000000006</v>
      </c>
      <c r="C60" s="122">
        <f t="shared" si="0"/>
        <v>-433.93042142794081</v>
      </c>
    </row>
    <row r="61" spans="1:14" s="55" customFormat="1">
      <c r="B61" s="117">
        <f t="shared" si="1"/>
        <v>2.2900000000000005</v>
      </c>
      <c r="C61" s="122">
        <f t="shared" si="0"/>
        <v>-435.74936952534165</v>
      </c>
    </row>
  </sheetData>
  <pageMargins left="0.75" right="0.75" top="1" bottom="1" header="0.5" footer="0.5"/>
  <pageSetup orientation="portrait" horizontalDpi="4294967292" verticalDpi="4294967292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1453CC9CDEE443A9DBF94C1BF38A7C" ma:contentTypeVersion="15" ma:contentTypeDescription="Crear nuevo documento." ma:contentTypeScope="" ma:versionID="07e85715c452049d8ebd6e32355dd179">
  <xsd:schema xmlns:xsd="http://www.w3.org/2001/XMLSchema" xmlns:xs="http://www.w3.org/2001/XMLSchema" xmlns:p="http://schemas.microsoft.com/office/2006/metadata/properties" xmlns:ns3="25c3e04f-9134-4108-a95a-b1c9fd751e8d" xmlns:ns4="aacc28b2-3993-4b58-8ccd-779b41c9c666" targetNamespace="http://schemas.microsoft.com/office/2006/metadata/properties" ma:root="true" ma:fieldsID="a597aa2031e6a80ecc95c1551cf852fd" ns3:_="" ns4:_="">
    <xsd:import namespace="25c3e04f-9134-4108-a95a-b1c9fd751e8d"/>
    <xsd:import namespace="aacc28b2-3993-4b58-8ccd-779b41c9c666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c3e04f-9134-4108-a95a-b1c9fd751e8d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cc28b2-3993-4b58-8ccd-779b41c9c666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5c3e04f-9134-4108-a95a-b1c9fd751e8d" xsi:nil="true"/>
  </documentManagement>
</p:properties>
</file>

<file path=customXml/itemProps1.xml><?xml version="1.0" encoding="utf-8"?>
<ds:datastoreItem xmlns:ds="http://schemas.openxmlformats.org/officeDocument/2006/customXml" ds:itemID="{0F30FC30-3A82-42C8-ADAF-6FF7557025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c3e04f-9134-4108-a95a-b1c9fd751e8d"/>
    <ds:schemaRef ds:uri="aacc28b2-3993-4b58-8ccd-779b41c9c6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1CFC2C-DFCF-4B91-818F-A2D15E0A4A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B7D4C3-76AB-4A36-BDC8-F6063804CC06}">
  <ds:schemaRefs>
    <ds:schemaRef ds:uri="http://schemas.openxmlformats.org/package/2006/metadata/core-properties"/>
    <ds:schemaRef ds:uri="http://purl.org/dc/dcmitype/"/>
    <ds:schemaRef ds:uri="http://purl.org/dc/elements/1.1/"/>
    <ds:schemaRef ds:uri="aacc28b2-3993-4b58-8ccd-779b41c9c666"/>
    <ds:schemaRef ds:uri="25c3e04f-9134-4108-a95a-b1c9fd751e8d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</vt:i4>
      </vt:variant>
    </vt:vector>
  </HeadingPairs>
  <TitlesOfParts>
    <vt:vector size="14" baseType="lpstr">
      <vt:lpstr>Ingresos </vt:lpstr>
      <vt:lpstr>Gastos Operacionales</vt:lpstr>
      <vt:lpstr>Gastos de comercializacion</vt:lpstr>
      <vt:lpstr>RRHH</vt:lpstr>
      <vt:lpstr>Inversion</vt:lpstr>
      <vt:lpstr>Financiamiento</vt:lpstr>
      <vt:lpstr>Flujo de caja (UF$) (2)</vt:lpstr>
      <vt:lpstr>sensibilizacion 1</vt:lpstr>
      <vt:lpstr>sensibilizacion 2</vt:lpstr>
      <vt:lpstr>sensibilizacion 3</vt:lpstr>
      <vt:lpstr>CANVAS desdeel Estado</vt:lpstr>
      <vt:lpstr>CANVAS desde la consultora</vt:lpstr>
      <vt:lpstr>CANVAS desde la panadería</vt:lpstr>
      <vt:lpstr>Financiamiento!Área_de_impresión</vt:lpstr>
    </vt:vector>
  </TitlesOfParts>
  <Company>Strategos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Cepeda</dc:creator>
  <cp:lastModifiedBy>Gabriela Lobos</cp:lastModifiedBy>
  <dcterms:created xsi:type="dcterms:W3CDTF">2011-03-24T20:49:09Z</dcterms:created>
  <dcterms:modified xsi:type="dcterms:W3CDTF">2025-05-30T18:16:05Z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0x010100051453CC9CDEE443A9DBF94C1BF38A7C</vt:lpwstr>
  </property>
</Properties>
</file>