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3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4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5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8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9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20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iblioteca\OneDrive - Universidad Técnica Federico Santa María\Escritorio\GABRIELA RESPALDO A MARZO 2025\GABRIELA\2025\Trabajos de titulos\TTS 2025\PARA SUBIR\REZAGADAS\17822451-4\ARCHIVOS\"/>
    </mc:Choice>
  </mc:AlternateContent>
  <xr:revisionPtr revIDLastSave="1" documentId="11_EBE0771FAEEC520529AAA950097B86355C796057" xr6:coauthVersionLast="36" xr6:coauthVersionMax="36" xr10:uidLastSave="{17688E54-7A8C-449C-9170-DA2BEC3D7AA7}"/>
  <bookViews>
    <workbookView xWindow="-120" yWindow="-120" windowWidth="20730" windowHeight="11160" tabRatio="833" activeTab="1" xr2:uid="{00000000-000D-0000-FFFF-FFFF00000000}"/>
  </bookViews>
  <sheets>
    <sheet name="Módulo1" sheetId="1" r:id="rId1"/>
    <sheet name="Módulo 2" sheetId="6" r:id="rId2"/>
    <sheet name="Calibracion Hirsch" sheetId="9" r:id="rId3"/>
    <sheet name="Calibracion Hirsch HPDR" sheetId="10" r:id="rId4"/>
    <sheet name="Calibracion Hirsch PAV" sheetId="11" r:id="rId5"/>
    <sheet name="Hirsch Original" sheetId="8" r:id="rId6"/>
    <sheet name="Gráficas x Modelo" sheetId="7" r:id="rId7"/>
    <sheet name="Gráficas x Ligante" sheetId="5" r:id="rId8"/>
    <sheet name="ANEXO 64-22" sheetId="2" r:id="rId9"/>
    <sheet name="ANEXO 70-28" sheetId="4" r:id="rId10"/>
    <sheet name="CALIBRACION WITCZACK" sheetId="12" r:id="rId11"/>
    <sheet name="GRAFICO 1A1" sheetId="13" r:id="rId12"/>
    <sheet name="Resumen" sheetId="14" r:id="rId13"/>
    <sheet name="Comprobación" sheetId="15" r:id="rId14"/>
    <sheet name="Hoja1" sheetId="16" r:id="rId15"/>
  </sheets>
  <externalReferences>
    <externalReference r:id="rId16"/>
  </externalReferences>
  <definedNames>
    <definedName name="solver_adj" localSheetId="2" hidden="1">'Calibracion Hirsch'!$C$2:$C$4</definedName>
    <definedName name="solver_adj" localSheetId="3" hidden="1">'Calibracion Hirsch HPDR'!$C$2:$C$4</definedName>
    <definedName name="solver_adj" localSheetId="4" hidden="1">'Calibracion Hirsch PAV'!$C$2:$C$4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eng" localSheetId="2" hidden="1">1</definedName>
    <definedName name="solver_eng" localSheetId="3" hidden="1">1</definedName>
    <definedName name="solver_eng" localSheetId="4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lhs1" localSheetId="3" hidden="1">'Calibracion Hirsch HPDR'!$C$4</definedName>
    <definedName name="solver_lhs1" localSheetId="4" hidden="1">'Calibracion Hirsch PAV'!$C$4</definedName>
    <definedName name="solver_lhs2" localSheetId="3" hidden="1">'Calibracion Hirsch HPDR'!$C$4</definedName>
    <definedName name="solver_lhs2" localSheetId="4" hidden="1">'Calibracion Hirsch PAV'!$C$4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sl" localSheetId="2" hidden="1">2</definedName>
    <definedName name="solver_msl" localSheetId="3" hidden="1">2</definedName>
    <definedName name="solver_msl" localSheetId="4" hidden="1">2</definedName>
    <definedName name="solver_neg" localSheetId="2" hidden="1">1</definedName>
    <definedName name="solver_neg" localSheetId="3" hidden="1">1</definedName>
    <definedName name="solver_neg" localSheetId="4" hidden="1">1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um" localSheetId="2" hidden="1">0</definedName>
    <definedName name="solver_num" localSheetId="3" hidden="1">2</definedName>
    <definedName name="solver_num" localSheetId="4" hidden="1">2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opt" localSheetId="2" hidden="1">'Calibracion Hirsch'!$P$2</definedName>
    <definedName name="solver_opt" localSheetId="3" hidden="1">'Calibracion Hirsch HPDR'!$N$2</definedName>
    <definedName name="solver_opt" localSheetId="4" hidden="1">'Calibracion Hirsch PAV'!$N$3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rbv" localSheetId="2" hidden="1">1</definedName>
    <definedName name="solver_rbv" localSheetId="3" hidden="1">1</definedName>
    <definedName name="solver_rbv" localSheetId="4" hidden="1">1</definedName>
    <definedName name="solver_rel1" localSheetId="3" hidden="1">1</definedName>
    <definedName name="solver_rel1" localSheetId="4" hidden="1">1</definedName>
    <definedName name="solver_rel2" localSheetId="3" hidden="1">3</definedName>
    <definedName name="solver_rel2" localSheetId="4" hidden="1">3</definedName>
    <definedName name="solver_rhs1" localSheetId="3" hidden="1">1</definedName>
    <definedName name="solver_rhs1" localSheetId="4" hidden="1">1</definedName>
    <definedName name="solver_rhs2" localSheetId="3" hidden="1">0</definedName>
    <definedName name="solver_rhs2" localSheetId="4" hidden="1">0</definedName>
    <definedName name="solver_rlx" localSheetId="2" hidden="1">2</definedName>
    <definedName name="solver_rlx" localSheetId="3" hidden="1">2</definedName>
    <definedName name="solver_rlx" localSheetId="4" hidden="1">2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sz" localSheetId="2" hidden="1">100</definedName>
    <definedName name="solver_ssz" localSheetId="3" hidden="1">100</definedName>
    <definedName name="solver_ssz" localSheetId="4" hidden="1">100</definedName>
    <definedName name="solver_tim" localSheetId="2" hidden="1">2147483647</definedName>
    <definedName name="solver_tim" localSheetId="3" hidden="1">2147483647</definedName>
    <definedName name="solver_tim" localSheetId="4" hidden="1">2147483647</definedName>
    <definedName name="solver_tol" localSheetId="2" hidden="1">0.01</definedName>
    <definedName name="solver_tol" localSheetId="3" hidden="1">0.01</definedName>
    <definedName name="solver_tol" localSheetId="4" hidden="1">0.01</definedName>
    <definedName name="solver_typ" localSheetId="2" hidden="1">3</definedName>
    <definedName name="solver_typ" localSheetId="3" hidden="1">3</definedName>
    <definedName name="solver_typ" localSheetId="4" hidden="1">3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er" localSheetId="2" hidden="1">3</definedName>
    <definedName name="solver_ver" localSheetId="3" hidden="1">3</definedName>
    <definedName name="solver_ver" localSheetId="4" hidden="1">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1" i="15" l="1"/>
  <c r="H61" i="15"/>
  <c r="E61" i="15"/>
  <c r="I60" i="15"/>
  <c r="H60" i="15"/>
  <c r="E60" i="15"/>
  <c r="H59" i="15"/>
  <c r="I59" i="15" s="1"/>
  <c r="E59" i="15"/>
  <c r="H58" i="15"/>
  <c r="I58" i="15" s="1"/>
  <c r="F58" i="15"/>
  <c r="E58" i="15"/>
  <c r="I57" i="15"/>
  <c r="I56" i="15"/>
  <c r="I55" i="15"/>
  <c r="I54" i="15"/>
  <c r="F54" i="15"/>
  <c r="H53" i="15"/>
  <c r="I53" i="15" s="1"/>
  <c r="E53" i="15"/>
  <c r="H52" i="15"/>
  <c r="I52" i="15" s="1"/>
  <c r="E52" i="15"/>
  <c r="I51" i="15"/>
  <c r="H51" i="15"/>
  <c r="E51" i="15"/>
  <c r="I50" i="15"/>
  <c r="H50" i="15"/>
  <c r="E50" i="15"/>
  <c r="F50" i="15" s="1"/>
  <c r="I49" i="15"/>
  <c r="H49" i="15"/>
  <c r="E49" i="15"/>
  <c r="H48" i="15"/>
  <c r="I48" i="15" s="1"/>
  <c r="E48" i="15"/>
  <c r="H47" i="15"/>
  <c r="I47" i="15" s="1"/>
  <c r="E47" i="15"/>
  <c r="I46" i="15"/>
  <c r="H46" i="15"/>
  <c r="E46" i="15"/>
  <c r="F46" i="15" s="1"/>
  <c r="I45" i="15"/>
  <c r="H45" i="15"/>
  <c r="E45" i="15"/>
  <c r="H44" i="15"/>
  <c r="I44" i="15" s="1"/>
  <c r="E44" i="15"/>
  <c r="H43" i="15"/>
  <c r="I43" i="15" s="1"/>
  <c r="E43" i="15"/>
  <c r="H42" i="15"/>
  <c r="I42" i="15" s="1"/>
  <c r="E42" i="15"/>
  <c r="F42" i="15" s="1"/>
  <c r="I41" i="15"/>
  <c r="H41" i="15"/>
  <c r="E41" i="15"/>
  <c r="I40" i="15"/>
  <c r="H40" i="15"/>
  <c r="E40" i="15"/>
  <c r="H39" i="15"/>
  <c r="I39" i="15" s="1"/>
  <c r="E39" i="15"/>
  <c r="H38" i="15"/>
  <c r="I38" i="15" s="1"/>
  <c r="F38" i="15"/>
  <c r="E38" i="15"/>
  <c r="H37" i="15"/>
  <c r="I37" i="15" s="1"/>
  <c r="E37" i="15"/>
  <c r="I36" i="15"/>
  <c r="H36" i="15"/>
  <c r="E36" i="15"/>
  <c r="I35" i="15"/>
  <c r="H35" i="15"/>
  <c r="E35" i="15"/>
  <c r="H34" i="15"/>
  <c r="I34" i="15" s="1"/>
  <c r="F34" i="15"/>
  <c r="E34" i="15"/>
  <c r="I33" i="15"/>
  <c r="H33" i="15"/>
  <c r="E33" i="15"/>
  <c r="F33" i="15" s="1"/>
  <c r="H32" i="15"/>
  <c r="I32" i="15" s="1"/>
  <c r="F32" i="15"/>
  <c r="E32" i="15"/>
  <c r="I31" i="15"/>
  <c r="H31" i="15"/>
  <c r="E31" i="15"/>
  <c r="F31" i="15" s="1"/>
  <c r="H30" i="15"/>
  <c r="I30" i="15" s="1"/>
  <c r="F30" i="15"/>
  <c r="E30" i="15"/>
  <c r="I29" i="15"/>
  <c r="H29" i="15"/>
  <c r="E29" i="15"/>
  <c r="H28" i="15"/>
  <c r="I28" i="15" s="1"/>
  <c r="E28" i="15"/>
  <c r="I27" i="15"/>
  <c r="H27" i="15"/>
  <c r="E27" i="15"/>
  <c r="I26" i="15"/>
  <c r="H26" i="15"/>
  <c r="E26" i="15"/>
  <c r="F26" i="15" s="1"/>
  <c r="I25" i="15"/>
  <c r="H25" i="15"/>
  <c r="E25" i="15"/>
  <c r="F25" i="15" s="1"/>
  <c r="I24" i="15"/>
  <c r="H24" i="15"/>
  <c r="E24" i="15"/>
  <c r="F24" i="15" s="1"/>
  <c r="I23" i="15"/>
  <c r="H23" i="15"/>
  <c r="E23" i="15"/>
  <c r="F23" i="15" s="1"/>
  <c r="I22" i="15"/>
  <c r="H22" i="15"/>
  <c r="E22" i="15"/>
  <c r="F22" i="15" s="1"/>
  <c r="L21" i="15"/>
  <c r="K21" i="15"/>
  <c r="H21" i="15"/>
  <c r="I21" i="15" s="1"/>
  <c r="F21" i="15"/>
  <c r="E21" i="15"/>
  <c r="K20" i="15"/>
  <c r="L20" i="15" s="1"/>
  <c r="I20" i="15"/>
  <c r="H20" i="15"/>
  <c r="E20" i="15"/>
  <c r="F20" i="15" s="1"/>
  <c r="L19" i="15"/>
  <c r="K19" i="15"/>
  <c r="H19" i="15"/>
  <c r="I19" i="15" s="1"/>
  <c r="F19" i="15"/>
  <c r="E19" i="15"/>
  <c r="K18" i="15"/>
  <c r="L18" i="15" s="1"/>
  <c r="I18" i="15"/>
  <c r="H18" i="15"/>
  <c r="E18" i="15"/>
  <c r="F18" i="15" s="1"/>
  <c r="L17" i="15"/>
  <c r="K17" i="15"/>
  <c r="H17" i="15"/>
  <c r="I17" i="15" s="1"/>
  <c r="F17" i="15"/>
  <c r="E17" i="15"/>
  <c r="K16" i="15"/>
  <c r="L16" i="15" s="1"/>
  <c r="I16" i="15"/>
  <c r="H16" i="15"/>
  <c r="E16" i="15"/>
  <c r="F16" i="15" s="1"/>
  <c r="L15" i="15"/>
  <c r="K15" i="15"/>
  <c r="H15" i="15"/>
  <c r="I15" i="15" s="1"/>
  <c r="F15" i="15"/>
  <c r="E15" i="15"/>
  <c r="K14" i="15"/>
  <c r="L14" i="15" s="1"/>
  <c r="I14" i="15"/>
  <c r="H14" i="15"/>
  <c r="E14" i="15"/>
  <c r="F14" i="15" s="1"/>
  <c r="L13" i="15"/>
  <c r="K13" i="15"/>
  <c r="H13" i="15"/>
  <c r="I13" i="15" s="1"/>
  <c r="F13" i="15"/>
  <c r="E13" i="15"/>
  <c r="K12" i="15"/>
  <c r="L12" i="15" s="1"/>
  <c r="I12" i="15"/>
  <c r="H12" i="15"/>
  <c r="E12" i="15"/>
  <c r="F12" i="15" s="1"/>
  <c r="K11" i="15"/>
  <c r="L11" i="15" s="1"/>
  <c r="H11" i="15"/>
  <c r="I11" i="15" s="1"/>
  <c r="F11" i="15"/>
  <c r="E11" i="15"/>
  <c r="K10" i="15"/>
  <c r="L10" i="15" s="1"/>
  <c r="I10" i="15"/>
  <c r="H10" i="15"/>
  <c r="E10" i="15"/>
  <c r="F10" i="15" s="1"/>
  <c r="L9" i="15"/>
  <c r="K9" i="15"/>
  <c r="H9" i="15"/>
  <c r="I9" i="15" s="1"/>
  <c r="E9" i="15"/>
  <c r="F9" i="15" s="1"/>
  <c r="K8" i="15"/>
  <c r="L8" i="15" s="1"/>
  <c r="I8" i="15"/>
  <c r="H8" i="15"/>
  <c r="E8" i="15"/>
  <c r="F8" i="15" s="1"/>
  <c r="K7" i="15"/>
  <c r="L7" i="15" s="1"/>
  <c r="H7" i="15"/>
  <c r="I7" i="15" s="1"/>
  <c r="F7" i="15"/>
  <c r="E7" i="15"/>
  <c r="K6" i="15"/>
  <c r="L6" i="15" s="1"/>
  <c r="H6" i="15"/>
  <c r="I6" i="15" s="1"/>
  <c r="E6" i="15"/>
  <c r="F6" i="15" s="1"/>
  <c r="L5" i="15"/>
  <c r="K5" i="15"/>
  <c r="H5" i="15"/>
  <c r="I5" i="15" s="1"/>
  <c r="E5" i="15"/>
  <c r="F5" i="15" s="1"/>
  <c r="K4" i="15"/>
  <c r="L4" i="15" s="1"/>
  <c r="I4" i="15"/>
  <c r="H4" i="15"/>
  <c r="E4" i="15"/>
  <c r="F4" i="15" s="1"/>
  <c r="G17" i="14"/>
  <c r="D17" i="14"/>
  <c r="B17" i="14"/>
  <c r="G16" i="14"/>
  <c r="D16" i="14"/>
  <c r="G15" i="14"/>
  <c r="D15" i="14"/>
  <c r="G14" i="14"/>
  <c r="D14" i="14"/>
  <c r="G13" i="14"/>
  <c r="D13" i="14"/>
  <c r="G12" i="14"/>
  <c r="D12" i="14"/>
  <c r="G11" i="14"/>
  <c r="D11" i="14"/>
  <c r="G10" i="14"/>
  <c r="D10" i="14"/>
  <c r="G9" i="14"/>
  <c r="D9" i="14"/>
  <c r="G8" i="14"/>
  <c r="D8" i="14"/>
  <c r="G7" i="14"/>
  <c r="D7" i="14"/>
  <c r="G6" i="14"/>
  <c r="D6" i="14"/>
  <c r="G5" i="14"/>
  <c r="D5" i="14"/>
  <c r="G4" i="14"/>
  <c r="D4" i="14"/>
  <c r="I75" i="13"/>
  <c r="D17" i="13"/>
  <c r="B17" i="13"/>
  <c r="G17" i="13" s="1"/>
  <c r="G16" i="13"/>
  <c r="D16" i="13"/>
  <c r="G15" i="13"/>
  <c r="D15" i="13"/>
  <c r="G14" i="13"/>
  <c r="D14" i="13"/>
  <c r="G13" i="13"/>
  <c r="D13" i="13"/>
  <c r="G12" i="13"/>
  <c r="D12" i="13"/>
  <c r="G11" i="13"/>
  <c r="D11" i="13"/>
  <c r="G10" i="13"/>
  <c r="D10" i="13"/>
  <c r="G9" i="13"/>
  <c r="D9" i="13"/>
  <c r="G8" i="13"/>
  <c r="D8" i="13"/>
  <c r="G7" i="13"/>
  <c r="D7" i="13"/>
  <c r="G6" i="13"/>
  <c r="D6" i="13"/>
  <c r="G5" i="13"/>
  <c r="D5" i="13"/>
  <c r="G4" i="13"/>
  <c r="D4" i="13"/>
  <c r="DZ68" i="12" l="1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Q68" i="12"/>
  <c r="DQ67" i="12"/>
  <c r="DQ66" i="12"/>
  <c r="DQ65" i="12"/>
  <c r="DQ64" i="12"/>
  <c r="DQ63" i="12"/>
  <c r="DQ62" i="12"/>
  <c r="DQ61" i="12"/>
  <c r="DQ60" i="12"/>
  <c r="DQ59" i="12"/>
  <c r="DQ58" i="12"/>
  <c r="DQ57" i="12"/>
  <c r="DQ56" i="12"/>
  <c r="DQ55" i="12"/>
  <c r="DQ54" i="12"/>
  <c r="DQ53" i="12"/>
  <c r="DQ52" i="12"/>
  <c r="DQ51" i="12"/>
  <c r="DQ50" i="12"/>
  <c r="DQ49" i="12"/>
  <c r="DQ48" i="12"/>
  <c r="DQ47" i="12"/>
  <c r="DQ46" i="12"/>
  <c r="DQ45" i="12"/>
  <c r="DQ44" i="12"/>
  <c r="DQ43" i="12"/>
  <c r="DQ42" i="12"/>
  <c r="DQ41" i="12"/>
  <c r="DQ40" i="12"/>
  <c r="DH68" i="12"/>
  <c r="DH67" i="12"/>
  <c r="DH66" i="12"/>
  <c r="DH65" i="12"/>
  <c r="DH64" i="12"/>
  <c r="DH63" i="12"/>
  <c r="DH62" i="12"/>
  <c r="DH61" i="12"/>
  <c r="DH60" i="12"/>
  <c r="DH59" i="12"/>
  <c r="DH58" i="12"/>
  <c r="DH57" i="12"/>
  <c r="DH56" i="12"/>
  <c r="DH55" i="12"/>
  <c r="DH54" i="12"/>
  <c r="DH53" i="12"/>
  <c r="DH52" i="12"/>
  <c r="DH51" i="12"/>
  <c r="DH50" i="12"/>
  <c r="DH49" i="12"/>
  <c r="DH48" i="12"/>
  <c r="DH47" i="12"/>
  <c r="DH46" i="12"/>
  <c r="DH45" i="12"/>
  <c r="DH44" i="12"/>
  <c r="DH43" i="12"/>
  <c r="DH42" i="12"/>
  <c r="DH41" i="12"/>
  <c r="DH40" i="12"/>
  <c r="CW68" i="12"/>
  <c r="CW67" i="12"/>
  <c r="CW66" i="12"/>
  <c r="CW65" i="12"/>
  <c r="CW64" i="12"/>
  <c r="CW63" i="12"/>
  <c r="CW62" i="12"/>
  <c r="CW61" i="12"/>
  <c r="CW60" i="12"/>
  <c r="CW59" i="12"/>
  <c r="CW58" i="12"/>
  <c r="CW57" i="12"/>
  <c r="CW56" i="12"/>
  <c r="CW55" i="12"/>
  <c r="CW54" i="12"/>
  <c r="CW53" i="12"/>
  <c r="CW52" i="12"/>
  <c r="CW51" i="12"/>
  <c r="CW50" i="12"/>
  <c r="CW49" i="12"/>
  <c r="CW48" i="12"/>
  <c r="CW47" i="12"/>
  <c r="CW46" i="12"/>
  <c r="CW45" i="12"/>
  <c r="CW44" i="12"/>
  <c r="CW43" i="12"/>
  <c r="CW42" i="12"/>
  <c r="CW41" i="12"/>
  <c r="CW40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M68" i="12"/>
  <c r="AM67" i="12"/>
  <c r="AM66" i="12"/>
  <c r="AM65" i="12"/>
  <c r="AM64" i="12"/>
  <c r="AM63" i="12"/>
  <c r="AM62" i="12"/>
  <c r="AM61" i="12"/>
  <c r="AM60" i="12"/>
  <c r="AM59" i="12"/>
  <c r="AM58" i="12"/>
  <c r="AM57" i="12"/>
  <c r="AM56" i="12"/>
  <c r="AM55" i="12"/>
  <c r="AM54" i="12"/>
  <c r="AM53" i="12"/>
  <c r="AM52" i="12"/>
  <c r="AM51" i="12"/>
  <c r="AM50" i="12"/>
  <c r="AM49" i="12"/>
  <c r="AM48" i="12"/>
  <c r="AM47" i="12"/>
  <c r="AM46" i="12"/>
  <c r="AM45" i="12"/>
  <c r="AM44" i="12"/>
  <c r="AM43" i="12"/>
  <c r="AM42" i="12"/>
  <c r="AM41" i="12"/>
  <c r="AM40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40" i="12"/>
  <c r="AA23" i="11" l="1"/>
  <c r="AA22" i="11"/>
  <c r="AB40" i="10"/>
  <c r="AB39" i="10"/>
  <c r="AA59" i="9"/>
  <c r="AA58" i="9"/>
  <c r="AT111" i="12" l="1"/>
  <c r="AT110" i="12"/>
  <c r="F107" i="12"/>
  <c r="E107" i="12"/>
  <c r="C107" i="12"/>
  <c r="B107" i="12"/>
  <c r="BM97" i="12"/>
  <c r="BD97" i="12"/>
  <c r="BM96" i="12"/>
  <c r="BD96" i="12"/>
  <c r="BZ90" i="12"/>
  <c r="BZ89" i="12"/>
  <c r="CV64" i="12"/>
  <c r="T64" i="12"/>
  <c r="AW62" i="12"/>
  <c r="CA61" i="12"/>
  <c r="B61" i="12"/>
  <c r="BG59" i="12"/>
  <c r="CK58" i="12"/>
  <c r="K58" i="12"/>
  <c r="DG51" i="12"/>
  <c r="DG47" i="12"/>
  <c r="DG43" i="12"/>
  <c r="DG40" i="12"/>
  <c r="DY37" i="12"/>
  <c r="DP37" i="12"/>
  <c r="DG37" i="12"/>
  <c r="CV37" i="12"/>
  <c r="CK37" i="12"/>
  <c r="CA37" i="12"/>
  <c r="BQ37" i="12"/>
  <c r="BG37" i="12"/>
  <c r="AW37" i="12"/>
  <c r="AL37" i="12"/>
  <c r="AC37" i="12"/>
  <c r="T37" i="12"/>
  <c r="K37" i="12"/>
  <c r="DY33" i="12"/>
  <c r="DY68" i="12" s="1"/>
  <c r="DP33" i="12"/>
  <c r="DP68" i="12" s="1"/>
  <c r="DG33" i="12"/>
  <c r="DG68" i="12" s="1"/>
  <c r="CV33" i="12"/>
  <c r="CV68" i="12" s="1"/>
  <c r="CK33" i="12"/>
  <c r="CK68" i="12" s="1"/>
  <c r="CA33" i="12"/>
  <c r="CA68" i="12" s="1"/>
  <c r="BQ33" i="12"/>
  <c r="BQ68" i="12" s="1"/>
  <c r="BG33" i="12"/>
  <c r="BG68" i="12" s="1"/>
  <c r="AW33" i="12"/>
  <c r="AW68" i="12" s="1"/>
  <c r="AL33" i="12"/>
  <c r="AL68" i="12" s="1"/>
  <c r="AC33" i="12"/>
  <c r="AC68" i="12" s="1"/>
  <c r="T33" i="12"/>
  <c r="T68" i="12" s="1"/>
  <c r="K33" i="12"/>
  <c r="K68" i="12" s="1"/>
  <c r="B33" i="12"/>
  <c r="B68" i="12" s="1"/>
  <c r="A33" i="12"/>
  <c r="DY32" i="12"/>
  <c r="DY67" i="12" s="1"/>
  <c r="DP32" i="12"/>
  <c r="DP67" i="12" s="1"/>
  <c r="DG32" i="12"/>
  <c r="DG67" i="12" s="1"/>
  <c r="CV32" i="12"/>
  <c r="CV67" i="12" s="1"/>
  <c r="CK32" i="12"/>
  <c r="CK67" i="12" s="1"/>
  <c r="CA32" i="12"/>
  <c r="CA67" i="12" s="1"/>
  <c r="BQ32" i="12"/>
  <c r="BQ67" i="12" s="1"/>
  <c r="BG32" i="12"/>
  <c r="BG67" i="12" s="1"/>
  <c r="AW32" i="12"/>
  <c r="AW67" i="12" s="1"/>
  <c r="AL32" i="12"/>
  <c r="AL67" i="12" s="1"/>
  <c r="AC32" i="12"/>
  <c r="AC67" i="12" s="1"/>
  <c r="T32" i="12"/>
  <c r="T67" i="12" s="1"/>
  <c r="K32" i="12"/>
  <c r="K67" i="12" s="1"/>
  <c r="B32" i="12"/>
  <c r="B67" i="12" s="1"/>
  <c r="A32" i="12"/>
  <c r="DY31" i="12"/>
  <c r="DY66" i="12" s="1"/>
  <c r="DP31" i="12"/>
  <c r="DP66" i="12" s="1"/>
  <c r="DG31" i="12"/>
  <c r="DG66" i="12" s="1"/>
  <c r="CV31" i="12"/>
  <c r="CV66" i="12" s="1"/>
  <c r="CK31" i="12"/>
  <c r="CK66" i="12" s="1"/>
  <c r="CA31" i="12"/>
  <c r="CA66" i="12" s="1"/>
  <c r="BQ31" i="12"/>
  <c r="BQ66" i="12" s="1"/>
  <c r="BG31" i="12"/>
  <c r="BG66" i="12" s="1"/>
  <c r="AW31" i="12"/>
  <c r="AW66" i="12" s="1"/>
  <c r="AL31" i="12"/>
  <c r="AL66" i="12" s="1"/>
  <c r="AC31" i="12"/>
  <c r="AC66" i="12" s="1"/>
  <c r="T31" i="12"/>
  <c r="T66" i="12" s="1"/>
  <c r="K31" i="12"/>
  <c r="K66" i="12" s="1"/>
  <c r="B31" i="12"/>
  <c r="B66" i="12" s="1"/>
  <c r="A31" i="12"/>
  <c r="DY30" i="12"/>
  <c r="DY65" i="12" s="1"/>
  <c r="DP30" i="12"/>
  <c r="DP65" i="12" s="1"/>
  <c r="DG30" i="12"/>
  <c r="DG65" i="12" s="1"/>
  <c r="CV30" i="12"/>
  <c r="CV65" i="12" s="1"/>
  <c r="CK30" i="12"/>
  <c r="CK65" i="12" s="1"/>
  <c r="CA30" i="12"/>
  <c r="CA65" i="12" s="1"/>
  <c r="BQ30" i="12"/>
  <c r="BQ65" i="12" s="1"/>
  <c r="BG30" i="12"/>
  <c r="BG65" i="12" s="1"/>
  <c r="AW30" i="12"/>
  <c r="AW65" i="12" s="1"/>
  <c r="AL30" i="12"/>
  <c r="AL65" i="12" s="1"/>
  <c r="AC30" i="12"/>
  <c r="AC65" i="12" s="1"/>
  <c r="T30" i="12"/>
  <c r="T65" i="12" s="1"/>
  <c r="K30" i="12"/>
  <c r="K65" i="12" s="1"/>
  <c r="B30" i="12"/>
  <c r="B65" i="12" s="1"/>
  <c r="A30" i="12"/>
  <c r="DY29" i="12"/>
  <c r="DY64" i="12" s="1"/>
  <c r="DP29" i="12"/>
  <c r="DP64" i="12" s="1"/>
  <c r="DG29" i="12"/>
  <c r="DG64" i="12" s="1"/>
  <c r="CV29" i="12"/>
  <c r="CK29" i="12"/>
  <c r="CK64" i="12" s="1"/>
  <c r="CA29" i="12"/>
  <c r="CA64" i="12" s="1"/>
  <c r="BQ29" i="12"/>
  <c r="BQ64" i="12" s="1"/>
  <c r="BG29" i="12"/>
  <c r="BG64" i="12" s="1"/>
  <c r="AW29" i="12"/>
  <c r="AW64" i="12" s="1"/>
  <c r="AL29" i="12"/>
  <c r="AL64" i="12" s="1"/>
  <c r="AC29" i="12"/>
  <c r="AC64" i="12" s="1"/>
  <c r="T29" i="12"/>
  <c r="K29" i="12"/>
  <c r="K64" i="12" s="1"/>
  <c r="B29" i="12"/>
  <c r="B64" i="12" s="1"/>
  <c r="A29" i="12"/>
  <c r="DY28" i="12"/>
  <c r="DY63" i="12" s="1"/>
  <c r="DP28" i="12"/>
  <c r="DP63" i="12" s="1"/>
  <c r="DG28" i="12"/>
  <c r="DG63" i="12" s="1"/>
  <c r="CV28" i="12"/>
  <c r="CV63" i="12" s="1"/>
  <c r="CK28" i="12"/>
  <c r="CK63" i="12" s="1"/>
  <c r="CA28" i="12"/>
  <c r="CA63" i="12" s="1"/>
  <c r="BQ28" i="12"/>
  <c r="BQ63" i="12" s="1"/>
  <c r="BG28" i="12"/>
  <c r="BG63" i="12" s="1"/>
  <c r="AW28" i="12"/>
  <c r="AW63" i="12" s="1"/>
  <c r="AL28" i="12"/>
  <c r="AL63" i="12" s="1"/>
  <c r="AC28" i="12"/>
  <c r="AC63" i="12" s="1"/>
  <c r="T28" i="12"/>
  <c r="T63" i="12" s="1"/>
  <c r="K28" i="12"/>
  <c r="K63" i="12" s="1"/>
  <c r="B28" i="12"/>
  <c r="B63" i="12" s="1"/>
  <c r="A28" i="12"/>
  <c r="DY27" i="12"/>
  <c r="DY62" i="12" s="1"/>
  <c r="DP27" i="12"/>
  <c r="DP62" i="12" s="1"/>
  <c r="DG27" i="12"/>
  <c r="DG62" i="12" s="1"/>
  <c r="CV27" i="12"/>
  <c r="CV62" i="12" s="1"/>
  <c r="CK27" i="12"/>
  <c r="CK62" i="12" s="1"/>
  <c r="CA27" i="12"/>
  <c r="CA62" i="12" s="1"/>
  <c r="BQ27" i="12"/>
  <c r="BQ62" i="12" s="1"/>
  <c r="BG27" i="12"/>
  <c r="BG62" i="12" s="1"/>
  <c r="AW27" i="12"/>
  <c r="AL27" i="12"/>
  <c r="AL62" i="12" s="1"/>
  <c r="AC27" i="12"/>
  <c r="AC62" i="12" s="1"/>
  <c r="T27" i="12"/>
  <c r="T62" i="12" s="1"/>
  <c r="K27" i="12"/>
  <c r="K62" i="12" s="1"/>
  <c r="B27" i="12"/>
  <c r="B62" i="12" s="1"/>
  <c r="DY26" i="12"/>
  <c r="DY61" i="12" s="1"/>
  <c r="DP26" i="12"/>
  <c r="DP61" i="12" s="1"/>
  <c r="DG26" i="12"/>
  <c r="DG61" i="12" s="1"/>
  <c r="CV26" i="12"/>
  <c r="CV61" i="12" s="1"/>
  <c r="CK26" i="12"/>
  <c r="CK61" i="12" s="1"/>
  <c r="CA26" i="12"/>
  <c r="BQ26" i="12"/>
  <c r="BQ61" i="12" s="1"/>
  <c r="BG26" i="12"/>
  <c r="BG61" i="12" s="1"/>
  <c r="AW26" i="12"/>
  <c r="AW61" i="12" s="1"/>
  <c r="AL26" i="12"/>
  <c r="AL61" i="12" s="1"/>
  <c r="AC26" i="12"/>
  <c r="AC61" i="12" s="1"/>
  <c r="T26" i="12"/>
  <c r="T61" i="12" s="1"/>
  <c r="K26" i="12"/>
  <c r="K61" i="12" s="1"/>
  <c r="B26" i="12"/>
  <c r="DY25" i="12"/>
  <c r="DY60" i="12" s="1"/>
  <c r="DP25" i="12"/>
  <c r="DP60" i="12" s="1"/>
  <c r="DG25" i="12"/>
  <c r="DG60" i="12" s="1"/>
  <c r="CV25" i="12"/>
  <c r="CV60" i="12" s="1"/>
  <c r="CK25" i="12"/>
  <c r="CK60" i="12" s="1"/>
  <c r="CA25" i="12"/>
  <c r="CA60" i="12" s="1"/>
  <c r="BQ25" i="12"/>
  <c r="BQ60" i="12" s="1"/>
  <c r="BG25" i="12"/>
  <c r="BG60" i="12" s="1"/>
  <c r="AW25" i="12"/>
  <c r="AW60" i="12" s="1"/>
  <c r="AL25" i="12"/>
  <c r="AL60" i="12" s="1"/>
  <c r="AC25" i="12"/>
  <c r="AC60" i="12" s="1"/>
  <c r="T25" i="12"/>
  <c r="T60" i="12" s="1"/>
  <c r="K25" i="12"/>
  <c r="K60" i="12" s="1"/>
  <c r="B25" i="12"/>
  <c r="B60" i="12" s="1"/>
  <c r="DY24" i="12"/>
  <c r="DY59" i="12" s="1"/>
  <c r="DP24" i="12"/>
  <c r="DP59" i="12" s="1"/>
  <c r="DG24" i="12"/>
  <c r="DG59" i="12" s="1"/>
  <c r="CV24" i="12"/>
  <c r="CV59" i="12" s="1"/>
  <c r="CK24" i="12"/>
  <c r="CK59" i="12" s="1"/>
  <c r="CA24" i="12"/>
  <c r="CA59" i="12" s="1"/>
  <c r="BQ24" i="12"/>
  <c r="BQ59" i="12" s="1"/>
  <c r="BG24" i="12"/>
  <c r="AW24" i="12"/>
  <c r="AW59" i="12" s="1"/>
  <c r="AL24" i="12"/>
  <c r="AL59" i="12" s="1"/>
  <c r="AC24" i="12"/>
  <c r="AC59" i="12" s="1"/>
  <c r="T24" i="12"/>
  <c r="T59" i="12" s="1"/>
  <c r="K24" i="12"/>
  <c r="K59" i="12" s="1"/>
  <c r="B24" i="12"/>
  <c r="B59" i="12" s="1"/>
  <c r="DY23" i="12"/>
  <c r="DY58" i="12" s="1"/>
  <c r="DP23" i="12"/>
  <c r="DP58" i="12" s="1"/>
  <c r="DG23" i="12"/>
  <c r="DG58" i="12" s="1"/>
  <c r="CV23" i="12"/>
  <c r="CV58" i="12" s="1"/>
  <c r="CK23" i="12"/>
  <c r="CA23" i="12"/>
  <c r="CA58" i="12" s="1"/>
  <c r="BQ23" i="12"/>
  <c r="BQ58" i="12" s="1"/>
  <c r="BG23" i="12"/>
  <c r="BG58" i="12" s="1"/>
  <c r="AW23" i="12"/>
  <c r="AW58" i="12" s="1"/>
  <c r="AL23" i="12"/>
  <c r="AL58" i="12" s="1"/>
  <c r="AC23" i="12"/>
  <c r="AC58" i="12" s="1"/>
  <c r="T23" i="12"/>
  <c r="T58" i="12" s="1"/>
  <c r="K23" i="12"/>
  <c r="B23" i="12"/>
  <c r="B58" i="12" s="1"/>
  <c r="DY22" i="12"/>
  <c r="DY57" i="12" s="1"/>
  <c r="DP22" i="12"/>
  <c r="DP57" i="12" s="1"/>
  <c r="DG22" i="12"/>
  <c r="DG57" i="12" s="1"/>
  <c r="CV22" i="12"/>
  <c r="CV57" i="12" s="1"/>
  <c r="CK22" i="12"/>
  <c r="CK57" i="12" s="1"/>
  <c r="CA22" i="12"/>
  <c r="CA57" i="12" s="1"/>
  <c r="BQ22" i="12"/>
  <c r="BQ57" i="12" s="1"/>
  <c r="BG22" i="12"/>
  <c r="BG57" i="12" s="1"/>
  <c r="AW22" i="12"/>
  <c r="AW57" i="12" s="1"/>
  <c r="AL22" i="12"/>
  <c r="AL57" i="12" s="1"/>
  <c r="AC22" i="12"/>
  <c r="AC57" i="12" s="1"/>
  <c r="T22" i="12"/>
  <c r="T57" i="12" s="1"/>
  <c r="K22" i="12"/>
  <c r="K57" i="12" s="1"/>
  <c r="B22" i="12"/>
  <c r="B57" i="12" s="1"/>
  <c r="DY21" i="12"/>
  <c r="DY56" i="12" s="1"/>
  <c r="DP21" i="12"/>
  <c r="DP56" i="12" s="1"/>
  <c r="DG21" i="12"/>
  <c r="DG56" i="12" s="1"/>
  <c r="CV21" i="12"/>
  <c r="CV56" i="12" s="1"/>
  <c r="CK21" i="12"/>
  <c r="CK56" i="12" s="1"/>
  <c r="CA21" i="12"/>
  <c r="CA56" i="12" s="1"/>
  <c r="BQ21" i="12"/>
  <c r="BQ56" i="12" s="1"/>
  <c r="BG21" i="12"/>
  <c r="BG56" i="12" s="1"/>
  <c r="AW21" i="12"/>
  <c r="AW56" i="12" s="1"/>
  <c r="AL21" i="12"/>
  <c r="AL56" i="12" s="1"/>
  <c r="AC21" i="12"/>
  <c r="AC56" i="12" s="1"/>
  <c r="T21" i="12"/>
  <c r="T56" i="12" s="1"/>
  <c r="K21" i="12"/>
  <c r="K56" i="12" s="1"/>
  <c r="B21" i="12"/>
  <c r="B56" i="12" s="1"/>
  <c r="DY20" i="12"/>
  <c r="DY55" i="12" s="1"/>
  <c r="DP20" i="12"/>
  <c r="DP55" i="12" s="1"/>
  <c r="DG20" i="12"/>
  <c r="DG55" i="12" s="1"/>
  <c r="CV20" i="12"/>
  <c r="CV55" i="12" s="1"/>
  <c r="CK20" i="12"/>
  <c r="CK55" i="12" s="1"/>
  <c r="CA20" i="12"/>
  <c r="CA55" i="12" s="1"/>
  <c r="BQ20" i="12"/>
  <c r="BQ55" i="12" s="1"/>
  <c r="BG20" i="12"/>
  <c r="BG55" i="12" s="1"/>
  <c r="AW20" i="12"/>
  <c r="AW55" i="12" s="1"/>
  <c r="AL20" i="12"/>
  <c r="AL55" i="12" s="1"/>
  <c r="AC20" i="12"/>
  <c r="AC55" i="12" s="1"/>
  <c r="T20" i="12"/>
  <c r="T55" i="12" s="1"/>
  <c r="K20" i="12"/>
  <c r="K55" i="12" s="1"/>
  <c r="B20" i="12"/>
  <c r="B55" i="12" s="1"/>
  <c r="DY19" i="12"/>
  <c r="DY54" i="12" s="1"/>
  <c r="DP19" i="12"/>
  <c r="DP54" i="12" s="1"/>
  <c r="DG19" i="12"/>
  <c r="DG54" i="12" s="1"/>
  <c r="CV19" i="12"/>
  <c r="CV54" i="12" s="1"/>
  <c r="CK19" i="12"/>
  <c r="CK54" i="12" s="1"/>
  <c r="CA19" i="12"/>
  <c r="CA54" i="12" s="1"/>
  <c r="BQ19" i="12"/>
  <c r="BQ54" i="12" s="1"/>
  <c r="BG19" i="12"/>
  <c r="BG54" i="12" s="1"/>
  <c r="AW19" i="12"/>
  <c r="AW54" i="12" s="1"/>
  <c r="AL19" i="12"/>
  <c r="AL54" i="12" s="1"/>
  <c r="AC19" i="12"/>
  <c r="AC54" i="12" s="1"/>
  <c r="T19" i="12"/>
  <c r="T54" i="12" s="1"/>
  <c r="K19" i="12"/>
  <c r="K54" i="12" s="1"/>
  <c r="B19" i="12"/>
  <c r="B54" i="12" s="1"/>
  <c r="DY18" i="12"/>
  <c r="DY53" i="12" s="1"/>
  <c r="DP18" i="12"/>
  <c r="DP53" i="12" s="1"/>
  <c r="DG18" i="12"/>
  <c r="DG53" i="12" s="1"/>
  <c r="CV18" i="12"/>
  <c r="CV53" i="12" s="1"/>
  <c r="CK18" i="12"/>
  <c r="CK53" i="12" s="1"/>
  <c r="CA18" i="12"/>
  <c r="CA53" i="12" s="1"/>
  <c r="BQ18" i="12"/>
  <c r="BQ53" i="12" s="1"/>
  <c r="BG18" i="12"/>
  <c r="BG53" i="12" s="1"/>
  <c r="AW18" i="12"/>
  <c r="AW53" i="12" s="1"/>
  <c r="AL18" i="12"/>
  <c r="AL53" i="12" s="1"/>
  <c r="AC18" i="12"/>
  <c r="AC53" i="12" s="1"/>
  <c r="T18" i="12"/>
  <c r="T53" i="12" s="1"/>
  <c r="K18" i="12"/>
  <c r="K53" i="12" s="1"/>
  <c r="B18" i="12"/>
  <c r="B53" i="12" s="1"/>
  <c r="DY17" i="12"/>
  <c r="DY52" i="12" s="1"/>
  <c r="DP17" i="12"/>
  <c r="DP52" i="12" s="1"/>
  <c r="DG17" i="12"/>
  <c r="DG52" i="12" s="1"/>
  <c r="CV17" i="12"/>
  <c r="CV52" i="12" s="1"/>
  <c r="CK17" i="12"/>
  <c r="CK52" i="12" s="1"/>
  <c r="CA17" i="12"/>
  <c r="CA52" i="12" s="1"/>
  <c r="BQ17" i="12"/>
  <c r="BQ52" i="12" s="1"/>
  <c r="BG17" i="12"/>
  <c r="BG52" i="12" s="1"/>
  <c r="AW17" i="12"/>
  <c r="AW52" i="12" s="1"/>
  <c r="AL17" i="12"/>
  <c r="AL52" i="12" s="1"/>
  <c r="AC17" i="12"/>
  <c r="AC52" i="12" s="1"/>
  <c r="T17" i="12"/>
  <c r="T52" i="12" s="1"/>
  <c r="K17" i="12"/>
  <c r="K52" i="12" s="1"/>
  <c r="B17" i="12"/>
  <c r="B52" i="12" s="1"/>
  <c r="DY16" i="12"/>
  <c r="DY51" i="12" s="1"/>
  <c r="DP16" i="12"/>
  <c r="DP51" i="12" s="1"/>
  <c r="DG16" i="12"/>
  <c r="CV16" i="12"/>
  <c r="CV51" i="12" s="1"/>
  <c r="CK16" i="12"/>
  <c r="CK51" i="12" s="1"/>
  <c r="CA16" i="12"/>
  <c r="CA51" i="12" s="1"/>
  <c r="BQ16" i="12"/>
  <c r="BQ51" i="12" s="1"/>
  <c r="BG16" i="12"/>
  <c r="BG51" i="12" s="1"/>
  <c r="AW16" i="12"/>
  <c r="AW51" i="12" s="1"/>
  <c r="AL16" i="12"/>
  <c r="AL51" i="12" s="1"/>
  <c r="AC16" i="12"/>
  <c r="AC51" i="12" s="1"/>
  <c r="T16" i="12"/>
  <c r="T51" i="12" s="1"/>
  <c r="K16" i="12"/>
  <c r="K51" i="12" s="1"/>
  <c r="B16" i="12"/>
  <c r="B51" i="12" s="1"/>
  <c r="DY15" i="12"/>
  <c r="DY50" i="12" s="1"/>
  <c r="DP15" i="12"/>
  <c r="DP50" i="12" s="1"/>
  <c r="DG15" i="12"/>
  <c r="DG50" i="12" s="1"/>
  <c r="CV15" i="12"/>
  <c r="CV50" i="12" s="1"/>
  <c r="CK15" i="12"/>
  <c r="CK50" i="12" s="1"/>
  <c r="CA15" i="12"/>
  <c r="CA50" i="12" s="1"/>
  <c r="BQ15" i="12"/>
  <c r="BQ50" i="12" s="1"/>
  <c r="BG15" i="12"/>
  <c r="BG50" i="12" s="1"/>
  <c r="AW15" i="12"/>
  <c r="AW50" i="12" s="1"/>
  <c r="AL15" i="12"/>
  <c r="AL50" i="12" s="1"/>
  <c r="AC15" i="12"/>
  <c r="AC50" i="12" s="1"/>
  <c r="T15" i="12"/>
  <c r="T50" i="12" s="1"/>
  <c r="K15" i="12"/>
  <c r="K50" i="12" s="1"/>
  <c r="B15" i="12"/>
  <c r="B50" i="12" s="1"/>
  <c r="DY14" i="12"/>
  <c r="DY49" i="12" s="1"/>
  <c r="DP14" i="12"/>
  <c r="DP49" i="12" s="1"/>
  <c r="DG14" i="12"/>
  <c r="DG49" i="12" s="1"/>
  <c r="CV14" i="12"/>
  <c r="CV49" i="12" s="1"/>
  <c r="CK14" i="12"/>
  <c r="CK49" i="12" s="1"/>
  <c r="CA14" i="12"/>
  <c r="CA49" i="12" s="1"/>
  <c r="BQ14" i="12"/>
  <c r="BQ49" i="12" s="1"/>
  <c r="BG14" i="12"/>
  <c r="BG49" i="12" s="1"/>
  <c r="AW14" i="12"/>
  <c r="AW49" i="12" s="1"/>
  <c r="AL14" i="12"/>
  <c r="AL49" i="12" s="1"/>
  <c r="AC14" i="12"/>
  <c r="AC49" i="12" s="1"/>
  <c r="T14" i="12"/>
  <c r="T49" i="12" s="1"/>
  <c r="K14" i="12"/>
  <c r="K49" i="12" s="1"/>
  <c r="B14" i="12"/>
  <c r="B49" i="12" s="1"/>
  <c r="DY13" i="12"/>
  <c r="DY48" i="12" s="1"/>
  <c r="DP13" i="12"/>
  <c r="DP48" i="12" s="1"/>
  <c r="DG13" i="12"/>
  <c r="DG48" i="12" s="1"/>
  <c r="CV13" i="12"/>
  <c r="CV48" i="12" s="1"/>
  <c r="CK13" i="12"/>
  <c r="CK48" i="12" s="1"/>
  <c r="CA13" i="12"/>
  <c r="CA48" i="12" s="1"/>
  <c r="BQ13" i="12"/>
  <c r="BQ48" i="12" s="1"/>
  <c r="BG13" i="12"/>
  <c r="BG48" i="12" s="1"/>
  <c r="AW13" i="12"/>
  <c r="AW48" i="12" s="1"/>
  <c r="AL13" i="12"/>
  <c r="AL48" i="12" s="1"/>
  <c r="AC13" i="12"/>
  <c r="AC48" i="12" s="1"/>
  <c r="T13" i="12"/>
  <c r="T48" i="12" s="1"/>
  <c r="K13" i="12"/>
  <c r="K48" i="12" s="1"/>
  <c r="B13" i="12"/>
  <c r="B48" i="12" s="1"/>
  <c r="DY12" i="12"/>
  <c r="DY47" i="12" s="1"/>
  <c r="DP12" i="12"/>
  <c r="DP47" i="12" s="1"/>
  <c r="DG12" i="12"/>
  <c r="CV12" i="12"/>
  <c r="CV47" i="12" s="1"/>
  <c r="CK12" i="12"/>
  <c r="CK47" i="12" s="1"/>
  <c r="CA12" i="12"/>
  <c r="CA47" i="12" s="1"/>
  <c r="BQ12" i="12"/>
  <c r="BQ47" i="12" s="1"/>
  <c r="BG12" i="12"/>
  <c r="BG47" i="12" s="1"/>
  <c r="AW12" i="12"/>
  <c r="AW47" i="12" s="1"/>
  <c r="AL12" i="12"/>
  <c r="AL47" i="12" s="1"/>
  <c r="AC12" i="12"/>
  <c r="AC47" i="12" s="1"/>
  <c r="T12" i="12"/>
  <c r="T47" i="12" s="1"/>
  <c r="K12" i="12"/>
  <c r="K47" i="12" s="1"/>
  <c r="B12" i="12"/>
  <c r="B47" i="12" s="1"/>
  <c r="DY11" i="12"/>
  <c r="DY46" i="12" s="1"/>
  <c r="DP11" i="12"/>
  <c r="DP46" i="12" s="1"/>
  <c r="DG11" i="12"/>
  <c r="DG46" i="12" s="1"/>
  <c r="CV11" i="12"/>
  <c r="CV46" i="12" s="1"/>
  <c r="CK11" i="12"/>
  <c r="CK46" i="12" s="1"/>
  <c r="CA11" i="12"/>
  <c r="CA46" i="12" s="1"/>
  <c r="BQ11" i="12"/>
  <c r="BQ46" i="12" s="1"/>
  <c r="BG11" i="12"/>
  <c r="BG46" i="12" s="1"/>
  <c r="AW11" i="12"/>
  <c r="AW46" i="12" s="1"/>
  <c r="AL11" i="12"/>
  <c r="AL46" i="12" s="1"/>
  <c r="AC11" i="12"/>
  <c r="AC46" i="12" s="1"/>
  <c r="T11" i="12"/>
  <c r="T46" i="12" s="1"/>
  <c r="K11" i="12"/>
  <c r="K46" i="12" s="1"/>
  <c r="B11" i="12"/>
  <c r="B46" i="12" s="1"/>
  <c r="DY10" i="12"/>
  <c r="DY45" i="12" s="1"/>
  <c r="DP10" i="12"/>
  <c r="DP45" i="12" s="1"/>
  <c r="DG10" i="12"/>
  <c r="DG45" i="12" s="1"/>
  <c r="CV10" i="12"/>
  <c r="CV45" i="12" s="1"/>
  <c r="CK10" i="12"/>
  <c r="CK45" i="12" s="1"/>
  <c r="CA10" i="12"/>
  <c r="CA45" i="12" s="1"/>
  <c r="BQ10" i="12"/>
  <c r="BQ45" i="12" s="1"/>
  <c r="BG10" i="12"/>
  <c r="BG45" i="12" s="1"/>
  <c r="AW10" i="12"/>
  <c r="AW45" i="12" s="1"/>
  <c r="AL10" i="12"/>
  <c r="AL45" i="12" s="1"/>
  <c r="AC10" i="12"/>
  <c r="AC45" i="12" s="1"/>
  <c r="T10" i="12"/>
  <c r="T45" i="12" s="1"/>
  <c r="K10" i="12"/>
  <c r="K45" i="12" s="1"/>
  <c r="B10" i="12"/>
  <c r="B45" i="12" s="1"/>
  <c r="DY9" i="12"/>
  <c r="DY44" i="12" s="1"/>
  <c r="DP9" i="12"/>
  <c r="DP44" i="12" s="1"/>
  <c r="DG9" i="12"/>
  <c r="DG44" i="12" s="1"/>
  <c r="CV9" i="12"/>
  <c r="CV44" i="12" s="1"/>
  <c r="CK9" i="12"/>
  <c r="CK44" i="12" s="1"/>
  <c r="CA9" i="12"/>
  <c r="CA44" i="12" s="1"/>
  <c r="BQ9" i="12"/>
  <c r="BQ44" i="12" s="1"/>
  <c r="BG9" i="12"/>
  <c r="BG44" i="12" s="1"/>
  <c r="AW9" i="12"/>
  <c r="AW44" i="12" s="1"/>
  <c r="AL9" i="12"/>
  <c r="AL44" i="12" s="1"/>
  <c r="AC9" i="12"/>
  <c r="AC44" i="12" s="1"/>
  <c r="T9" i="12"/>
  <c r="T44" i="12" s="1"/>
  <c r="K9" i="12"/>
  <c r="K44" i="12" s="1"/>
  <c r="B9" i="12"/>
  <c r="B44" i="12" s="1"/>
  <c r="DY8" i="12"/>
  <c r="DY43" i="12" s="1"/>
  <c r="DP8" i="12"/>
  <c r="DP43" i="12" s="1"/>
  <c r="DG8" i="12"/>
  <c r="CV8" i="12"/>
  <c r="CV43" i="12" s="1"/>
  <c r="CK8" i="12"/>
  <c r="CK43" i="12" s="1"/>
  <c r="CA8" i="12"/>
  <c r="CA43" i="12" s="1"/>
  <c r="BQ8" i="12"/>
  <c r="BQ43" i="12" s="1"/>
  <c r="BG8" i="12"/>
  <c r="BG43" i="12" s="1"/>
  <c r="AW8" i="12"/>
  <c r="AW43" i="12" s="1"/>
  <c r="AL8" i="12"/>
  <c r="AL43" i="12" s="1"/>
  <c r="AC8" i="12"/>
  <c r="AC43" i="12" s="1"/>
  <c r="T8" i="12"/>
  <c r="T43" i="12" s="1"/>
  <c r="K8" i="12"/>
  <c r="K43" i="12" s="1"/>
  <c r="B8" i="12"/>
  <c r="B43" i="12" s="1"/>
  <c r="DY7" i="12"/>
  <c r="DY42" i="12" s="1"/>
  <c r="DP7" i="12"/>
  <c r="DP42" i="12" s="1"/>
  <c r="DG7" i="12"/>
  <c r="DG42" i="12" s="1"/>
  <c r="CV7" i="12"/>
  <c r="CV42" i="12" s="1"/>
  <c r="CK7" i="12"/>
  <c r="CK42" i="12" s="1"/>
  <c r="CA7" i="12"/>
  <c r="CA42" i="12" s="1"/>
  <c r="BQ7" i="12"/>
  <c r="BQ42" i="12" s="1"/>
  <c r="BG7" i="12"/>
  <c r="BG42" i="12" s="1"/>
  <c r="AW7" i="12"/>
  <c r="AW42" i="12" s="1"/>
  <c r="AL7" i="12"/>
  <c r="AL42" i="12" s="1"/>
  <c r="AC7" i="12"/>
  <c r="AC42" i="12" s="1"/>
  <c r="T7" i="12"/>
  <c r="T42" i="12" s="1"/>
  <c r="K7" i="12"/>
  <c r="K42" i="12" s="1"/>
  <c r="B7" i="12"/>
  <c r="B42" i="12" s="1"/>
  <c r="DY6" i="12"/>
  <c r="DY41" i="12" s="1"/>
  <c r="DP6" i="12"/>
  <c r="DP41" i="12" s="1"/>
  <c r="DG6" i="12"/>
  <c r="DG41" i="12" s="1"/>
  <c r="CV6" i="12"/>
  <c r="CV41" i="12" s="1"/>
  <c r="CK6" i="12"/>
  <c r="CK41" i="12" s="1"/>
  <c r="CA6" i="12"/>
  <c r="CA41" i="12" s="1"/>
  <c r="BQ6" i="12"/>
  <c r="BQ41" i="12" s="1"/>
  <c r="BG6" i="12"/>
  <c r="BG41" i="12" s="1"/>
  <c r="AW6" i="12"/>
  <c r="AW41" i="12" s="1"/>
  <c r="AL6" i="12"/>
  <c r="AL41" i="12" s="1"/>
  <c r="AC6" i="12"/>
  <c r="AC41" i="12" s="1"/>
  <c r="T6" i="12"/>
  <c r="T41" i="12" s="1"/>
  <c r="K6" i="12"/>
  <c r="K41" i="12" s="1"/>
  <c r="B6" i="12"/>
  <c r="B41" i="12" s="1"/>
  <c r="DY5" i="12"/>
  <c r="DY40" i="12" s="1"/>
  <c r="DP5" i="12"/>
  <c r="DP40" i="12" s="1"/>
  <c r="DG5" i="12"/>
  <c r="CV5" i="12"/>
  <c r="CV40" i="12" s="1"/>
  <c r="CK5" i="12"/>
  <c r="CK40" i="12" s="1"/>
  <c r="CA5" i="12"/>
  <c r="CA40" i="12" s="1"/>
  <c r="BQ5" i="12"/>
  <c r="BQ40" i="12" s="1"/>
  <c r="BG5" i="12"/>
  <c r="BG40" i="12" s="1"/>
  <c r="AW5" i="12"/>
  <c r="AW40" i="12" s="1"/>
  <c r="AL5" i="12"/>
  <c r="AL40" i="12" s="1"/>
  <c r="AC5" i="12"/>
  <c r="AC40" i="12" s="1"/>
  <c r="T5" i="12"/>
  <c r="T40" i="12" s="1"/>
  <c r="K5" i="12"/>
  <c r="K40" i="12" s="1"/>
  <c r="B5" i="12"/>
  <c r="B40" i="12" s="1"/>
  <c r="V170" i="4"/>
  <c r="U170" i="4"/>
  <c r="S170" i="4"/>
  <c r="Y170" i="4" s="1"/>
  <c r="N170" i="4"/>
  <c r="O170" i="4" s="1"/>
  <c r="L170" i="4"/>
  <c r="H170" i="4"/>
  <c r="G170" i="4"/>
  <c r="E170" i="4"/>
  <c r="K170" i="4" s="1"/>
  <c r="D170" i="4"/>
  <c r="C170" i="4"/>
  <c r="U169" i="4"/>
  <c r="V169" i="4" s="1"/>
  <c r="S169" i="4"/>
  <c r="O169" i="4"/>
  <c r="N169" i="4"/>
  <c r="H169" i="4"/>
  <c r="G169" i="4"/>
  <c r="D169" i="4"/>
  <c r="C169" i="4"/>
  <c r="V168" i="4"/>
  <c r="U168" i="4"/>
  <c r="O168" i="4"/>
  <c r="N168" i="4"/>
  <c r="H168" i="4"/>
  <c r="G168" i="4"/>
  <c r="E168" i="4"/>
  <c r="K168" i="4" s="1"/>
  <c r="D168" i="4"/>
  <c r="C168" i="4"/>
  <c r="V167" i="4"/>
  <c r="U167" i="4"/>
  <c r="O167" i="4"/>
  <c r="N167" i="4"/>
  <c r="L167" i="4"/>
  <c r="K167" i="4"/>
  <c r="G167" i="4"/>
  <c r="H167" i="4" s="1"/>
  <c r="E167" i="4"/>
  <c r="I167" i="4" s="1"/>
  <c r="D167" i="4"/>
  <c r="S167" i="4" s="1"/>
  <c r="C167" i="4"/>
  <c r="V166" i="4"/>
  <c r="U166" i="4"/>
  <c r="S166" i="4"/>
  <c r="Y166" i="4" s="1"/>
  <c r="N166" i="4"/>
  <c r="O166" i="4" s="1"/>
  <c r="L166" i="4"/>
  <c r="H166" i="4"/>
  <c r="G166" i="4"/>
  <c r="E166" i="4"/>
  <c r="K166" i="4" s="1"/>
  <c r="D166" i="4"/>
  <c r="C166" i="4"/>
  <c r="U165" i="4"/>
  <c r="V165" i="4" s="1"/>
  <c r="S165" i="4"/>
  <c r="O165" i="4"/>
  <c r="N165" i="4"/>
  <c r="H165" i="4"/>
  <c r="G165" i="4"/>
  <c r="D165" i="4"/>
  <c r="C165" i="4"/>
  <c r="V164" i="4"/>
  <c r="U164" i="4"/>
  <c r="O164" i="4"/>
  <c r="N164" i="4"/>
  <c r="H164" i="4"/>
  <c r="G164" i="4"/>
  <c r="E164" i="4"/>
  <c r="K164" i="4" s="1"/>
  <c r="D164" i="4"/>
  <c r="C164" i="4"/>
  <c r="V163" i="4"/>
  <c r="U163" i="4"/>
  <c r="O163" i="4"/>
  <c r="N163" i="4"/>
  <c r="L163" i="4"/>
  <c r="R163" i="4" s="1"/>
  <c r="K163" i="4"/>
  <c r="G163" i="4"/>
  <c r="H163" i="4" s="1"/>
  <c r="E163" i="4"/>
  <c r="I163" i="4" s="1"/>
  <c r="D163" i="4"/>
  <c r="S163" i="4" s="1"/>
  <c r="Y163" i="4" s="1"/>
  <c r="C163" i="4"/>
  <c r="V162" i="4"/>
  <c r="U162" i="4"/>
  <c r="S162" i="4"/>
  <c r="Y162" i="4" s="1"/>
  <c r="P162" i="4"/>
  <c r="N162" i="4"/>
  <c r="O162" i="4" s="1"/>
  <c r="L162" i="4"/>
  <c r="R162" i="4" s="1"/>
  <c r="H162" i="4"/>
  <c r="G162" i="4"/>
  <c r="E162" i="4"/>
  <c r="I162" i="4" s="1"/>
  <c r="D162" i="4"/>
  <c r="C162" i="4"/>
  <c r="U161" i="4"/>
  <c r="V161" i="4" s="1"/>
  <c r="S161" i="4"/>
  <c r="O161" i="4"/>
  <c r="N161" i="4"/>
  <c r="L161" i="4"/>
  <c r="H161" i="4"/>
  <c r="G161" i="4"/>
  <c r="D161" i="4"/>
  <c r="E161" i="4" s="1"/>
  <c r="C161" i="4"/>
  <c r="U160" i="4"/>
  <c r="V160" i="4" s="1"/>
  <c r="S160" i="4"/>
  <c r="N160" i="4"/>
  <c r="O160" i="4" s="1"/>
  <c r="H160" i="4"/>
  <c r="G160" i="4"/>
  <c r="E160" i="4"/>
  <c r="D160" i="4"/>
  <c r="L160" i="4" s="1"/>
  <c r="R160" i="4" s="1"/>
  <c r="C160" i="4"/>
  <c r="V159" i="4"/>
  <c r="U159" i="4"/>
  <c r="O159" i="4"/>
  <c r="N159" i="4"/>
  <c r="G159" i="4"/>
  <c r="H159" i="4" s="1"/>
  <c r="D159" i="4"/>
  <c r="C159" i="4"/>
  <c r="V158" i="4"/>
  <c r="U158" i="4"/>
  <c r="S158" i="4"/>
  <c r="Y158" i="4" s="1"/>
  <c r="P158" i="4"/>
  <c r="N158" i="4"/>
  <c r="O158" i="4" s="1"/>
  <c r="L158" i="4"/>
  <c r="R158" i="4" s="1"/>
  <c r="H158" i="4"/>
  <c r="G158" i="4"/>
  <c r="E158" i="4"/>
  <c r="I158" i="4" s="1"/>
  <c r="D158" i="4"/>
  <c r="C158" i="4"/>
  <c r="U157" i="4"/>
  <c r="V157" i="4" s="1"/>
  <c r="S157" i="4"/>
  <c r="O157" i="4"/>
  <c r="N157" i="4"/>
  <c r="L157" i="4"/>
  <c r="H157" i="4"/>
  <c r="G157" i="4"/>
  <c r="D157" i="4"/>
  <c r="E157" i="4" s="1"/>
  <c r="C157" i="4"/>
  <c r="U156" i="4"/>
  <c r="V156" i="4" s="1"/>
  <c r="S156" i="4"/>
  <c r="N156" i="4"/>
  <c r="O156" i="4" s="1"/>
  <c r="H156" i="4"/>
  <c r="G156" i="4"/>
  <c r="E156" i="4"/>
  <c r="D156" i="4"/>
  <c r="L156" i="4" s="1"/>
  <c r="R156" i="4" s="1"/>
  <c r="C156" i="4"/>
  <c r="V155" i="4"/>
  <c r="U155" i="4"/>
  <c r="O155" i="4"/>
  <c r="N155" i="4"/>
  <c r="G155" i="4"/>
  <c r="H155" i="4" s="1"/>
  <c r="D155" i="4"/>
  <c r="C155" i="4"/>
  <c r="V154" i="4"/>
  <c r="U154" i="4"/>
  <c r="S154" i="4"/>
  <c r="Y154" i="4" s="1"/>
  <c r="P154" i="4"/>
  <c r="N154" i="4"/>
  <c r="O154" i="4" s="1"/>
  <c r="L154" i="4"/>
  <c r="R154" i="4" s="1"/>
  <c r="H154" i="4"/>
  <c r="G154" i="4"/>
  <c r="E154" i="4"/>
  <c r="I154" i="4" s="1"/>
  <c r="D154" i="4"/>
  <c r="C154" i="4"/>
  <c r="U153" i="4"/>
  <c r="V153" i="4" s="1"/>
  <c r="O153" i="4"/>
  <c r="N153" i="4"/>
  <c r="I153" i="4"/>
  <c r="H153" i="4"/>
  <c r="G153" i="4"/>
  <c r="D153" i="4"/>
  <c r="E153" i="4" s="1"/>
  <c r="K153" i="4" s="1"/>
  <c r="C153" i="4"/>
  <c r="U152" i="4"/>
  <c r="V152" i="4" s="1"/>
  <c r="S152" i="4"/>
  <c r="N152" i="4"/>
  <c r="O152" i="4" s="1"/>
  <c r="K152" i="4"/>
  <c r="H152" i="4"/>
  <c r="G152" i="4"/>
  <c r="E152" i="4"/>
  <c r="I152" i="4" s="1"/>
  <c r="D152" i="4"/>
  <c r="L152" i="4" s="1"/>
  <c r="R152" i="4" s="1"/>
  <c r="C152" i="4"/>
  <c r="V151" i="4"/>
  <c r="U151" i="4"/>
  <c r="O151" i="4"/>
  <c r="N151" i="4"/>
  <c r="G151" i="4"/>
  <c r="H151" i="4" s="1"/>
  <c r="D151" i="4"/>
  <c r="C151" i="4"/>
  <c r="V150" i="4"/>
  <c r="U150" i="4"/>
  <c r="S150" i="4"/>
  <c r="Y150" i="4" s="1"/>
  <c r="P150" i="4"/>
  <c r="N150" i="4"/>
  <c r="O150" i="4" s="1"/>
  <c r="L150" i="4"/>
  <c r="R150" i="4" s="1"/>
  <c r="G150" i="4"/>
  <c r="H150" i="4" s="1"/>
  <c r="E150" i="4"/>
  <c r="I150" i="4" s="1"/>
  <c r="D150" i="4"/>
  <c r="C150" i="4"/>
  <c r="U149" i="4"/>
  <c r="V149" i="4" s="1"/>
  <c r="O149" i="4"/>
  <c r="N149" i="4"/>
  <c r="H149" i="4"/>
  <c r="G149" i="4"/>
  <c r="D149" i="4"/>
  <c r="E149" i="4" s="1"/>
  <c r="K149" i="4" s="1"/>
  <c r="C149" i="4"/>
  <c r="U148" i="4"/>
  <c r="V148" i="4" s="1"/>
  <c r="S148" i="4"/>
  <c r="N148" i="4"/>
  <c r="O148" i="4" s="1"/>
  <c r="H148" i="4"/>
  <c r="G148" i="4"/>
  <c r="E148" i="4"/>
  <c r="I148" i="4" s="1"/>
  <c r="D148" i="4"/>
  <c r="L148" i="4" s="1"/>
  <c r="R148" i="4" s="1"/>
  <c r="C148" i="4"/>
  <c r="V147" i="4"/>
  <c r="U147" i="4"/>
  <c r="O147" i="4"/>
  <c r="N147" i="4"/>
  <c r="H147" i="4"/>
  <c r="G147" i="4"/>
  <c r="D147" i="4"/>
  <c r="C147" i="4"/>
  <c r="V146" i="4"/>
  <c r="U146" i="4"/>
  <c r="O146" i="4"/>
  <c r="N146" i="4"/>
  <c r="L146" i="4"/>
  <c r="P146" i="4" s="1"/>
  <c r="G146" i="4"/>
  <c r="H146" i="4" s="1"/>
  <c r="E146" i="4"/>
  <c r="D146" i="4"/>
  <c r="S146" i="4" s="1"/>
  <c r="C146" i="4"/>
  <c r="W145" i="4"/>
  <c r="V145" i="4"/>
  <c r="U145" i="4"/>
  <c r="S145" i="4"/>
  <c r="Y145" i="4" s="1"/>
  <c r="R145" i="4"/>
  <c r="N145" i="4"/>
  <c r="O145" i="4" s="1"/>
  <c r="L145" i="4"/>
  <c r="P145" i="4" s="1"/>
  <c r="G145" i="4"/>
  <c r="H145" i="4" s="1"/>
  <c r="E145" i="4"/>
  <c r="K145" i="4" s="1"/>
  <c r="D145" i="4"/>
  <c r="C145" i="4"/>
  <c r="U144" i="4"/>
  <c r="V144" i="4" s="1"/>
  <c r="N144" i="4"/>
  <c r="O144" i="4" s="1"/>
  <c r="H144" i="4"/>
  <c r="G144" i="4"/>
  <c r="D144" i="4"/>
  <c r="C144" i="4"/>
  <c r="V143" i="4"/>
  <c r="U143" i="4"/>
  <c r="O143" i="4"/>
  <c r="N143" i="4"/>
  <c r="H143" i="4"/>
  <c r="G143" i="4"/>
  <c r="D143" i="4"/>
  <c r="C143" i="4"/>
  <c r="V142" i="4"/>
  <c r="U142" i="4"/>
  <c r="O142" i="4"/>
  <c r="N142" i="4"/>
  <c r="L142" i="4"/>
  <c r="G142" i="4"/>
  <c r="H142" i="4" s="1"/>
  <c r="E142" i="4"/>
  <c r="D142" i="4"/>
  <c r="S142" i="4" s="1"/>
  <c r="C142" i="4"/>
  <c r="W141" i="4"/>
  <c r="V141" i="4"/>
  <c r="U141" i="4"/>
  <c r="S141" i="4"/>
  <c r="Y141" i="4" s="1"/>
  <c r="R141" i="4"/>
  <c r="N141" i="4"/>
  <c r="O141" i="4" s="1"/>
  <c r="L141" i="4"/>
  <c r="P141" i="4" s="1"/>
  <c r="G141" i="4"/>
  <c r="H141" i="4" s="1"/>
  <c r="E141" i="4"/>
  <c r="K141" i="4" s="1"/>
  <c r="D141" i="4"/>
  <c r="C141" i="4"/>
  <c r="U140" i="4"/>
  <c r="V140" i="4" s="1"/>
  <c r="N140" i="4"/>
  <c r="O140" i="4" s="1"/>
  <c r="H140" i="4"/>
  <c r="G140" i="4"/>
  <c r="D140" i="4"/>
  <c r="C140" i="4"/>
  <c r="V139" i="4"/>
  <c r="U139" i="4"/>
  <c r="O139" i="4"/>
  <c r="N139" i="4"/>
  <c r="H139" i="4"/>
  <c r="G139" i="4"/>
  <c r="D139" i="4"/>
  <c r="C139" i="4"/>
  <c r="V138" i="4"/>
  <c r="U138" i="4"/>
  <c r="R138" i="4"/>
  <c r="O138" i="4"/>
  <c r="N138" i="4"/>
  <c r="L138" i="4"/>
  <c r="P138" i="4" s="1"/>
  <c r="G138" i="4"/>
  <c r="H138" i="4" s="1"/>
  <c r="E138" i="4"/>
  <c r="D138" i="4"/>
  <c r="S138" i="4" s="1"/>
  <c r="C138" i="4"/>
  <c r="W137" i="4"/>
  <c r="V137" i="4"/>
  <c r="U137" i="4"/>
  <c r="S137" i="4"/>
  <c r="Y137" i="4" s="1"/>
  <c r="R137" i="4"/>
  <c r="N137" i="4"/>
  <c r="O137" i="4" s="1"/>
  <c r="L137" i="4"/>
  <c r="P137" i="4" s="1"/>
  <c r="G137" i="4"/>
  <c r="H137" i="4" s="1"/>
  <c r="E137" i="4"/>
  <c r="K137" i="4" s="1"/>
  <c r="D137" i="4"/>
  <c r="C137" i="4"/>
  <c r="U136" i="4"/>
  <c r="V136" i="4" s="1"/>
  <c r="N136" i="4"/>
  <c r="O136" i="4" s="1"/>
  <c r="H136" i="4"/>
  <c r="G136" i="4"/>
  <c r="D136" i="4"/>
  <c r="C136" i="4"/>
  <c r="V135" i="4"/>
  <c r="U135" i="4"/>
  <c r="O135" i="4"/>
  <c r="N135" i="4"/>
  <c r="H135" i="4"/>
  <c r="G135" i="4"/>
  <c r="D135" i="4"/>
  <c r="C135" i="4"/>
  <c r="V134" i="4"/>
  <c r="U134" i="4"/>
  <c r="R134" i="4"/>
  <c r="O134" i="4"/>
  <c r="N134" i="4"/>
  <c r="L134" i="4"/>
  <c r="P134" i="4" s="1"/>
  <c r="G134" i="4"/>
  <c r="H134" i="4" s="1"/>
  <c r="E134" i="4"/>
  <c r="D134" i="4"/>
  <c r="S134" i="4" s="1"/>
  <c r="C134" i="4"/>
  <c r="W133" i="4"/>
  <c r="V133" i="4"/>
  <c r="U133" i="4"/>
  <c r="S133" i="4"/>
  <c r="Y133" i="4" s="1"/>
  <c r="R133" i="4"/>
  <c r="N133" i="4"/>
  <c r="O133" i="4" s="1"/>
  <c r="L133" i="4"/>
  <c r="P133" i="4" s="1"/>
  <c r="G133" i="4"/>
  <c r="H133" i="4" s="1"/>
  <c r="E133" i="4"/>
  <c r="K133" i="4" s="1"/>
  <c r="D133" i="4"/>
  <c r="C133" i="4"/>
  <c r="U132" i="4"/>
  <c r="V132" i="4" s="1"/>
  <c r="N132" i="4"/>
  <c r="O132" i="4" s="1"/>
  <c r="H132" i="4"/>
  <c r="G132" i="4"/>
  <c r="D132" i="4"/>
  <c r="C132" i="4"/>
  <c r="V131" i="4"/>
  <c r="U131" i="4"/>
  <c r="O131" i="4"/>
  <c r="N131" i="4"/>
  <c r="H131" i="4"/>
  <c r="G131" i="4"/>
  <c r="D131" i="4"/>
  <c r="C131" i="4"/>
  <c r="V130" i="4"/>
  <c r="U130" i="4"/>
  <c r="O130" i="4"/>
  <c r="N130" i="4"/>
  <c r="L130" i="4"/>
  <c r="P130" i="4" s="1"/>
  <c r="G130" i="4"/>
  <c r="H130" i="4" s="1"/>
  <c r="E130" i="4"/>
  <c r="D130" i="4"/>
  <c r="S130" i="4" s="1"/>
  <c r="C130" i="4"/>
  <c r="W129" i="4"/>
  <c r="V129" i="4"/>
  <c r="U129" i="4"/>
  <c r="S129" i="4"/>
  <c r="Y129" i="4" s="1"/>
  <c r="R129" i="4"/>
  <c r="N129" i="4"/>
  <c r="O129" i="4" s="1"/>
  <c r="L129" i="4"/>
  <c r="P129" i="4" s="1"/>
  <c r="G129" i="4"/>
  <c r="H129" i="4" s="1"/>
  <c r="E129" i="4"/>
  <c r="K129" i="4" s="1"/>
  <c r="D129" i="4"/>
  <c r="C129" i="4"/>
  <c r="U128" i="4"/>
  <c r="V128" i="4" s="1"/>
  <c r="N128" i="4"/>
  <c r="O128" i="4" s="1"/>
  <c r="H128" i="4"/>
  <c r="G128" i="4"/>
  <c r="D128" i="4"/>
  <c r="C128" i="4"/>
  <c r="V127" i="4"/>
  <c r="U127" i="4"/>
  <c r="O127" i="4"/>
  <c r="N127" i="4"/>
  <c r="H127" i="4"/>
  <c r="G127" i="4"/>
  <c r="D127" i="4"/>
  <c r="C127" i="4"/>
  <c r="V126" i="4"/>
  <c r="U126" i="4"/>
  <c r="O126" i="4"/>
  <c r="N126" i="4"/>
  <c r="L126" i="4"/>
  <c r="G126" i="4"/>
  <c r="H126" i="4" s="1"/>
  <c r="E126" i="4"/>
  <c r="D126" i="4"/>
  <c r="S126" i="4" s="1"/>
  <c r="C126" i="4"/>
  <c r="W125" i="4"/>
  <c r="V125" i="4"/>
  <c r="U125" i="4"/>
  <c r="S125" i="4"/>
  <c r="Y125" i="4" s="1"/>
  <c r="R125" i="4"/>
  <c r="N125" i="4"/>
  <c r="O125" i="4" s="1"/>
  <c r="L125" i="4"/>
  <c r="P125" i="4" s="1"/>
  <c r="G125" i="4"/>
  <c r="H125" i="4" s="1"/>
  <c r="E125" i="4"/>
  <c r="K125" i="4" s="1"/>
  <c r="D125" i="4"/>
  <c r="C125" i="4"/>
  <c r="U124" i="4"/>
  <c r="V124" i="4" s="1"/>
  <c r="N124" i="4"/>
  <c r="O124" i="4" s="1"/>
  <c r="H124" i="4"/>
  <c r="G124" i="4"/>
  <c r="D124" i="4"/>
  <c r="C124" i="4"/>
  <c r="V123" i="4"/>
  <c r="U123" i="4"/>
  <c r="O123" i="4"/>
  <c r="N123" i="4"/>
  <c r="H123" i="4"/>
  <c r="G123" i="4"/>
  <c r="D123" i="4"/>
  <c r="C123" i="4"/>
  <c r="V122" i="4"/>
  <c r="U122" i="4"/>
  <c r="O122" i="4"/>
  <c r="N122" i="4"/>
  <c r="L122" i="4"/>
  <c r="G122" i="4"/>
  <c r="H122" i="4" s="1"/>
  <c r="E122" i="4"/>
  <c r="D122" i="4"/>
  <c r="S122" i="4" s="1"/>
  <c r="C122" i="4"/>
  <c r="W121" i="4"/>
  <c r="V121" i="4"/>
  <c r="U121" i="4"/>
  <c r="S121" i="4"/>
  <c r="Y121" i="4" s="1"/>
  <c r="R121" i="4"/>
  <c r="N121" i="4"/>
  <c r="O121" i="4" s="1"/>
  <c r="L121" i="4"/>
  <c r="P121" i="4" s="1"/>
  <c r="G121" i="4"/>
  <c r="H121" i="4" s="1"/>
  <c r="E121" i="4"/>
  <c r="K121" i="4" s="1"/>
  <c r="D121" i="4"/>
  <c r="C121" i="4"/>
  <c r="U120" i="4"/>
  <c r="V120" i="4" s="1"/>
  <c r="N120" i="4"/>
  <c r="O120" i="4" s="1"/>
  <c r="H120" i="4"/>
  <c r="G120" i="4"/>
  <c r="D120" i="4"/>
  <c r="C120" i="4"/>
  <c r="V119" i="4"/>
  <c r="U119" i="4"/>
  <c r="O119" i="4"/>
  <c r="N119" i="4"/>
  <c r="H119" i="4"/>
  <c r="G119" i="4"/>
  <c r="D119" i="4"/>
  <c r="C119" i="4"/>
  <c r="V118" i="4"/>
  <c r="U118" i="4"/>
  <c r="R118" i="4"/>
  <c r="O118" i="4"/>
  <c r="N118" i="4"/>
  <c r="L118" i="4"/>
  <c r="P118" i="4" s="1"/>
  <c r="G118" i="4"/>
  <c r="H118" i="4" s="1"/>
  <c r="E118" i="4"/>
  <c r="D118" i="4"/>
  <c r="S118" i="4" s="1"/>
  <c r="C118" i="4"/>
  <c r="W117" i="4"/>
  <c r="V117" i="4"/>
  <c r="U117" i="4"/>
  <c r="S117" i="4"/>
  <c r="Y117" i="4" s="1"/>
  <c r="R117" i="4"/>
  <c r="N117" i="4"/>
  <c r="O117" i="4" s="1"/>
  <c r="L117" i="4"/>
  <c r="P117" i="4" s="1"/>
  <c r="G117" i="4"/>
  <c r="H117" i="4" s="1"/>
  <c r="E117" i="4"/>
  <c r="K117" i="4" s="1"/>
  <c r="D117" i="4"/>
  <c r="C117" i="4"/>
  <c r="U116" i="4"/>
  <c r="V116" i="4" s="1"/>
  <c r="N116" i="4"/>
  <c r="O116" i="4" s="1"/>
  <c r="H116" i="4"/>
  <c r="G116" i="4"/>
  <c r="D116" i="4"/>
  <c r="C116" i="4"/>
  <c r="V115" i="4"/>
  <c r="U115" i="4"/>
  <c r="O115" i="4"/>
  <c r="N115" i="4"/>
  <c r="H115" i="4"/>
  <c r="G115" i="4"/>
  <c r="D115" i="4"/>
  <c r="C115" i="4"/>
  <c r="V114" i="4"/>
  <c r="U114" i="4"/>
  <c r="O114" i="4"/>
  <c r="N114" i="4"/>
  <c r="L114" i="4"/>
  <c r="P114" i="4" s="1"/>
  <c r="G114" i="4"/>
  <c r="H114" i="4" s="1"/>
  <c r="E114" i="4"/>
  <c r="D114" i="4"/>
  <c r="S114" i="4" s="1"/>
  <c r="C114" i="4"/>
  <c r="W113" i="4"/>
  <c r="V113" i="4"/>
  <c r="U113" i="4"/>
  <c r="S113" i="4"/>
  <c r="Y113" i="4" s="1"/>
  <c r="R113" i="4"/>
  <c r="N113" i="4"/>
  <c r="O113" i="4" s="1"/>
  <c r="L113" i="4"/>
  <c r="P113" i="4" s="1"/>
  <c r="G113" i="4"/>
  <c r="H113" i="4" s="1"/>
  <c r="E113" i="4"/>
  <c r="K113" i="4" s="1"/>
  <c r="D113" i="4"/>
  <c r="C113" i="4"/>
  <c r="U112" i="4"/>
  <c r="V112" i="4" s="1"/>
  <c r="N112" i="4"/>
  <c r="O112" i="4" s="1"/>
  <c r="H112" i="4"/>
  <c r="G112" i="4"/>
  <c r="D112" i="4"/>
  <c r="C112" i="4"/>
  <c r="V111" i="4"/>
  <c r="U111" i="4"/>
  <c r="O111" i="4"/>
  <c r="N111" i="4"/>
  <c r="H111" i="4"/>
  <c r="G111" i="4"/>
  <c r="D111" i="4"/>
  <c r="C111" i="4"/>
  <c r="V110" i="4"/>
  <c r="U110" i="4"/>
  <c r="O110" i="4"/>
  <c r="N110" i="4"/>
  <c r="L110" i="4"/>
  <c r="G110" i="4"/>
  <c r="H110" i="4" s="1"/>
  <c r="E110" i="4"/>
  <c r="D110" i="4"/>
  <c r="S110" i="4" s="1"/>
  <c r="C110" i="4"/>
  <c r="W109" i="4"/>
  <c r="V109" i="4"/>
  <c r="U109" i="4"/>
  <c r="S109" i="4"/>
  <c r="Y109" i="4" s="1"/>
  <c r="R109" i="4"/>
  <c r="N109" i="4"/>
  <c r="O109" i="4" s="1"/>
  <c r="L109" i="4"/>
  <c r="P109" i="4" s="1"/>
  <c r="G109" i="4"/>
  <c r="H109" i="4" s="1"/>
  <c r="E109" i="4"/>
  <c r="K109" i="4" s="1"/>
  <c r="D109" i="4"/>
  <c r="C109" i="4"/>
  <c r="U108" i="4"/>
  <c r="V108" i="4" s="1"/>
  <c r="N108" i="4"/>
  <c r="O108" i="4" s="1"/>
  <c r="H108" i="4"/>
  <c r="G108" i="4"/>
  <c r="D108" i="4"/>
  <c r="C108" i="4"/>
  <c r="V107" i="4"/>
  <c r="U107" i="4"/>
  <c r="O107" i="4"/>
  <c r="N107" i="4"/>
  <c r="H107" i="4"/>
  <c r="G107" i="4"/>
  <c r="D107" i="4"/>
  <c r="C107" i="4"/>
  <c r="V106" i="4"/>
  <c r="U106" i="4"/>
  <c r="R106" i="4"/>
  <c r="O106" i="4"/>
  <c r="N106" i="4"/>
  <c r="L106" i="4"/>
  <c r="P106" i="4" s="1"/>
  <c r="G106" i="4"/>
  <c r="H106" i="4" s="1"/>
  <c r="E106" i="4"/>
  <c r="D106" i="4"/>
  <c r="S106" i="4" s="1"/>
  <c r="C106" i="4"/>
  <c r="W105" i="4"/>
  <c r="V105" i="4"/>
  <c r="U105" i="4"/>
  <c r="S105" i="4"/>
  <c r="Y105" i="4" s="1"/>
  <c r="R105" i="4"/>
  <c r="N105" i="4"/>
  <c r="O105" i="4" s="1"/>
  <c r="L105" i="4"/>
  <c r="P105" i="4" s="1"/>
  <c r="G105" i="4"/>
  <c r="H105" i="4" s="1"/>
  <c r="E105" i="4"/>
  <c r="K105" i="4" s="1"/>
  <c r="D105" i="4"/>
  <c r="C105" i="4"/>
  <c r="U104" i="4"/>
  <c r="V104" i="4" s="1"/>
  <c r="N104" i="4"/>
  <c r="O104" i="4" s="1"/>
  <c r="H104" i="4"/>
  <c r="G104" i="4"/>
  <c r="D104" i="4"/>
  <c r="C104" i="4"/>
  <c r="V103" i="4"/>
  <c r="U103" i="4"/>
  <c r="O103" i="4"/>
  <c r="N103" i="4"/>
  <c r="H103" i="4"/>
  <c r="G103" i="4"/>
  <c r="D103" i="4"/>
  <c r="C103" i="4"/>
  <c r="V102" i="4"/>
  <c r="U102" i="4"/>
  <c r="R102" i="4"/>
  <c r="O102" i="4"/>
  <c r="N102" i="4"/>
  <c r="L102" i="4"/>
  <c r="P102" i="4" s="1"/>
  <c r="G102" i="4"/>
  <c r="H102" i="4" s="1"/>
  <c r="E102" i="4"/>
  <c r="D102" i="4"/>
  <c r="S102" i="4" s="1"/>
  <c r="C102" i="4"/>
  <c r="W101" i="4"/>
  <c r="V101" i="4"/>
  <c r="U101" i="4"/>
  <c r="S101" i="4"/>
  <c r="Y101" i="4" s="1"/>
  <c r="R101" i="4"/>
  <c r="N101" i="4"/>
  <c r="O101" i="4" s="1"/>
  <c r="L101" i="4"/>
  <c r="P101" i="4" s="1"/>
  <c r="G101" i="4"/>
  <c r="H101" i="4" s="1"/>
  <c r="E101" i="4"/>
  <c r="K101" i="4" s="1"/>
  <c r="D101" i="4"/>
  <c r="C101" i="4"/>
  <c r="U100" i="4"/>
  <c r="V100" i="4" s="1"/>
  <c r="N100" i="4"/>
  <c r="O100" i="4" s="1"/>
  <c r="H100" i="4"/>
  <c r="G100" i="4"/>
  <c r="D100" i="4"/>
  <c r="C100" i="4"/>
  <c r="V99" i="4"/>
  <c r="U99" i="4"/>
  <c r="O99" i="4"/>
  <c r="N99" i="4"/>
  <c r="H99" i="4"/>
  <c r="G99" i="4"/>
  <c r="D99" i="4"/>
  <c r="C99" i="4"/>
  <c r="V98" i="4"/>
  <c r="U98" i="4"/>
  <c r="O98" i="4"/>
  <c r="N98" i="4"/>
  <c r="L98" i="4"/>
  <c r="P98" i="4" s="1"/>
  <c r="G98" i="4"/>
  <c r="H98" i="4" s="1"/>
  <c r="E98" i="4"/>
  <c r="D98" i="4"/>
  <c r="S98" i="4" s="1"/>
  <c r="C98" i="4"/>
  <c r="W97" i="4"/>
  <c r="V97" i="4"/>
  <c r="U97" i="4"/>
  <c r="S97" i="4"/>
  <c r="Y97" i="4" s="1"/>
  <c r="R97" i="4"/>
  <c r="N97" i="4"/>
  <c r="O97" i="4" s="1"/>
  <c r="L97" i="4"/>
  <c r="P97" i="4" s="1"/>
  <c r="G97" i="4"/>
  <c r="H97" i="4" s="1"/>
  <c r="E97" i="4"/>
  <c r="K97" i="4" s="1"/>
  <c r="D97" i="4"/>
  <c r="C97" i="4"/>
  <c r="U96" i="4"/>
  <c r="V96" i="4" s="1"/>
  <c r="N96" i="4"/>
  <c r="O96" i="4" s="1"/>
  <c r="H96" i="4"/>
  <c r="G96" i="4"/>
  <c r="D96" i="4"/>
  <c r="C96" i="4"/>
  <c r="V95" i="4"/>
  <c r="U95" i="4"/>
  <c r="O95" i="4"/>
  <c r="N95" i="4"/>
  <c r="H95" i="4"/>
  <c r="G95" i="4"/>
  <c r="D95" i="4"/>
  <c r="C95" i="4"/>
  <c r="V94" i="4"/>
  <c r="U94" i="4"/>
  <c r="O94" i="4"/>
  <c r="N94" i="4"/>
  <c r="L94" i="4"/>
  <c r="G94" i="4"/>
  <c r="H94" i="4" s="1"/>
  <c r="E94" i="4"/>
  <c r="D94" i="4"/>
  <c r="S94" i="4" s="1"/>
  <c r="C94" i="4"/>
  <c r="W93" i="4"/>
  <c r="V93" i="4"/>
  <c r="U93" i="4"/>
  <c r="S93" i="4"/>
  <c r="Y93" i="4" s="1"/>
  <c r="R93" i="4"/>
  <c r="N93" i="4"/>
  <c r="O93" i="4" s="1"/>
  <c r="L93" i="4"/>
  <c r="P93" i="4" s="1"/>
  <c r="G93" i="4"/>
  <c r="H93" i="4" s="1"/>
  <c r="E93" i="4"/>
  <c r="K93" i="4" s="1"/>
  <c r="D93" i="4"/>
  <c r="C93" i="4"/>
  <c r="U92" i="4"/>
  <c r="V92" i="4" s="1"/>
  <c r="N92" i="4"/>
  <c r="O92" i="4" s="1"/>
  <c r="H92" i="4"/>
  <c r="G92" i="4"/>
  <c r="D92" i="4"/>
  <c r="C92" i="4"/>
  <c r="V91" i="4"/>
  <c r="U91" i="4"/>
  <c r="O91" i="4"/>
  <c r="N91" i="4"/>
  <c r="H91" i="4"/>
  <c r="G91" i="4"/>
  <c r="D91" i="4"/>
  <c r="C91" i="4"/>
  <c r="V90" i="4"/>
  <c r="U90" i="4"/>
  <c r="O90" i="4"/>
  <c r="N90" i="4"/>
  <c r="L90" i="4"/>
  <c r="G90" i="4"/>
  <c r="H90" i="4" s="1"/>
  <c r="E90" i="4"/>
  <c r="D90" i="4"/>
  <c r="S90" i="4" s="1"/>
  <c r="C90" i="4"/>
  <c r="W89" i="4"/>
  <c r="V89" i="4"/>
  <c r="U89" i="4"/>
  <c r="S89" i="4"/>
  <c r="Y89" i="4" s="1"/>
  <c r="R89" i="4"/>
  <c r="N89" i="4"/>
  <c r="O89" i="4" s="1"/>
  <c r="L89" i="4"/>
  <c r="P89" i="4" s="1"/>
  <c r="G89" i="4"/>
  <c r="H89" i="4" s="1"/>
  <c r="E89" i="4"/>
  <c r="K89" i="4" s="1"/>
  <c r="D89" i="4"/>
  <c r="C89" i="4"/>
  <c r="U88" i="4"/>
  <c r="V88" i="4" s="1"/>
  <c r="N88" i="4"/>
  <c r="O88" i="4" s="1"/>
  <c r="H88" i="4"/>
  <c r="G88" i="4"/>
  <c r="D88" i="4"/>
  <c r="C88" i="4"/>
  <c r="V87" i="4"/>
  <c r="U87" i="4"/>
  <c r="O87" i="4"/>
  <c r="N87" i="4"/>
  <c r="H87" i="4"/>
  <c r="G87" i="4"/>
  <c r="D87" i="4"/>
  <c r="C87" i="4"/>
  <c r="V86" i="4"/>
  <c r="U86" i="4"/>
  <c r="R86" i="4"/>
  <c r="O86" i="4"/>
  <c r="N86" i="4"/>
  <c r="L86" i="4"/>
  <c r="P86" i="4" s="1"/>
  <c r="G86" i="4"/>
  <c r="H86" i="4" s="1"/>
  <c r="E86" i="4"/>
  <c r="D86" i="4"/>
  <c r="S86" i="4" s="1"/>
  <c r="C86" i="4"/>
  <c r="W85" i="4"/>
  <c r="V85" i="4"/>
  <c r="U85" i="4"/>
  <c r="S85" i="4"/>
  <c r="Y85" i="4" s="1"/>
  <c r="R85" i="4"/>
  <c r="N85" i="4"/>
  <c r="O85" i="4" s="1"/>
  <c r="L85" i="4"/>
  <c r="P85" i="4" s="1"/>
  <c r="G85" i="4"/>
  <c r="H85" i="4" s="1"/>
  <c r="E85" i="4"/>
  <c r="K85" i="4" s="1"/>
  <c r="D85" i="4"/>
  <c r="C85" i="4"/>
  <c r="U84" i="4"/>
  <c r="V84" i="4" s="1"/>
  <c r="N84" i="4"/>
  <c r="O84" i="4" s="1"/>
  <c r="H84" i="4"/>
  <c r="G84" i="4"/>
  <c r="D84" i="4"/>
  <c r="C84" i="4"/>
  <c r="V83" i="4"/>
  <c r="U83" i="4"/>
  <c r="O83" i="4"/>
  <c r="N83" i="4"/>
  <c r="H83" i="4"/>
  <c r="G83" i="4"/>
  <c r="D83" i="4"/>
  <c r="C83" i="4"/>
  <c r="V82" i="4"/>
  <c r="U82" i="4"/>
  <c r="O82" i="4"/>
  <c r="N82" i="4"/>
  <c r="L82" i="4"/>
  <c r="P82" i="4" s="1"/>
  <c r="G82" i="4"/>
  <c r="H82" i="4" s="1"/>
  <c r="E82" i="4"/>
  <c r="D82" i="4"/>
  <c r="S82" i="4" s="1"/>
  <c r="C82" i="4"/>
  <c r="W81" i="4"/>
  <c r="V81" i="4"/>
  <c r="U81" i="4"/>
  <c r="S81" i="4"/>
  <c r="Y81" i="4" s="1"/>
  <c r="R81" i="4"/>
  <c r="N81" i="4"/>
  <c r="O81" i="4" s="1"/>
  <c r="L81" i="4"/>
  <c r="P81" i="4" s="1"/>
  <c r="G81" i="4"/>
  <c r="H81" i="4" s="1"/>
  <c r="E81" i="4"/>
  <c r="K81" i="4" s="1"/>
  <c r="D81" i="4"/>
  <c r="C81" i="4"/>
  <c r="U80" i="4"/>
  <c r="V80" i="4" s="1"/>
  <c r="N80" i="4"/>
  <c r="O80" i="4" s="1"/>
  <c r="H80" i="4"/>
  <c r="G80" i="4"/>
  <c r="D80" i="4"/>
  <c r="C80" i="4"/>
  <c r="V79" i="4"/>
  <c r="U79" i="4"/>
  <c r="O79" i="4"/>
  <c r="N79" i="4"/>
  <c r="H79" i="4"/>
  <c r="G79" i="4"/>
  <c r="D79" i="4"/>
  <c r="C79" i="4"/>
  <c r="V78" i="4"/>
  <c r="U78" i="4"/>
  <c r="O78" i="4"/>
  <c r="N78" i="4"/>
  <c r="L78" i="4"/>
  <c r="G78" i="4"/>
  <c r="H78" i="4" s="1"/>
  <c r="E78" i="4"/>
  <c r="D78" i="4"/>
  <c r="S78" i="4" s="1"/>
  <c r="C78" i="4"/>
  <c r="W77" i="4"/>
  <c r="V77" i="4"/>
  <c r="U77" i="4"/>
  <c r="S77" i="4"/>
  <c r="Y77" i="4" s="1"/>
  <c r="R77" i="4"/>
  <c r="N77" i="4"/>
  <c r="O77" i="4" s="1"/>
  <c r="L77" i="4"/>
  <c r="P77" i="4" s="1"/>
  <c r="G77" i="4"/>
  <c r="H77" i="4" s="1"/>
  <c r="E77" i="4"/>
  <c r="K77" i="4" s="1"/>
  <c r="D77" i="4"/>
  <c r="C77" i="4"/>
  <c r="U76" i="4"/>
  <c r="V76" i="4" s="1"/>
  <c r="N76" i="4"/>
  <c r="O76" i="4" s="1"/>
  <c r="H76" i="4"/>
  <c r="G76" i="4"/>
  <c r="D76" i="4"/>
  <c r="C76" i="4"/>
  <c r="V75" i="4"/>
  <c r="U75" i="4"/>
  <c r="O75" i="4"/>
  <c r="N75" i="4"/>
  <c r="H75" i="4"/>
  <c r="G75" i="4"/>
  <c r="D75" i="4"/>
  <c r="C75" i="4"/>
  <c r="V74" i="4"/>
  <c r="U74" i="4"/>
  <c r="R74" i="4"/>
  <c r="O74" i="4"/>
  <c r="N74" i="4"/>
  <c r="L74" i="4"/>
  <c r="P74" i="4" s="1"/>
  <c r="G74" i="4"/>
  <c r="H74" i="4" s="1"/>
  <c r="E74" i="4"/>
  <c r="D74" i="4"/>
  <c r="S74" i="4" s="1"/>
  <c r="C74" i="4"/>
  <c r="W73" i="4"/>
  <c r="V73" i="4"/>
  <c r="U73" i="4"/>
  <c r="S73" i="4"/>
  <c r="Y73" i="4" s="1"/>
  <c r="R73" i="4"/>
  <c r="N73" i="4"/>
  <c r="O73" i="4" s="1"/>
  <c r="L73" i="4"/>
  <c r="P73" i="4" s="1"/>
  <c r="G73" i="4"/>
  <c r="H73" i="4" s="1"/>
  <c r="E73" i="4"/>
  <c r="K73" i="4" s="1"/>
  <c r="D73" i="4"/>
  <c r="C73" i="4"/>
  <c r="U72" i="4"/>
  <c r="V72" i="4" s="1"/>
  <c r="N72" i="4"/>
  <c r="O72" i="4" s="1"/>
  <c r="H72" i="4"/>
  <c r="G72" i="4"/>
  <c r="D72" i="4"/>
  <c r="C72" i="4"/>
  <c r="V71" i="4"/>
  <c r="U71" i="4"/>
  <c r="O71" i="4"/>
  <c r="N71" i="4"/>
  <c r="H71" i="4"/>
  <c r="G71" i="4"/>
  <c r="D71" i="4"/>
  <c r="C71" i="4"/>
  <c r="V70" i="4"/>
  <c r="U70" i="4"/>
  <c r="R70" i="4"/>
  <c r="O70" i="4"/>
  <c r="N70" i="4"/>
  <c r="L70" i="4"/>
  <c r="P70" i="4" s="1"/>
  <c r="G70" i="4"/>
  <c r="H70" i="4" s="1"/>
  <c r="E70" i="4"/>
  <c r="D70" i="4"/>
  <c r="S70" i="4" s="1"/>
  <c r="C70" i="4"/>
  <c r="W69" i="4"/>
  <c r="V69" i="4"/>
  <c r="U69" i="4"/>
  <c r="S69" i="4"/>
  <c r="Y69" i="4" s="1"/>
  <c r="R69" i="4"/>
  <c r="N69" i="4"/>
  <c r="O69" i="4" s="1"/>
  <c r="L69" i="4"/>
  <c r="P69" i="4" s="1"/>
  <c r="G69" i="4"/>
  <c r="H69" i="4" s="1"/>
  <c r="E69" i="4"/>
  <c r="K69" i="4" s="1"/>
  <c r="D69" i="4"/>
  <c r="C69" i="4"/>
  <c r="U68" i="4"/>
  <c r="V68" i="4" s="1"/>
  <c r="N68" i="4"/>
  <c r="O68" i="4" s="1"/>
  <c r="H68" i="4"/>
  <c r="G68" i="4"/>
  <c r="D68" i="4"/>
  <c r="C68" i="4"/>
  <c r="V67" i="4"/>
  <c r="U67" i="4"/>
  <c r="O67" i="4"/>
  <c r="N67" i="4"/>
  <c r="H67" i="4"/>
  <c r="G67" i="4"/>
  <c r="D67" i="4"/>
  <c r="C67" i="4"/>
  <c r="V66" i="4"/>
  <c r="U66" i="4"/>
  <c r="O66" i="4"/>
  <c r="N66" i="4"/>
  <c r="L66" i="4"/>
  <c r="P66" i="4" s="1"/>
  <c r="G66" i="4"/>
  <c r="H66" i="4" s="1"/>
  <c r="E66" i="4"/>
  <c r="D66" i="4"/>
  <c r="S66" i="4" s="1"/>
  <c r="C66" i="4"/>
  <c r="W65" i="4"/>
  <c r="V65" i="4"/>
  <c r="U65" i="4"/>
  <c r="S65" i="4"/>
  <c r="Y65" i="4" s="1"/>
  <c r="R65" i="4"/>
  <c r="N65" i="4"/>
  <c r="O65" i="4" s="1"/>
  <c r="L65" i="4"/>
  <c r="P65" i="4" s="1"/>
  <c r="G65" i="4"/>
  <c r="H65" i="4" s="1"/>
  <c r="E65" i="4"/>
  <c r="K65" i="4" s="1"/>
  <c r="D65" i="4"/>
  <c r="C65" i="4"/>
  <c r="U64" i="4"/>
  <c r="V64" i="4" s="1"/>
  <c r="N64" i="4"/>
  <c r="O64" i="4" s="1"/>
  <c r="H64" i="4"/>
  <c r="G64" i="4"/>
  <c r="D64" i="4"/>
  <c r="C64" i="4"/>
  <c r="V63" i="4"/>
  <c r="U63" i="4"/>
  <c r="O63" i="4"/>
  <c r="N63" i="4"/>
  <c r="H63" i="4"/>
  <c r="G63" i="4"/>
  <c r="D63" i="4"/>
  <c r="C63" i="4"/>
  <c r="V62" i="4"/>
  <c r="U62" i="4"/>
  <c r="O62" i="4"/>
  <c r="N62" i="4"/>
  <c r="L62" i="4"/>
  <c r="G62" i="4"/>
  <c r="H62" i="4" s="1"/>
  <c r="E62" i="4"/>
  <c r="D62" i="4"/>
  <c r="S62" i="4" s="1"/>
  <c r="C62" i="4"/>
  <c r="W61" i="4"/>
  <c r="V61" i="4"/>
  <c r="U61" i="4"/>
  <c r="S61" i="4"/>
  <c r="Y61" i="4" s="1"/>
  <c r="R61" i="4"/>
  <c r="N61" i="4"/>
  <c r="O61" i="4" s="1"/>
  <c r="L61" i="4"/>
  <c r="P61" i="4" s="1"/>
  <c r="G61" i="4"/>
  <c r="H61" i="4" s="1"/>
  <c r="E61" i="4"/>
  <c r="K61" i="4" s="1"/>
  <c r="D61" i="4"/>
  <c r="C61" i="4"/>
  <c r="U60" i="4"/>
  <c r="V60" i="4" s="1"/>
  <c r="N60" i="4"/>
  <c r="O60" i="4" s="1"/>
  <c r="H60" i="4"/>
  <c r="G60" i="4"/>
  <c r="D60" i="4"/>
  <c r="C60" i="4"/>
  <c r="V59" i="4"/>
  <c r="U59" i="4"/>
  <c r="O59" i="4"/>
  <c r="N59" i="4"/>
  <c r="H59" i="4"/>
  <c r="G59" i="4"/>
  <c r="D59" i="4"/>
  <c r="C59" i="4"/>
  <c r="V58" i="4"/>
  <c r="U58" i="4"/>
  <c r="O58" i="4"/>
  <c r="N58" i="4"/>
  <c r="L58" i="4"/>
  <c r="G58" i="4"/>
  <c r="H58" i="4" s="1"/>
  <c r="E58" i="4"/>
  <c r="D58" i="4"/>
  <c r="S58" i="4" s="1"/>
  <c r="C58" i="4"/>
  <c r="W57" i="4"/>
  <c r="V57" i="4"/>
  <c r="U57" i="4"/>
  <c r="S57" i="4"/>
  <c r="Y57" i="4" s="1"/>
  <c r="R57" i="4"/>
  <c r="N57" i="4"/>
  <c r="O57" i="4" s="1"/>
  <c r="L57" i="4"/>
  <c r="P57" i="4" s="1"/>
  <c r="G57" i="4"/>
  <c r="H57" i="4" s="1"/>
  <c r="E57" i="4"/>
  <c r="K57" i="4" s="1"/>
  <c r="D57" i="4"/>
  <c r="C57" i="4"/>
  <c r="U56" i="4"/>
  <c r="V56" i="4" s="1"/>
  <c r="N56" i="4"/>
  <c r="O56" i="4" s="1"/>
  <c r="H56" i="4"/>
  <c r="G56" i="4"/>
  <c r="D56" i="4"/>
  <c r="C56" i="4"/>
  <c r="V55" i="4"/>
  <c r="U55" i="4"/>
  <c r="O55" i="4"/>
  <c r="N55" i="4"/>
  <c r="H55" i="4"/>
  <c r="G55" i="4"/>
  <c r="D55" i="4"/>
  <c r="C55" i="4"/>
  <c r="V54" i="4"/>
  <c r="U54" i="4"/>
  <c r="R54" i="4"/>
  <c r="O54" i="4"/>
  <c r="N54" i="4"/>
  <c r="L54" i="4"/>
  <c r="P54" i="4" s="1"/>
  <c r="G54" i="4"/>
  <c r="H54" i="4" s="1"/>
  <c r="E54" i="4"/>
  <c r="D54" i="4"/>
  <c r="S54" i="4" s="1"/>
  <c r="C54" i="4"/>
  <c r="W53" i="4"/>
  <c r="V53" i="4"/>
  <c r="U53" i="4"/>
  <c r="S53" i="4"/>
  <c r="Y53" i="4" s="1"/>
  <c r="R53" i="4"/>
  <c r="N53" i="4"/>
  <c r="O53" i="4" s="1"/>
  <c r="L53" i="4"/>
  <c r="P53" i="4" s="1"/>
  <c r="G53" i="4"/>
  <c r="H53" i="4" s="1"/>
  <c r="E53" i="4"/>
  <c r="K53" i="4" s="1"/>
  <c r="D53" i="4"/>
  <c r="C53" i="4"/>
  <c r="U52" i="4"/>
  <c r="V52" i="4" s="1"/>
  <c r="N52" i="4"/>
  <c r="O52" i="4" s="1"/>
  <c r="H52" i="4"/>
  <c r="G52" i="4"/>
  <c r="D52" i="4"/>
  <c r="C52" i="4"/>
  <c r="V51" i="4"/>
  <c r="U51" i="4"/>
  <c r="O51" i="4"/>
  <c r="N51" i="4"/>
  <c r="H51" i="4"/>
  <c r="G51" i="4"/>
  <c r="D51" i="4"/>
  <c r="C51" i="4"/>
  <c r="V50" i="4"/>
  <c r="U50" i="4"/>
  <c r="O50" i="4"/>
  <c r="N50" i="4"/>
  <c r="L50" i="4"/>
  <c r="P50" i="4" s="1"/>
  <c r="G50" i="4"/>
  <c r="H50" i="4" s="1"/>
  <c r="E50" i="4"/>
  <c r="D50" i="4"/>
  <c r="S50" i="4" s="1"/>
  <c r="C50" i="4"/>
  <c r="W49" i="4"/>
  <c r="V49" i="4"/>
  <c r="U49" i="4"/>
  <c r="S49" i="4"/>
  <c r="Y49" i="4" s="1"/>
  <c r="R49" i="4"/>
  <c r="N49" i="4"/>
  <c r="O49" i="4" s="1"/>
  <c r="L49" i="4"/>
  <c r="P49" i="4" s="1"/>
  <c r="G49" i="4"/>
  <c r="H49" i="4" s="1"/>
  <c r="E49" i="4"/>
  <c r="K49" i="4" s="1"/>
  <c r="D49" i="4"/>
  <c r="C49" i="4"/>
  <c r="U48" i="4"/>
  <c r="V48" i="4" s="1"/>
  <c r="N48" i="4"/>
  <c r="O48" i="4" s="1"/>
  <c r="H48" i="4"/>
  <c r="G48" i="4"/>
  <c r="D48" i="4"/>
  <c r="C48" i="4"/>
  <c r="V47" i="4"/>
  <c r="U47" i="4"/>
  <c r="O47" i="4"/>
  <c r="N47" i="4"/>
  <c r="H47" i="4"/>
  <c r="G47" i="4"/>
  <c r="D47" i="4"/>
  <c r="C47" i="4"/>
  <c r="V46" i="4"/>
  <c r="U46" i="4"/>
  <c r="O46" i="4"/>
  <c r="N46" i="4"/>
  <c r="L46" i="4"/>
  <c r="G46" i="4"/>
  <c r="H46" i="4" s="1"/>
  <c r="E46" i="4"/>
  <c r="D46" i="4"/>
  <c r="S46" i="4" s="1"/>
  <c r="C46" i="4"/>
  <c r="W45" i="4"/>
  <c r="V45" i="4"/>
  <c r="U45" i="4"/>
  <c r="S45" i="4"/>
  <c r="Y45" i="4" s="1"/>
  <c r="R45" i="4"/>
  <c r="N45" i="4"/>
  <c r="O45" i="4" s="1"/>
  <c r="L45" i="4"/>
  <c r="P45" i="4" s="1"/>
  <c r="G45" i="4"/>
  <c r="H45" i="4" s="1"/>
  <c r="E45" i="4"/>
  <c r="K45" i="4" s="1"/>
  <c r="D45" i="4"/>
  <c r="C45" i="4"/>
  <c r="U44" i="4"/>
  <c r="V44" i="4" s="1"/>
  <c r="N44" i="4"/>
  <c r="O44" i="4" s="1"/>
  <c r="H44" i="4"/>
  <c r="G44" i="4"/>
  <c r="D44" i="4"/>
  <c r="C44" i="4"/>
  <c r="V43" i="4"/>
  <c r="U43" i="4"/>
  <c r="O43" i="4"/>
  <c r="N43" i="4"/>
  <c r="H43" i="4"/>
  <c r="G43" i="4"/>
  <c r="D43" i="4"/>
  <c r="C43" i="4"/>
  <c r="V42" i="4"/>
  <c r="U42" i="4"/>
  <c r="R42" i="4"/>
  <c r="O42" i="4"/>
  <c r="N42" i="4"/>
  <c r="L42" i="4"/>
  <c r="P42" i="4" s="1"/>
  <c r="G42" i="4"/>
  <c r="H42" i="4" s="1"/>
  <c r="E42" i="4"/>
  <c r="D42" i="4"/>
  <c r="S42" i="4" s="1"/>
  <c r="C42" i="4"/>
  <c r="W41" i="4"/>
  <c r="V41" i="4"/>
  <c r="U41" i="4"/>
  <c r="S41" i="4"/>
  <c r="Y41" i="4" s="1"/>
  <c r="R41" i="4"/>
  <c r="N41" i="4"/>
  <c r="O41" i="4" s="1"/>
  <c r="L41" i="4"/>
  <c r="P41" i="4" s="1"/>
  <c r="G41" i="4"/>
  <c r="H41" i="4" s="1"/>
  <c r="E41" i="4"/>
  <c r="K41" i="4" s="1"/>
  <c r="D41" i="4"/>
  <c r="C41" i="4"/>
  <c r="U40" i="4"/>
  <c r="V40" i="4" s="1"/>
  <c r="N40" i="4"/>
  <c r="O40" i="4" s="1"/>
  <c r="H40" i="4"/>
  <c r="G40" i="4"/>
  <c r="D40" i="4"/>
  <c r="C40" i="4"/>
  <c r="V39" i="4"/>
  <c r="U39" i="4"/>
  <c r="O39" i="4"/>
  <c r="N39" i="4"/>
  <c r="H39" i="4"/>
  <c r="G39" i="4"/>
  <c r="D39" i="4"/>
  <c r="C39" i="4"/>
  <c r="V38" i="4"/>
  <c r="U38" i="4"/>
  <c r="R38" i="4"/>
  <c r="O38" i="4"/>
  <c r="N38" i="4"/>
  <c r="L38" i="4"/>
  <c r="P38" i="4" s="1"/>
  <c r="G38" i="4"/>
  <c r="H38" i="4" s="1"/>
  <c r="E38" i="4"/>
  <c r="D38" i="4"/>
  <c r="S38" i="4" s="1"/>
  <c r="C38" i="4"/>
  <c r="W37" i="4"/>
  <c r="V37" i="4"/>
  <c r="U37" i="4"/>
  <c r="S37" i="4"/>
  <c r="Y37" i="4" s="1"/>
  <c r="R37" i="4"/>
  <c r="N37" i="4"/>
  <c r="O37" i="4" s="1"/>
  <c r="L37" i="4"/>
  <c r="P37" i="4" s="1"/>
  <c r="G37" i="4"/>
  <c r="H37" i="4" s="1"/>
  <c r="E37" i="4"/>
  <c r="K37" i="4" s="1"/>
  <c r="D37" i="4"/>
  <c r="C37" i="4"/>
  <c r="U36" i="4"/>
  <c r="V36" i="4" s="1"/>
  <c r="N36" i="4"/>
  <c r="O36" i="4" s="1"/>
  <c r="H36" i="4"/>
  <c r="G36" i="4"/>
  <c r="D36" i="4"/>
  <c r="C36" i="4"/>
  <c r="V35" i="4"/>
  <c r="U35" i="4"/>
  <c r="O35" i="4"/>
  <c r="N35" i="4"/>
  <c r="H35" i="4"/>
  <c r="G35" i="4"/>
  <c r="D35" i="4"/>
  <c r="C35" i="4"/>
  <c r="V34" i="4"/>
  <c r="U34" i="4"/>
  <c r="O34" i="4"/>
  <c r="N34" i="4"/>
  <c r="L34" i="4"/>
  <c r="P34" i="4" s="1"/>
  <c r="G34" i="4"/>
  <c r="H34" i="4" s="1"/>
  <c r="E34" i="4"/>
  <c r="D34" i="4"/>
  <c r="S34" i="4" s="1"/>
  <c r="C34" i="4"/>
  <c r="W33" i="4"/>
  <c r="V33" i="4"/>
  <c r="U33" i="4"/>
  <c r="S33" i="4"/>
  <c r="Y33" i="4" s="1"/>
  <c r="R33" i="4"/>
  <c r="N33" i="4"/>
  <c r="O33" i="4" s="1"/>
  <c r="L33" i="4"/>
  <c r="P33" i="4" s="1"/>
  <c r="G33" i="4"/>
  <c r="H33" i="4" s="1"/>
  <c r="E33" i="4"/>
  <c r="K33" i="4" s="1"/>
  <c r="D33" i="4"/>
  <c r="C33" i="4"/>
  <c r="U32" i="4"/>
  <c r="V32" i="4" s="1"/>
  <c r="N32" i="4"/>
  <c r="O32" i="4" s="1"/>
  <c r="H32" i="4"/>
  <c r="G32" i="4"/>
  <c r="D32" i="4"/>
  <c r="C32" i="4"/>
  <c r="V31" i="4"/>
  <c r="U31" i="4"/>
  <c r="O31" i="4"/>
  <c r="N31" i="4"/>
  <c r="H31" i="4"/>
  <c r="G31" i="4"/>
  <c r="D31" i="4"/>
  <c r="C31" i="4"/>
  <c r="V30" i="4"/>
  <c r="U30" i="4"/>
  <c r="O30" i="4"/>
  <c r="N30" i="4"/>
  <c r="L30" i="4"/>
  <c r="G30" i="4"/>
  <c r="H30" i="4" s="1"/>
  <c r="E30" i="4"/>
  <c r="D30" i="4"/>
  <c r="S30" i="4" s="1"/>
  <c r="C30" i="4"/>
  <c r="W29" i="4"/>
  <c r="V29" i="4"/>
  <c r="U29" i="4"/>
  <c r="S29" i="4"/>
  <c r="Y29" i="4" s="1"/>
  <c r="R29" i="4"/>
  <c r="N29" i="4"/>
  <c r="O29" i="4" s="1"/>
  <c r="L29" i="4"/>
  <c r="P29" i="4" s="1"/>
  <c r="G29" i="4"/>
  <c r="H29" i="4" s="1"/>
  <c r="E29" i="4"/>
  <c r="K29" i="4" s="1"/>
  <c r="D29" i="4"/>
  <c r="C29" i="4"/>
  <c r="U28" i="4"/>
  <c r="V28" i="4" s="1"/>
  <c r="N28" i="4"/>
  <c r="O28" i="4" s="1"/>
  <c r="H28" i="4"/>
  <c r="G28" i="4"/>
  <c r="D28" i="4"/>
  <c r="C28" i="4"/>
  <c r="V27" i="4"/>
  <c r="U27" i="4"/>
  <c r="O27" i="4"/>
  <c r="N27" i="4"/>
  <c r="H27" i="4"/>
  <c r="G27" i="4"/>
  <c r="D27" i="4"/>
  <c r="C27" i="4"/>
  <c r="V26" i="4"/>
  <c r="U26" i="4"/>
  <c r="O26" i="4"/>
  <c r="N26" i="4"/>
  <c r="L26" i="4"/>
  <c r="G26" i="4"/>
  <c r="H26" i="4" s="1"/>
  <c r="E26" i="4"/>
  <c r="D26" i="4"/>
  <c r="S26" i="4" s="1"/>
  <c r="C26" i="4"/>
  <c r="W25" i="4"/>
  <c r="V25" i="4"/>
  <c r="U25" i="4"/>
  <c r="S25" i="4"/>
  <c r="Y25" i="4" s="1"/>
  <c r="R25" i="4"/>
  <c r="N25" i="4"/>
  <c r="O25" i="4" s="1"/>
  <c r="L25" i="4"/>
  <c r="P25" i="4" s="1"/>
  <c r="G25" i="4"/>
  <c r="H25" i="4" s="1"/>
  <c r="E25" i="4"/>
  <c r="K25" i="4" s="1"/>
  <c r="D25" i="4"/>
  <c r="C25" i="4"/>
  <c r="U24" i="4"/>
  <c r="V24" i="4" s="1"/>
  <c r="N24" i="4"/>
  <c r="O24" i="4" s="1"/>
  <c r="H24" i="4"/>
  <c r="G24" i="4"/>
  <c r="D24" i="4"/>
  <c r="C24" i="4"/>
  <c r="V23" i="4"/>
  <c r="U23" i="4"/>
  <c r="O23" i="4"/>
  <c r="N23" i="4"/>
  <c r="H23" i="4"/>
  <c r="G23" i="4"/>
  <c r="D23" i="4"/>
  <c r="C23" i="4"/>
  <c r="V22" i="4"/>
  <c r="U22" i="4"/>
  <c r="R22" i="4"/>
  <c r="O22" i="4"/>
  <c r="N22" i="4"/>
  <c r="L22" i="4"/>
  <c r="P22" i="4" s="1"/>
  <c r="G22" i="4"/>
  <c r="H22" i="4" s="1"/>
  <c r="E22" i="4"/>
  <c r="D22" i="4"/>
  <c r="S22" i="4" s="1"/>
  <c r="C22" i="4"/>
  <c r="W21" i="4"/>
  <c r="V21" i="4"/>
  <c r="U21" i="4"/>
  <c r="S21" i="4"/>
  <c r="Y21" i="4" s="1"/>
  <c r="R21" i="4"/>
  <c r="N21" i="4"/>
  <c r="O21" i="4" s="1"/>
  <c r="L21" i="4"/>
  <c r="P21" i="4" s="1"/>
  <c r="G21" i="4"/>
  <c r="H21" i="4" s="1"/>
  <c r="E21" i="4"/>
  <c r="K21" i="4" s="1"/>
  <c r="D21" i="4"/>
  <c r="C21" i="4"/>
  <c r="U20" i="4"/>
  <c r="V20" i="4" s="1"/>
  <c r="N20" i="4"/>
  <c r="O20" i="4" s="1"/>
  <c r="H20" i="4"/>
  <c r="G20" i="4"/>
  <c r="D20" i="4"/>
  <c r="C20" i="4"/>
  <c r="V19" i="4"/>
  <c r="U19" i="4"/>
  <c r="O19" i="4"/>
  <c r="N19" i="4"/>
  <c r="H19" i="4"/>
  <c r="G19" i="4"/>
  <c r="D19" i="4"/>
  <c r="C19" i="4"/>
  <c r="V18" i="4"/>
  <c r="U18" i="4"/>
  <c r="O18" i="4"/>
  <c r="N18" i="4"/>
  <c r="L18" i="4"/>
  <c r="P18" i="4" s="1"/>
  <c r="G18" i="4"/>
  <c r="H18" i="4" s="1"/>
  <c r="E18" i="4"/>
  <c r="D18" i="4"/>
  <c r="S18" i="4" s="1"/>
  <c r="C18" i="4"/>
  <c r="W17" i="4"/>
  <c r="V17" i="4"/>
  <c r="U17" i="4"/>
  <c r="S17" i="4"/>
  <c r="Y17" i="4" s="1"/>
  <c r="R17" i="4"/>
  <c r="N17" i="4"/>
  <c r="O17" i="4" s="1"/>
  <c r="L17" i="4"/>
  <c r="P17" i="4" s="1"/>
  <c r="G17" i="4"/>
  <c r="H17" i="4" s="1"/>
  <c r="E17" i="4"/>
  <c r="K17" i="4" s="1"/>
  <c r="D17" i="4"/>
  <c r="C17" i="4"/>
  <c r="U16" i="4"/>
  <c r="V16" i="4" s="1"/>
  <c r="N16" i="4"/>
  <c r="O16" i="4" s="1"/>
  <c r="H16" i="4"/>
  <c r="G16" i="4"/>
  <c r="D16" i="4"/>
  <c r="C16" i="4"/>
  <c r="V15" i="4"/>
  <c r="U15" i="4"/>
  <c r="O15" i="4"/>
  <c r="N15" i="4"/>
  <c r="H15" i="4"/>
  <c r="G15" i="4"/>
  <c r="D15" i="4"/>
  <c r="C15" i="4"/>
  <c r="V14" i="4"/>
  <c r="U14" i="4"/>
  <c r="O14" i="4"/>
  <c r="N14" i="4"/>
  <c r="L14" i="4"/>
  <c r="G14" i="4"/>
  <c r="H14" i="4" s="1"/>
  <c r="E14" i="4"/>
  <c r="D14" i="4"/>
  <c r="S14" i="4" s="1"/>
  <c r="C14" i="4"/>
  <c r="W13" i="4"/>
  <c r="V13" i="4"/>
  <c r="U13" i="4"/>
  <c r="S13" i="4"/>
  <c r="Y13" i="4" s="1"/>
  <c r="R13" i="4"/>
  <c r="N13" i="4"/>
  <c r="O13" i="4" s="1"/>
  <c r="L13" i="4"/>
  <c r="P13" i="4" s="1"/>
  <c r="G13" i="4"/>
  <c r="H13" i="4" s="1"/>
  <c r="E13" i="4"/>
  <c r="K13" i="4" s="1"/>
  <c r="D13" i="4"/>
  <c r="C13" i="4"/>
  <c r="U12" i="4"/>
  <c r="V12" i="4" s="1"/>
  <c r="N12" i="4"/>
  <c r="O12" i="4" s="1"/>
  <c r="H12" i="4"/>
  <c r="G12" i="4"/>
  <c r="D12" i="4"/>
  <c r="C12" i="4"/>
  <c r="V11" i="4"/>
  <c r="U11" i="4"/>
  <c r="O11" i="4"/>
  <c r="N11" i="4"/>
  <c r="H11" i="4"/>
  <c r="G11" i="4"/>
  <c r="D11" i="4"/>
  <c r="C11" i="4"/>
  <c r="V10" i="4"/>
  <c r="U10" i="4"/>
  <c r="R10" i="4"/>
  <c r="O10" i="4"/>
  <c r="N10" i="4"/>
  <c r="L10" i="4"/>
  <c r="P10" i="4" s="1"/>
  <c r="G10" i="4"/>
  <c r="H10" i="4" s="1"/>
  <c r="E10" i="4"/>
  <c r="D10" i="4"/>
  <c r="S10" i="4" s="1"/>
  <c r="C10" i="4"/>
  <c r="W9" i="4"/>
  <c r="V9" i="4"/>
  <c r="U9" i="4"/>
  <c r="S9" i="4"/>
  <c r="Y9" i="4" s="1"/>
  <c r="R9" i="4"/>
  <c r="N9" i="4"/>
  <c r="O9" i="4" s="1"/>
  <c r="L9" i="4"/>
  <c r="P9" i="4" s="1"/>
  <c r="G9" i="4"/>
  <c r="H9" i="4" s="1"/>
  <c r="E9" i="4"/>
  <c r="K9" i="4" s="1"/>
  <c r="D9" i="4"/>
  <c r="C9" i="4"/>
  <c r="U8" i="4"/>
  <c r="V8" i="4" s="1"/>
  <c r="N8" i="4"/>
  <c r="O8" i="4" s="1"/>
  <c r="H8" i="4"/>
  <c r="G8" i="4"/>
  <c r="D8" i="4"/>
  <c r="C8" i="4"/>
  <c r="V7" i="4"/>
  <c r="U7" i="4"/>
  <c r="O7" i="4"/>
  <c r="N7" i="4"/>
  <c r="H7" i="4"/>
  <c r="G7" i="4"/>
  <c r="D7" i="4"/>
  <c r="C7" i="4"/>
  <c r="V6" i="4"/>
  <c r="U6" i="4"/>
  <c r="R6" i="4"/>
  <c r="O6" i="4"/>
  <c r="N6" i="4"/>
  <c r="L6" i="4"/>
  <c r="P6" i="4" s="1"/>
  <c r="G6" i="4"/>
  <c r="H6" i="4" s="1"/>
  <c r="E6" i="4"/>
  <c r="D6" i="4"/>
  <c r="S6" i="4" s="1"/>
  <c r="C6" i="4"/>
  <c r="U170" i="2"/>
  <c r="V170" i="2" s="1"/>
  <c r="O170" i="2"/>
  <c r="N170" i="2"/>
  <c r="H170" i="2"/>
  <c r="G170" i="2"/>
  <c r="E170" i="2"/>
  <c r="K170" i="2" s="1"/>
  <c r="D170" i="2"/>
  <c r="C170" i="2"/>
  <c r="V169" i="2"/>
  <c r="U169" i="2"/>
  <c r="O169" i="2"/>
  <c r="N169" i="2"/>
  <c r="L169" i="2"/>
  <c r="R169" i="2" s="1"/>
  <c r="G169" i="2"/>
  <c r="H169" i="2" s="1"/>
  <c r="E169" i="2"/>
  <c r="D169" i="2"/>
  <c r="S169" i="2" s="1"/>
  <c r="Y169" i="2" s="1"/>
  <c r="C169" i="2"/>
  <c r="V168" i="2"/>
  <c r="U168" i="2"/>
  <c r="S168" i="2"/>
  <c r="Y168" i="2" s="1"/>
  <c r="R168" i="2"/>
  <c r="N168" i="2"/>
  <c r="O168" i="2" s="1"/>
  <c r="L168" i="2"/>
  <c r="P168" i="2" s="1"/>
  <c r="H168" i="2"/>
  <c r="G168" i="2"/>
  <c r="E168" i="2"/>
  <c r="K168" i="2" s="1"/>
  <c r="D168" i="2"/>
  <c r="C168" i="2"/>
  <c r="U167" i="2"/>
  <c r="V167" i="2" s="1"/>
  <c r="O167" i="2"/>
  <c r="N167" i="2"/>
  <c r="H167" i="2"/>
  <c r="G167" i="2"/>
  <c r="D167" i="2"/>
  <c r="C167" i="2"/>
  <c r="U166" i="2"/>
  <c r="V166" i="2" s="1"/>
  <c r="O166" i="2"/>
  <c r="N166" i="2"/>
  <c r="H166" i="2"/>
  <c r="G166" i="2"/>
  <c r="D166" i="2"/>
  <c r="C166" i="2"/>
  <c r="V165" i="2"/>
  <c r="U165" i="2"/>
  <c r="O165" i="2"/>
  <c r="N165" i="2"/>
  <c r="L165" i="2"/>
  <c r="R165" i="2" s="1"/>
  <c r="G165" i="2"/>
  <c r="H165" i="2" s="1"/>
  <c r="E165" i="2"/>
  <c r="D165" i="2"/>
  <c r="S165" i="2" s="1"/>
  <c r="Y165" i="2" s="1"/>
  <c r="C165" i="2"/>
  <c r="W164" i="2"/>
  <c r="V164" i="2"/>
  <c r="U164" i="2"/>
  <c r="S164" i="2"/>
  <c r="Y164" i="2" s="1"/>
  <c r="R164" i="2"/>
  <c r="N164" i="2"/>
  <c r="O164" i="2" s="1"/>
  <c r="L164" i="2"/>
  <c r="P164" i="2" s="1"/>
  <c r="G164" i="2"/>
  <c r="H164" i="2" s="1"/>
  <c r="E164" i="2"/>
  <c r="K164" i="2" s="1"/>
  <c r="D164" i="2"/>
  <c r="C164" i="2"/>
  <c r="U163" i="2"/>
  <c r="V163" i="2" s="1"/>
  <c r="O163" i="2"/>
  <c r="N163" i="2"/>
  <c r="H163" i="2"/>
  <c r="G163" i="2"/>
  <c r="D163" i="2"/>
  <c r="C163" i="2"/>
  <c r="U162" i="2"/>
  <c r="V162" i="2" s="1"/>
  <c r="O162" i="2"/>
  <c r="N162" i="2"/>
  <c r="H162" i="2"/>
  <c r="G162" i="2"/>
  <c r="D162" i="2"/>
  <c r="C162" i="2"/>
  <c r="V161" i="2"/>
  <c r="U161" i="2"/>
  <c r="O161" i="2"/>
  <c r="N161" i="2"/>
  <c r="L161" i="2"/>
  <c r="R161" i="2" s="1"/>
  <c r="G161" i="2"/>
  <c r="H161" i="2" s="1"/>
  <c r="E161" i="2"/>
  <c r="D161" i="2"/>
  <c r="S161" i="2" s="1"/>
  <c r="Y161" i="2" s="1"/>
  <c r="C161" i="2"/>
  <c r="W160" i="2"/>
  <c r="V160" i="2"/>
  <c r="U160" i="2"/>
  <c r="S160" i="2"/>
  <c r="Y160" i="2" s="1"/>
  <c r="R160" i="2"/>
  <c r="N160" i="2"/>
  <c r="O160" i="2" s="1"/>
  <c r="L160" i="2"/>
  <c r="P160" i="2" s="1"/>
  <c r="G160" i="2"/>
  <c r="H160" i="2" s="1"/>
  <c r="E160" i="2"/>
  <c r="K160" i="2" s="1"/>
  <c r="D160" i="2"/>
  <c r="C160" i="2"/>
  <c r="U159" i="2"/>
  <c r="V159" i="2" s="1"/>
  <c r="N159" i="2"/>
  <c r="O159" i="2" s="1"/>
  <c r="H159" i="2"/>
  <c r="G159" i="2"/>
  <c r="D159" i="2"/>
  <c r="C159" i="2"/>
  <c r="U158" i="2"/>
  <c r="V158" i="2" s="1"/>
  <c r="O158" i="2"/>
  <c r="N158" i="2"/>
  <c r="H158" i="2"/>
  <c r="G158" i="2"/>
  <c r="E158" i="2"/>
  <c r="D158" i="2"/>
  <c r="C158" i="2"/>
  <c r="V157" i="2"/>
  <c r="U157" i="2"/>
  <c r="O157" i="2"/>
  <c r="N157" i="2"/>
  <c r="L157" i="2"/>
  <c r="R157" i="2" s="1"/>
  <c r="G157" i="2"/>
  <c r="H157" i="2" s="1"/>
  <c r="E157" i="2"/>
  <c r="D157" i="2"/>
  <c r="S157" i="2" s="1"/>
  <c r="Y157" i="2" s="1"/>
  <c r="C157" i="2"/>
  <c r="Y156" i="2"/>
  <c r="V156" i="2"/>
  <c r="U156" i="2"/>
  <c r="S156" i="2"/>
  <c r="W156" i="2" s="1"/>
  <c r="R156" i="2"/>
  <c r="N156" i="2"/>
  <c r="O156" i="2" s="1"/>
  <c r="L156" i="2"/>
  <c r="P156" i="2" s="1"/>
  <c r="H156" i="2"/>
  <c r="G156" i="2"/>
  <c r="E156" i="2"/>
  <c r="K156" i="2" s="1"/>
  <c r="D156" i="2"/>
  <c r="C156" i="2"/>
  <c r="U155" i="2"/>
  <c r="V155" i="2" s="1"/>
  <c r="O155" i="2"/>
  <c r="N155" i="2"/>
  <c r="H155" i="2"/>
  <c r="G155" i="2"/>
  <c r="D155" i="2"/>
  <c r="C155" i="2"/>
  <c r="U154" i="2"/>
  <c r="V154" i="2" s="1"/>
  <c r="O154" i="2"/>
  <c r="N154" i="2"/>
  <c r="H154" i="2"/>
  <c r="G154" i="2"/>
  <c r="E154" i="2"/>
  <c r="K154" i="2" s="1"/>
  <c r="D154" i="2"/>
  <c r="C154" i="2"/>
  <c r="V153" i="2"/>
  <c r="U153" i="2"/>
  <c r="O153" i="2"/>
  <c r="N153" i="2"/>
  <c r="L153" i="2"/>
  <c r="R153" i="2" s="1"/>
  <c r="G153" i="2"/>
  <c r="H153" i="2" s="1"/>
  <c r="E153" i="2"/>
  <c r="D153" i="2"/>
  <c r="S153" i="2" s="1"/>
  <c r="Y153" i="2" s="1"/>
  <c r="C153" i="2"/>
  <c r="V152" i="2"/>
  <c r="U152" i="2"/>
  <c r="S152" i="2"/>
  <c r="Y152" i="2" s="1"/>
  <c r="R152" i="2"/>
  <c r="N152" i="2"/>
  <c r="O152" i="2" s="1"/>
  <c r="L152" i="2"/>
  <c r="P152" i="2" s="1"/>
  <c r="H152" i="2"/>
  <c r="G152" i="2"/>
  <c r="E152" i="2"/>
  <c r="K152" i="2" s="1"/>
  <c r="D152" i="2"/>
  <c r="C152" i="2"/>
  <c r="U151" i="2"/>
  <c r="V151" i="2" s="1"/>
  <c r="O151" i="2"/>
  <c r="N151" i="2"/>
  <c r="H151" i="2"/>
  <c r="G151" i="2"/>
  <c r="D151" i="2"/>
  <c r="C151" i="2"/>
  <c r="U150" i="2"/>
  <c r="V150" i="2" s="1"/>
  <c r="O150" i="2"/>
  <c r="N150" i="2"/>
  <c r="H150" i="2"/>
  <c r="G150" i="2"/>
  <c r="D150" i="2"/>
  <c r="C150" i="2"/>
  <c r="V149" i="2"/>
  <c r="U149" i="2"/>
  <c r="O149" i="2"/>
  <c r="N149" i="2"/>
  <c r="L149" i="2"/>
  <c r="R149" i="2" s="1"/>
  <c r="G149" i="2"/>
  <c r="H149" i="2" s="1"/>
  <c r="E149" i="2"/>
  <c r="D149" i="2"/>
  <c r="S149" i="2" s="1"/>
  <c r="Y149" i="2" s="1"/>
  <c r="C149" i="2"/>
  <c r="W148" i="2"/>
  <c r="V148" i="2"/>
  <c r="U148" i="2"/>
  <c r="S148" i="2"/>
  <c r="Y148" i="2" s="1"/>
  <c r="R148" i="2"/>
  <c r="N148" i="2"/>
  <c r="O148" i="2" s="1"/>
  <c r="L148" i="2"/>
  <c r="P148" i="2" s="1"/>
  <c r="G148" i="2"/>
  <c r="H148" i="2" s="1"/>
  <c r="E148" i="2"/>
  <c r="K148" i="2" s="1"/>
  <c r="D148" i="2"/>
  <c r="C148" i="2"/>
  <c r="U147" i="2"/>
  <c r="V147" i="2" s="1"/>
  <c r="O147" i="2"/>
  <c r="N147" i="2"/>
  <c r="H147" i="2"/>
  <c r="G147" i="2"/>
  <c r="D147" i="2"/>
  <c r="C147" i="2"/>
  <c r="U146" i="2"/>
  <c r="V146" i="2" s="1"/>
  <c r="O146" i="2"/>
  <c r="N146" i="2"/>
  <c r="H146" i="2"/>
  <c r="G146" i="2"/>
  <c r="D146" i="2"/>
  <c r="C146" i="2"/>
  <c r="V145" i="2"/>
  <c r="U145" i="2"/>
  <c r="O145" i="2"/>
  <c r="N145" i="2"/>
  <c r="L145" i="2"/>
  <c r="R145" i="2" s="1"/>
  <c r="G145" i="2"/>
  <c r="H145" i="2" s="1"/>
  <c r="E145" i="2"/>
  <c r="D145" i="2"/>
  <c r="S145" i="2" s="1"/>
  <c r="Y145" i="2" s="1"/>
  <c r="C145" i="2"/>
  <c r="W144" i="2"/>
  <c r="V144" i="2"/>
  <c r="U144" i="2"/>
  <c r="S144" i="2"/>
  <c r="Y144" i="2" s="1"/>
  <c r="R144" i="2"/>
  <c r="N144" i="2"/>
  <c r="O144" i="2" s="1"/>
  <c r="L144" i="2"/>
  <c r="P144" i="2" s="1"/>
  <c r="G144" i="2"/>
  <c r="H144" i="2" s="1"/>
  <c r="E144" i="2"/>
  <c r="K144" i="2" s="1"/>
  <c r="D144" i="2"/>
  <c r="C144" i="2"/>
  <c r="U143" i="2"/>
  <c r="V143" i="2" s="1"/>
  <c r="N143" i="2"/>
  <c r="O143" i="2" s="1"/>
  <c r="H143" i="2"/>
  <c r="G143" i="2"/>
  <c r="D143" i="2"/>
  <c r="C143" i="2"/>
  <c r="U142" i="2"/>
  <c r="V142" i="2" s="1"/>
  <c r="O142" i="2"/>
  <c r="N142" i="2"/>
  <c r="H142" i="2"/>
  <c r="G142" i="2"/>
  <c r="E142" i="2"/>
  <c r="I142" i="2" s="1"/>
  <c r="D142" i="2"/>
  <c r="C142" i="2"/>
  <c r="V141" i="2"/>
  <c r="U141" i="2"/>
  <c r="O141" i="2"/>
  <c r="N141" i="2"/>
  <c r="L141" i="2"/>
  <c r="R141" i="2" s="1"/>
  <c r="G141" i="2"/>
  <c r="H141" i="2" s="1"/>
  <c r="E141" i="2"/>
  <c r="D141" i="2"/>
  <c r="S141" i="2" s="1"/>
  <c r="Y141" i="2" s="1"/>
  <c r="C141" i="2"/>
  <c r="V140" i="2"/>
  <c r="U140" i="2"/>
  <c r="S140" i="2"/>
  <c r="R140" i="2"/>
  <c r="N140" i="2"/>
  <c r="O140" i="2" s="1"/>
  <c r="L140" i="2"/>
  <c r="P140" i="2" s="1"/>
  <c r="H140" i="2"/>
  <c r="G140" i="2"/>
  <c r="E140" i="2"/>
  <c r="K140" i="2" s="1"/>
  <c r="D140" i="2"/>
  <c r="C140" i="2"/>
  <c r="U139" i="2"/>
  <c r="V139" i="2" s="1"/>
  <c r="N139" i="2"/>
  <c r="O139" i="2" s="1"/>
  <c r="H139" i="2"/>
  <c r="G139" i="2"/>
  <c r="D139" i="2"/>
  <c r="C139" i="2"/>
  <c r="U138" i="2"/>
  <c r="V138" i="2" s="1"/>
  <c r="O138" i="2"/>
  <c r="N138" i="2"/>
  <c r="H138" i="2"/>
  <c r="G138" i="2"/>
  <c r="E138" i="2"/>
  <c r="K138" i="2" s="1"/>
  <c r="D138" i="2"/>
  <c r="C138" i="2"/>
  <c r="V137" i="2"/>
  <c r="U137" i="2"/>
  <c r="O137" i="2"/>
  <c r="N137" i="2"/>
  <c r="L137" i="2"/>
  <c r="R137" i="2" s="1"/>
  <c r="G137" i="2"/>
  <c r="H137" i="2" s="1"/>
  <c r="E137" i="2"/>
  <c r="D137" i="2"/>
  <c r="S137" i="2" s="1"/>
  <c r="Y137" i="2" s="1"/>
  <c r="C137" i="2"/>
  <c r="V136" i="2"/>
  <c r="U136" i="2"/>
  <c r="S136" i="2"/>
  <c r="Y136" i="2" s="1"/>
  <c r="R136" i="2"/>
  <c r="N136" i="2"/>
  <c r="O136" i="2" s="1"/>
  <c r="L136" i="2"/>
  <c r="P136" i="2" s="1"/>
  <c r="H136" i="2"/>
  <c r="G136" i="2"/>
  <c r="E136" i="2"/>
  <c r="K136" i="2" s="1"/>
  <c r="D136" i="2"/>
  <c r="C136" i="2"/>
  <c r="U135" i="2"/>
  <c r="V135" i="2" s="1"/>
  <c r="O135" i="2"/>
  <c r="N135" i="2"/>
  <c r="H135" i="2"/>
  <c r="G135" i="2"/>
  <c r="D135" i="2"/>
  <c r="C135" i="2"/>
  <c r="U134" i="2"/>
  <c r="V134" i="2" s="1"/>
  <c r="S134" i="2"/>
  <c r="N134" i="2"/>
  <c r="O134" i="2" s="1"/>
  <c r="H134" i="2"/>
  <c r="G134" i="2"/>
  <c r="E134" i="2"/>
  <c r="D134" i="2"/>
  <c r="L134" i="2" s="1"/>
  <c r="R134" i="2" s="1"/>
  <c r="C134" i="2"/>
  <c r="V133" i="2"/>
  <c r="U133" i="2"/>
  <c r="O133" i="2"/>
  <c r="N133" i="2"/>
  <c r="G133" i="2"/>
  <c r="H133" i="2" s="1"/>
  <c r="D133" i="2"/>
  <c r="C133" i="2"/>
  <c r="V132" i="2"/>
  <c r="U132" i="2"/>
  <c r="S132" i="2"/>
  <c r="Y132" i="2" s="1"/>
  <c r="P132" i="2"/>
  <c r="N132" i="2"/>
  <c r="O132" i="2" s="1"/>
  <c r="L132" i="2"/>
  <c r="R132" i="2" s="1"/>
  <c r="H132" i="2"/>
  <c r="G132" i="2"/>
  <c r="E132" i="2"/>
  <c r="I132" i="2" s="1"/>
  <c r="D132" i="2"/>
  <c r="C132" i="2"/>
  <c r="U131" i="2"/>
  <c r="V131" i="2" s="1"/>
  <c r="O131" i="2"/>
  <c r="N131" i="2"/>
  <c r="I131" i="2"/>
  <c r="H131" i="2"/>
  <c r="G131" i="2"/>
  <c r="D131" i="2"/>
  <c r="E131" i="2" s="1"/>
  <c r="K131" i="2" s="1"/>
  <c r="C131" i="2"/>
  <c r="U130" i="2"/>
  <c r="V130" i="2" s="1"/>
  <c r="S130" i="2"/>
  <c r="N130" i="2"/>
  <c r="O130" i="2" s="1"/>
  <c r="K130" i="2"/>
  <c r="H130" i="2"/>
  <c r="G130" i="2"/>
  <c r="E130" i="2"/>
  <c r="I130" i="2" s="1"/>
  <c r="D130" i="2"/>
  <c r="L130" i="2" s="1"/>
  <c r="R130" i="2" s="1"/>
  <c r="C130" i="2"/>
  <c r="V129" i="2"/>
  <c r="U129" i="2"/>
  <c r="O129" i="2"/>
  <c r="N129" i="2"/>
  <c r="G129" i="2"/>
  <c r="H129" i="2" s="1"/>
  <c r="D129" i="2"/>
  <c r="C129" i="2"/>
  <c r="V128" i="2"/>
  <c r="U128" i="2"/>
  <c r="S128" i="2"/>
  <c r="Y128" i="2" s="1"/>
  <c r="P128" i="2"/>
  <c r="N128" i="2"/>
  <c r="O128" i="2" s="1"/>
  <c r="L128" i="2"/>
  <c r="R128" i="2" s="1"/>
  <c r="H128" i="2"/>
  <c r="G128" i="2"/>
  <c r="E128" i="2"/>
  <c r="I128" i="2" s="1"/>
  <c r="D128" i="2"/>
  <c r="C128" i="2"/>
  <c r="U127" i="2"/>
  <c r="V127" i="2" s="1"/>
  <c r="O127" i="2"/>
  <c r="N127" i="2"/>
  <c r="I127" i="2"/>
  <c r="H127" i="2"/>
  <c r="G127" i="2"/>
  <c r="D127" i="2"/>
  <c r="E127" i="2" s="1"/>
  <c r="K127" i="2" s="1"/>
  <c r="C127" i="2"/>
  <c r="U126" i="2"/>
  <c r="V126" i="2" s="1"/>
  <c r="S126" i="2"/>
  <c r="N126" i="2"/>
  <c r="O126" i="2" s="1"/>
  <c r="K126" i="2"/>
  <c r="H126" i="2"/>
  <c r="G126" i="2"/>
  <c r="E126" i="2"/>
  <c r="I126" i="2" s="1"/>
  <c r="D126" i="2"/>
  <c r="L126" i="2" s="1"/>
  <c r="R126" i="2" s="1"/>
  <c r="C126" i="2"/>
  <c r="V125" i="2"/>
  <c r="U125" i="2"/>
  <c r="O125" i="2"/>
  <c r="N125" i="2"/>
  <c r="G125" i="2"/>
  <c r="H125" i="2" s="1"/>
  <c r="D125" i="2"/>
  <c r="C125" i="2"/>
  <c r="V124" i="2"/>
  <c r="U124" i="2"/>
  <c r="S124" i="2"/>
  <c r="Y124" i="2" s="1"/>
  <c r="P124" i="2"/>
  <c r="N124" i="2"/>
  <c r="O124" i="2" s="1"/>
  <c r="L124" i="2"/>
  <c r="R124" i="2" s="1"/>
  <c r="G124" i="2"/>
  <c r="H124" i="2" s="1"/>
  <c r="E124" i="2"/>
  <c r="I124" i="2" s="1"/>
  <c r="D124" i="2"/>
  <c r="C124" i="2"/>
  <c r="U123" i="2"/>
  <c r="V123" i="2" s="1"/>
  <c r="O123" i="2"/>
  <c r="N123" i="2"/>
  <c r="H123" i="2"/>
  <c r="G123" i="2"/>
  <c r="D123" i="2"/>
  <c r="E123" i="2" s="1"/>
  <c r="K123" i="2" s="1"/>
  <c r="C123" i="2"/>
  <c r="U122" i="2"/>
  <c r="V122" i="2" s="1"/>
  <c r="S122" i="2"/>
  <c r="N122" i="2"/>
  <c r="O122" i="2" s="1"/>
  <c r="H122" i="2"/>
  <c r="G122" i="2"/>
  <c r="E122" i="2"/>
  <c r="I122" i="2" s="1"/>
  <c r="D122" i="2"/>
  <c r="L122" i="2" s="1"/>
  <c r="R122" i="2" s="1"/>
  <c r="C122" i="2"/>
  <c r="V121" i="2"/>
  <c r="U121" i="2"/>
  <c r="O121" i="2"/>
  <c r="N121" i="2"/>
  <c r="G121" i="2"/>
  <c r="H121" i="2" s="1"/>
  <c r="D121" i="2"/>
  <c r="C121" i="2"/>
  <c r="V120" i="2"/>
  <c r="U120" i="2"/>
  <c r="S120" i="2"/>
  <c r="Y120" i="2" s="1"/>
  <c r="P120" i="2"/>
  <c r="N120" i="2"/>
  <c r="O120" i="2" s="1"/>
  <c r="L120" i="2"/>
  <c r="R120" i="2" s="1"/>
  <c r="H120" i="2"/>
  <c r="G120" i="2"/>
  <c r="E120" i="2"/>
  <c r="I120" i="2" s="1"/>
  <c r="D120" i="2"/>
  <c r="C120" i="2"/>
  <c r="U119" i="2"/>
  <c r="V119" i="2" s="1"/>
  <c r="O119" i="2"/>
  <c r="N119" i="2"/>
  <c r="H119" i="2"/>
  <c r="G119" i="2"/>
  <c r="D119" i="2"/>
  <c r="C119" i="2"/>
  <c r="U118" i="2"/>
  <c r="V118" i="2" s="1"/>
  <c r="S118" i="2"/>
  <c r="N118" i="2"/>
  <c r="O118" i="2" s="1"/>
  <c r="H118" i="2"/>
  <c r="G118" i="2"/>
  <c r="E118" i="2"/>
  <c r="D118" i="2"/>
  <c r="L118" i="2" s="1"/>
  <c r="R118" i="2" s="1"/>
  <c r="C118" i="2"/>
  <c r="V117" i="2"/>
  <c r="U117" i="2"/>
  <c r="O117" i="2"/>
  <c r="N117" i="2"/>
  <c r="G117" i="2"/>
  <c r="H117" i="2" s="1"/>
  <c r="D117" i="2"/>
  <c r="C117" i="2"/>
  <c r="V116" i="2"/>
  <c r="U116" i="2"/>
  <c r="S116" i="2"/>
  <c r="Y116" i="2" s="1"/>
  <c r="P116" i="2"/>
  <c r="N116" i="2"/>
  <c r="O116" i="2" s="1"/>
  <c r="L116" i="2"/>
  <c r="R116" i="2" s="1"/>
  <c r="H116" i="2"/>
  <c r="G116" i="2"/>
  <c r="E116" i="2"/>
  <c r="I116" i="2" s="1"/>
  <c r="D116" i="2"/>
  <c r="C116" i="2"/>
  <c r="U115" i="2"/>
  <c r="V115" i="2" s="1"/>
  <c r="O115" i="2"/>
  <c r="N115" i="2"/>
  <c r="I115" i="2"/>
  <c r="H115" i="2"/>
  <c r="G115" i="2"/>
  <c r="D115" i="2"/>
  <c r="E115" i="2" s="1"/>
  <c r="K115" i="2" s="1"/>
  <c r="C115" i="2"/>
  <c r="U114" i="2"/>
  <c r="V114" i="2" s="1"/>
  <c r="S114" i="2"/>
  <c r="N114" i="2"/>
  <c r="O114" i="2" s="1"/>
  <c r="K114" i="2"/>
  <c r="H114" i="2"/>
  <c r="G114" i="2"/>
  <c r="E114" i="2"/>
  <c r="I114" i="2" s="1"/>
  <c r="D114" i="2"/>
  <c r="L114" i="2" s="1"/>
  <c r="R114" i="2" s="1"/>
  <c r="C114" i="2"/>
  <c r="V113" i="2"/>
  <c r="U113" i="2"/>
  <c r="O113" i="2"/>
  <c r="N113" i="2"/>
  <c r="G113" i="2"/>
  <c r="H113" i="2" s="1"/>
  <c r="D113" i="2"/>
  <c r="C113" i="2"/>
  <c r="V112" i="2"/>
  <c r="U112" i="2"/>
  <c r="S112" i="2"/>
  <c r="Y112" i="2" s="1"/>
  <c r="P112" i="2"/>
  <c r="N112" i="2"/>
  <c r="O112" i="2" s="1"/>
  <c r="L112" i="2"/>
  <c r="R112" i="2" s="1"/>
  <c r="G112" i="2"/>
  <c r="H112" i="2" s="1"/>
  <c r="E112" i="2"/>
  <c r="I112" i="2" s="1"/>
  <c r="D112" i="2"/>
  <c r="C112" i="2"/>
  <c r="U111" i="2"/>
  <c r="V111" i="2" s="1"/>
  <c r="O111" i="2"/>
  <c r="N111" i="2"/>
  <c r="I111" i="2"/>
  <c r="H111" i="2"/>
  <c r="G111" i="2"/>
  <c r="D111" i="2"/>
  <c r="E111" i="2" s="1"/>
  <c r="K111" i="2" s="1"/>
  <c r="C111" i="2"/>
  <c r="U110" i="2"/>
  <c r="V110" i="2" s="1"/>
  <c r="S110" i="2"/>
  <c r="N110" i="2"/>
  <c r="O110" i="2" s="1"/>
  <c r="K110" i="2"/>
  <c r="H110" i="2"/>
  <c r="G110" i="2"/>
  <c r="E110" i="2"/>
  <c r="I110" i="2" s="1"/>
  <c r="D110" i="2"/>
  <c r="L110" i="2" s="1"/>
  <c r="R110" i="2" s="1"/>
  <c r="C110" i="2"/>
  <c r="V109" i="2"/>
  <c r="U109" i="2"/>
  <c r="O109" i="2"/>
  <c r="N109" i="2"/>
  <c r="G109" i="2"/>
  <c r="H109" i="2" s="1"/>
  <c r="D109" i="2"/>
  <c r="C109" i="2"/>
  <c r="V108" i="2"/>
  <c r="U108" i="2"/>
  <c r="S108" i="2"/>
  <c r="Y108" i="2" s="1"/>
  <c r="P108" i="2"/>
  <c r="N108" i="2"/>
  <c r="O108" i="2" s="1"/>
  <c r="L108" i="2"/>
  <c r="R108" i="2" s="1"/>
  <c r="G108" i="2"/>
  <c r="H108" i="2" s="1"/>
  <c r="E108" i="2"/>
  <c r="I108" i="2" s="1"/>
  <c r="D108" i="2"/>
  <c r="C108" i="2"/>
  <c r="U107" i="2"/>
  <c r="V107" i="2" s="1"/>
  <c r="O107" i="2"/>
  <c r="N107" i="2"/>
  <c r="H107" i="2"/>
  <c r="G107" i="2"/>
  <c r="D107" i="2"/>
  <c r="E107" i="2" s="1"/>
  <c r="K107" i="2" s="1"/>
  <c r="C107" i="2"/>
  <c r="U106" i="2"/>
  <c r="V106" i="2" s="1"/>
  <c r="S106" i="2"/>
  <c r="N106" i="2"/>
  <c r="O106" i="2" s="1"/>
  <c r="H106" i="2"/>
  <c r="G106" i="2"/>
  <c r="E106" i="2"/>
  <c r="I106" i="2" s="1"/>
  <c r="D106" i="2"/>
  <c r="L106" i="2" s="1"/>
  <c r="R106" i="2" s="1"/>
  <c r="C106" i="2"/>
  <c r="V105" i="2"/>
  <c r="U105" i="2"/>
  <c r="O105" i="2"/>
  <c r="N105" i="2"/>
  <c r="G105" i="2"/>
  <c r="H105" i="2" s="1"/>
  <c r="D105" i="2"/>
  <c r="C105" i="2"/>
  <c r="V104" i="2"/>
  <c r="U104" i="2"/>
  <c r="S104" i="2"/>
  <c r="Y104" i="2" s="1"/>
  <c r="P104" i="2"/>
  <c r="N104" i="2"/>
  <c r="O104" i="2" s="1"/>
  <c r="L104" i="2"/>
  <c r="R104" i="2" s="1"/>
  <c r="H104" i="2"/>
  <c r="G104" i="2"/>
  <c r="E104" i="2"/>
  <c r="I104" i="2" s="1"/>
  <c r="D104" i="2"/>
  <c r="C104" i="2"/>
  <c r="U103" i="2"/>
  <c r="V103" i="2" s="1"/>
  <c r="O103" i="2"/>
  <c r="N103" i="2"/>
  <c r="L103" i="2"/>
  <c r="H103" i="2"/>
  <c r="G103" i="2"/>
  <c r="D103" i="2"/>
  <c r="E103" i="2" s="1"/>
  <c r="C103" i="2"/>
  <c r="U102" i="2"/>
  <c r="V102" i="2" s="1"/>
  <c r="S102" i="2"/>
  <c r="N102" i="2"/>
  <c r="O102" i="2" s="1"/>
  <c r="H102" i="2"/>
  <c r="G102" i="2"/>
  <c r="E102" i="2"/>
  <c r="D102" i="2"/>
  <c r="L102" i="2" s="1"/>
  <c r="R102" i="2" s="1"/>
  <c r="C102" i="2"/>
  <c r="V101" i="2"/>
  <c r="U101" i="2"/>
  <c r="O101" i="2"/>
  <c r="N101" i="2"/>
  <c r="G101" i="2"/>
  <c r="H101" i="2" s="1"/>
  <c r="D101" i="2"/>
  <c r="C101" i="2"/>
  <c r="V100" i="2"/>
  <c r="U100" i="2"/>
  <c r="S100" i="2"/>
  <c r="Y100" i="2" s="1"/>
  <c r="P100" i="2"/>
  <c r="N100" i="2"/>
  <c r="O100" i="2" s="1"/>
  <c r="L100" i="2"/>
  <c r="R100" i="2" s="1"/>
  <c r="H100" i="2"/>
  <c r="G100" i="2"/>
  <c r="E100" i="2"/>
  <c r="I100" i="2" s="1"/>
  <c r="D100" i="2"/>
  <c r="C100" i="2"/>
  <c r="U99" i="2"/>
  <c r="V99" i="2" s="1"/>
  <c r="O99" i="2"/>
  <c r="N99" i="2"/>
  <c r="H99" i="2"/>
  <c r="G99" i="2"/>
  <c r="D99" i="2"/>
  <c r="E99" i="2" s="1"/>
  <c r="K99" i="2" s="1"/>
  <c r="C99" i="2"/>
  <c r="U98" i="2"/>
  <c r="V98" i="2" s="1"/>
  <c r="S98" i="2"/>
  <c r="N98" i="2"/>
  <c r="O98" i="2" s="1"/>
  <c r="H98" i="2"/>
  <c r="G98" i="2"/>
  <c r="E98" i="2"/>
  <c r="I98" i="2" s="1"/>
  <c r="D98" i="2"/>
  <c r="L98" i="2" s="1"/>
  <c r="R98" i="2" s="1"/>
  <c r="C98" i="2"/>
  <c r="V97" i="2"/>
  <c r="U97" i="2"/>
  <c r="O97" i="2"/>
  <c r="N97" i="2"/>
  <c r="G97" i="2"/>
  <c r="H97" i="2" s="1"/>
  <c r="D97" i="2"/>
  <c r="C97" i="2"/>
  <c r="V96" i="2"/>
  <c r="U96" i="2"/>
  <c r="S96" i="2"/>
  <c r="Y96" i="2" s="1"/>
  <c r="P96" i="2"/>
  <c r="N96" i="2"/>
  <c r="O96" i="2" s="1"/>
  <c r="L96" i="2"/>
  <c r="R96" i="2" s="1"/>
  <c r="G96" i="2"/>
  <c r="H96" i="2" s="1"/>
  <c r="E96" i="2"/>
  <c r="I96" i="2" s="1"/>
  <c r="D96" i="2"/>
  <c r="C96" i="2"/>
  <c r="U95" i="2"/>
  <c r="V95" i="2" s="1"/>
  <c r="O95" i="2"/>
  <c r="N95" i="2"/>
  <c r="I95" i="2"/>
  <c r="H95" i="2"/>
  <c r="G95" i="2"/>
  <c r="D95" i="2"/>
  <c r="E95" i="2" s="1"/>
  <c r="K95" i="2" s="1"/>
  <c r="C95" i="2"/>
  <c r="U94" i="2"/>
  <c r="V94" i="2" s="1"/>
  <c r="S94" i="2"/>
  <c r="N94" i="2"/>
  <c r="O94" i="2" s="1"/>
  <c r="K94" i="2"/>
  <c r="H94" i="2"/>
  <c r="G94" i="2"/>
  <c r="E94" i="2"/>
  <c r="I94" i="2" s="1"/>
  <c r="D94" i="2"/>
  <c r="L94" i="2" s="1"/>
  <c r="R94" i="2" s="1"/>
  <c r="C94" i="2"/>
  <c r="V93" i="2"/>
  <c r="U93" i="2"/>
  <c r="O93" i="2"/>
  <c r="N93" i="2"/>
  <c r="G93" i="2"/>
  <c r="H93" i="2" s="1"/>
  <c r="D93" i="2"/>
  <c r="C93" i="2"/>
  <c r="V92" i="2"/>
  <c r="U92" i="2"/>
  <c r="S92" i="2"/>
  <c r="Y92" i="2" s="1"/>
  <c r="P92" i="2"/>
  <c r="N92" i="2"/>
  <c r="O92" i="2" s="1"/>
  <c r="L92" i="2"/>
  <c r="R92" i="2" s="1"/>
  <c r="G92" i="2"/>
  <c r="H92" i="2" s="1"/>
  <c r="E92" i="2"/>
  <c r="I92" i="2" s="1"/>
  <c r="D92" i="2"/>
  <c r="C92" i="2"/>
  <c r="U91" i="2"/>
  <c r="V91" i="2" s="1"/>
  <c r="O91" i="2"/>
  <c r="N91" i="2"/>
  <c r="H91" i="2"/>
  <c r="G91" i="2"/>
  <c r="D91" i="2"/>
  <c r="E91" i="2" s="1"/>
  <c r="K91" i="2" s="1"/>
  <c r="C91" i="2"/>
  <c r="U90" i="2"/>
  <c r="V90" i="2" s="1"/>
  <c r="S90" i="2"/>
  <c r="N90" i="2"/>
  <c r="O90" i="2" s="1"/>
  <c r="H90" i="2"/>
  <c r="G90" i="2"/>
  <c r="E90" i="2"/>
  <c r="I90" i="2" s="1"/>
  <c r="D90" i="2"/>
  <c r="L90" i="2" s="1"/>
  <c r="R90" i="2" s="1"/>
  <c r="C90" i="2"/>
  <c r="V89" i="2"/>
  <c r="U89" i="2"/>
  <c r="O89" i="2"/>
  <c r="N89" i="2"/>
  <c r="G89" i="2"/>
  <c r="H89" i="2" s="1"/>
  <c r="D89" i="2"/>
  <c r="C89" i="2"/>
  <c r="V88" i="2"/>
  <c r="U88" i="2"/>
  <c r="S88" i="2"/>
  <c r="Y88" i="2" s="1"/>
  <c r="P88" i="2"/>
  <c r="N88" i="2"/>
  <c r="O88" i="2" s="1"/>
  <c r="L88" i="2"/>
  <c r="R88" i="2" s="1"/>
  <c r="H88" i="2"/>
  <c r="G88" i="2"/>
  <c r="E88" i="2"/>
  <c r="I88" i="2" s="1"/>
  <c r="D88" i="2"/>
  <c r="C88" i="2"/>
  <c r="U87" i="2"/>
  <c r="V87" i="2" s="1"/>
  <c r="S87" i="2"/>
  <c r="O87" i="2"/>
  <c r="N87" i="2"/>
  <c r="L87" i="2"/>
  <c r="H87" i="2"/>
  <c r="G87" i="2"/>
  <c r="D87" i="2"/>
  <c r="E87" i="2" s="1"/>
  <c r="C87" i="2"/>
  <c r="U86" i="2"/>
  <c r="V86" i="2" s="1"/>
  <c r="S86" i="2"/>
  <c r="N86" i="2"/>
  <c r="O86" i="2" s="1"/>
  <c r="H86" i="2"/>
  <c r="G86" i="2"/>
  <c r="E86" i="2"/>
  <c r="D86" i="2"/>
  <c r="L86" i="2" s="1"/>
  <c r="R86" i="2" s="1"/>
  <c r="C86" i="2"/>
  <c r="V85" i="2"/>
  <c r="U85" i="2"/>
  <c r="O85" i="2"/>
  <c r="N85" i="2"/>
  <c r="G85" i="2"/>
  <c r="H85" i="2" s="1"/>
  <c r="D85" i="2"/>
  <c r="C85" i="2"/>
  <c r="V84" i="2"/>
  <c r="U84" i="2"/>
  <c r="S84" i="2"/>
  <c r="Y84" i="2" s="1"/>
  <c r="P84" i="2"/>
  <c r="N84" i="2"/>
  <c r="O84" i="2" s="1"/>
  <c r="L84" i="2"/>
  <c r="R84" i="2" s="1"/>
  <c r="H84" i="2"/>
  <c r="G84" i="2"/>
  <c r="E84" i="2"/>
  <c r="I84" i="2" s="1"/>
  <c r="D84" i="2"/>
  <c r="C84" i="2"/>
  <c r="U83" i="2"/>
  <c r="V83" i="2" s="1"/>
  <c r="S83" i="2"/>
  <c r="O83" i="2"/>
  <c r="N83" i="2"/>
  <c r="L83" i="2"/>
  <c r="H83" i="2"/>
  <c r="G83" i="2"/>
  <c r="D83" i="2"/>
  <c r="E83" i="2" s="1"/>
  <c r="C83" i="2"/>
  <c r="U82" i="2"/>
  <c r="V82" i="2" s="1"/>
  <c r="S82" i="2"/>
  <c r="N82" i="2"/>
  <c r="O82" i="2" s="1"/>
  <c r="H82" i="2"/>
  <c r="G82" i="2"/>
  <c r="E82" i="2"/>
  <c r="D82" i="2"/>
  <c r="L82" i="2" s="1"/>
  <c r="R82" i="2" s="1"/>
  <c r="C82" i="2"/>
  <c r="V81" i="2"/>
  <c r="U81" i="2"/>
  <c r="O81" i="2"/>
  <c r="N81" i="2"/>
  <c r="G81" i="2"/>
  <c r="H81" i="2" s="1"/>
  <c r="D81" i="2"/>
  <c r="C81" i="2"/>
  <c r="V80" i="2"/>
  <c r="U80" i="2"/>
  <c r="S80" i="2"/>
  <c r="Y80" i="2" s="1"/>
  <c r="P80" i="2"/>
  <c r="N80" i="2"/>
  <c r="O80" i="2" s="1"/>
  <c r="L80" i="2"/>
  <c r="R80" i="2" s="1"/>
  <c r="H80" i="2"/>
  <c r="G80" i="2"/>
  <c r="E80" i="2"/>
  <c r="I80" i="2" s="1"/>
  <c r="D80" i="2"/>
  <c r="C80" i="2"/>
  <c r="U79" i="2"/>
  <c r="V79" i="2" s="1"/>
  <c r="O79" i="2"/>
  <c r="N79" i="2"/>
  <c r="I79" i="2"/>
  <c r="H79" i="2"/>
  <c r="G79" i="2"/>
  <c r="D79" i="2"/>
  <c r="E79" i="2" s="1"/>
  <c r="K79" i="2" s="1"/>
  <c r="C79" i="2"/>
  <c r="U78" i="2"/>
  <c r="V78" i="2" s="1"/>
  <c r="S78" i="2"/>
  <c r="N78" i="2"/>
  <c r="O78" i="2" s="1"/>
  <c r="K78" i="2"/>
  <c r="H78" i="2"/>
  <c r="G78" i="2"/>
  <c r="E78" i="2"/>
  <c r="I78" i="2" s="1"/>
  <c r="D78" i="2"/>
  <c r="L78" i="2" s="1"/>
  <c r="R78" i="2" s="1"/>
  <c r="C78" i="2"/>
  <c r="V77" i="2"/>
  <c r="U77" i="2"/>
  <c r="O77" i="2"/>
  <c r="N77" i="2"/>
  <c r="G77" i="2"/>
  <c r="H77" i="2" s="1"/>
  <c r="D77" i="2"/>
  <c r="C77" i="2"/>
  <c r="V76" i="2"/>
  <c r="U76" i="2"/>
  <c r="S76" i="2"/>
  <c r="Y76" i="2" s="1"/>
  <c r="P76" i="2"/>
  <c r="N76" i="2"/>
  <c r="O76" i="2" s="1"/>
  <c r="L76" i="2"/>
  <c r="R76" i="2" s="1"/>
  <c r="G76" i="2"/>
  <c r="H76" i="2" s="1"/>
  <c r="E76" i="2"/>
  <c r="I76" i="2" s="1"/>
  <c r="D76" i="2"/>
  <c r="C76" i="2"/>
  <c r="U75" i="2"/>
  <c r="V75" i="2" s="1"/>
  <c r="O75" i="2"/>
  <c r="N75" i="2"/>
  <c r="H75" i="2"/>
  <c r="G75" i="2"/>
  <c r="D75" i="2"/>
  <c r="E75" i="2" s="1"/>
  <c r="K75" i="2" s="1"/>
  <c r="C75" i="2"/>
  <c r="U74" i="2"/>
  <c r="V74" i="2" s="1"/>
  <c r="S74" i="2"/>
  <c r="N74" i="2"/>
  <c r="O74" i="2" s="1"/>
  <c r="H74" i="2"/>
  <c r="G74" i="2"/>
  <c r="E74" i="2"/>
  <c r="I74" i="2" s="1"/>
  <c r="D74" i="2"/>
  <c r="L74" i="2" s="1"/>
  <c r="R74" i="2" s="1"/>
  <c r="C74" i="2"/>
  <c r="V73" i="2"/>
  <c r="U73" i="2"/>
  <c r="O73" i="2"/>
  <c r="N73" i="2"/>
  <c r="G73" i="2"/>
  <c r="H73" i="2" s="1"/>
  <c r="D73" i="2"/>
  <c r="C73" i="2"/>
  <c r="V72" i="2"/>
  <c r="U72" i="2"/>
  <c r="S72" i="2"/>
  <c r="Y72" i="2" s="1"/>
  <c r="P72" i="2"/>
  <c r="N72" i="2"/>
  <c r="O72" i="2" s="1"/>
  <c r="L72" i="2"/>
  <c r="R72" i="2" s="1"/>
  <c r="H72" i="2"/>
  <c r="G72" i="2"/>
  <c r="E72" i="2"/>
  <c r="I72" i="2" s="1"/>
  <c r="D72" i="2"/>
  <c r="C72" i="2"/>
  <c r="U71" i="2"/>
  <c r="V71" i="2" s="1"/>
  <c r="S71" i="2"/>
  <c r="O71" i="2"/>
  <c r="N71" i="2"/>
  <c r="H71" i="2"/>
  <c r="G71" i="2"/>
  <c r="D71" i="2"/>
  <c r="E71" i="2" s="1"/>
  <c r="C71" i="2"/>
  <c r="U70" i="2"/>
  <c r="V70" i="2" s="1"/>
  <c r="S70" i="2"/>
  <c r="N70" i="2"/>
  <c r="O70" i="2" s="1"/>
  <c r="H70" i="2"/>
  <c r="G70" i="2"/>
  <c r="E70" i="2"/>
  <c r="D70" i="2"/>
  <c r="L70" i="2" s="1"/>
  <c r="R70" i="2" s="1"/>
  <c r="C70" i="2"/>
  <c r="V69" i="2"/>
  <c r="U69" i="2"/>
  <c r="O69" i="2"/>
  <c r="N69" i="2"/>
  <c r="G69" i="2"/>
  <c r="H69" i="2" s="1"/>
  <c r="D69" i="2"/>
  <c r="C69" i="2"/>
  <c r="V68" i="2"/>
  <c r="U68" i="2"/>
  <c r="S68" i="2"/>
  <c r="Y68" i="2" s="1"/>
  <c r="P68" i="2"/>
  <c r="N68" i="2"/>
  <c r="O68" i="2" s="1"/>
  <c r="L68" i="2"/>
  <c r="R68" i="2" s="1"/>
  <c r="H68" i="2"/>
  <c r="G68" i="2"/>
  <c r="E68" i="2"/>
  <c r="I68" i="2" s="1"/>
  <c r="D68" i="2"/>
  <c r="C68" i="2"/>
  <c r="U67" i="2"/>
  <c r="V67" i="2" s="1"/>
  <c r="O67" i="2"/>
  <c r="N67" i="2"/>
  <c r="I67" i="2"/>
  <c r="H67" i="2"/>
  <c r="G67" i="2"/>
  <c r="D67" i="2"/>
  <c r="E67" i="2" s="1"/>
  <c r="K67" i="2" s="1"/>
  <c r="C67" i="2"/>
  <c r="U66" i="2"/>
  <c r="V66" i="2" s="1"/>
  <c r="S66" i="2"/>
  <c r="N66" i="2"/>
  <c r="O66" i="2" s="1"/>
  <c r="K66" i="2"/>
  <c r="H66" i="2"/>
  <c r="G66" i="2"/>
  <c r="E66" i="2"/>
  <c r="I66" i="2" s="1"/>
  <c r="D66" i="2"/>
  <c r="L66" i="2" s="1"/>
  <c r="R66" i="2" s="1"/>
  <c r="C66" i="2"/>
  <c r="V65" i="2"/>
  <c r="U65" i="2"/>
  <c r="O65" i="2"/>
  <c r="N65" i="2"/>
  <c r="G65" i="2"/>
  <c r="H65" i="2" s="1"/>
  <c r="D65" i="2"/>
  <c r="C65" i="2"/>
  <c r="V64" i="2"/>
  <c r="U64" i="2"/>
  <c r="S64" i="2"/>
  <c r="Y64" i="2" s="1"/>
  <c r="P64" i="2"/>
  <c r="N64" i="2"/>
  <c r="O64" i="2" s="1"/>
  <c r="L64" i="2"/>
  <c r="R64" i="2" s="1"/>
  <c r="H64" i="2"/>
  <c r="G64" i="2"/>
  <c r="E64" i="2"/>
  <c r="I64" i="2" s="1"/>
  <c r="D64" i="2"/>
  <c r="C64" i="2"/>
  <c r="U63" i="2"/>
  <c r="V63" i="2" s="1"/>
  <c r="O63" i="2"/>
  <c r="N63" i="2"/>
  <c r="I63" i="2"/>
  <c r="H63" i="2"/>
  <c r="G63" i="2"/>
  <c r="D63" i="2"/>
  <c r="E63" i="2" s="1"/>
  <c r="K63" i="2" s="1"/>
  <c r="C63" i="2"/>
  <c r="U62" i="2"/>
  <c r="V62" i="2" s="1"/>
  <c r="S62" i="2"/>
  <c r="N62" i="2"/>
  <c r="O62" i="2" s="1"/>
  <c r="K62" i="2"/>
  <c r="H62" i="2"/>
  <c r="G62" i="2"/>
  <c r="E62" i="2"/>
  <c r="I62" i="2" s="1"/>
  <c r="D62" i="2"/>
  <c r="L62" i="2" s="1"/>
  <c r="R62" i="2" s="1"/>
  <c r="C62" i="2"/>
  <c r="V61" i="2"/>
  <c r="U61" i="2"/>
  <c r="O61" i="2"/>
  <c r="N61" i="2"/>
  <c r="G61" i="2"/>
  <c r="H61" i="2" s="1"/>
  <c r="D61" i="2"/>
  <c r="C61" i="2"/>
  <c r="V60" i="2"/>
  <c r="U60" i="2"/>
  <c r="S60" i="2"/>
  <c r="Y60" i="2" s="1"/>
  <c r="P60" i="2"/>
  <c r="N60" i="2"/>
  <c r="O60" i="2" s="1"/>
  <c r="L60" i="2"/>
  <c r="R60" i="2" s="1"/>
  <c r="G60" i="2"/>
  <c r="H60" i="2" s="1"/>
  <c r="E60" i="2"/>
  <c r="I60" i="2" s="1"/>
  <c r="D60" i="2"/>
  <c r="C60" i="2"/>
  <c r="U59" i="2"/>
  <c r="V59" i="2" s="1"/>
  <c r="O59" i="2"/>
  <c r="N59" i="2"/>
  <c r="H59" i="2"/>
  <c r="G59" i="2"/>
  <c r="D59" i="2"/>
  <c r="E59" i="2" s="1"/>
  <c r="K59" i="2" s="1"/>
  <c r="C59" i="2"/>
  <c r="U58" i="2"/>
  <c r="V58" i="2" s="1"/>
  <c r="S58" i="2"/>
  <c r="N58" i="2"/>
  <c r="O58" i="2" s="1"/>
  <c r="H58" i="2"/>
  <c r="G58" i="2"/>
  <c r="E58" i="2"/>
  <c r="I58" i="2" s="1"/>
  <c r="D58" i="2"/>
  <c r="L58" i="2" s="1"/>
  <c r="R58" i="2" s="1"/>
  <c r="C58" i="2"/>
  <c r="V57" i="2"/>
  <c r="U57" i="2"/>
  <c r="O57" i="2"/>
  <c r="N57" i="2"/>
  <c r="G57" i="2"/>
  <c r="H57" i="2" s="1"/>
  <c r="D57" i="2"/>
  <c r="C57" i="2"/>
  <c r="V56" i="2"/>
  <c r="U56" i="2"/>
  <c r="S56" i="2"/>
  <c r="Y56" i="2" s="1"/>
  <c r="P56" i="2"/>
  <c r="N56" i="2"/>
  <c r="O56" i="2" s="1"/>
  <c r="L56" i="2"/>
  <c r="R56" i="2" s="1"/>
  <c r="H56" i="2"/>
  <c r="G56" i="2"/>
  <c r="E56" i="2"/>
  <c r="I56" i="2" s="1"/>
  <c r="D56" i="2"/>
  <c r="C56" i="2"/>
  <c r="U55" i="2"/>
  <c r="V55" i="2" s="1"/>
  <c r="O55" i="2"/>
  <c r="N55" i="2"/>
  <c r="H55" i="2"/>
  <c r="G55" i="2"/>
  <c r="D55" i="2"/>
  <c r="C55" i="2"/>
  <c r="U54" i="2"/>
  <c r="V54" i="2" s="1"/>
  <c r="S54" i="2"/>
  <c r="N54" i="2"/>
  <c r="O54" i="2" s="1"/>
  <c r="H54" i="2"/>
  <c r="G54" i="2"/>
  <c r="E54" i="2"/>
  <c r="D54" i="2"/>
  <c r="L54" i="2" s="1"/>
  <c r="R54" i="2" s="1"/>
  <c r="C54" i="2"/>
  <c r="V53" i="2"/>
  <c r="U53" i="2"/>
  <c r="O53" i="2"/>
  <c r="N53" i="2"/>
  <c r="G53" i="2"/>
  <c r="H53" i="2" s="1"/>
  <c r="D53" i="2"/>
  <c r="C53" i="2"/>
  <c r="V52" i="2"/>
  <c r="U52" i="2"/>
  <c r="S52" i="2"/>
  <c r="Y52" i="2" s="1"/>
  <c r="P52" i="2"/>
  <c r="N52" i="2"/>
  <c r="O52" i="2" s="1"/>
  <c r="L52" i="2"/>
  <c r="R52" i="2" s="1"/>
  <c r="H52" i="2"/>
  <c r="G52" i="2"/>
  <c r="E52" i="2"/>
  <c r="I52" i="2" s="1"/>
  <c r="D52" i="2"/>
  <c r="C52" i="2"/>
  <c r="U51" i="2"/>
  <c r="V51" i="2" s="1"/>
  <c r="O51" i="2"/>
  <c r="N51" i="2"/>
  <c r="I51" i="2"/>
  <c r="H51" i="2"/>
  <c r="G51" i="2"/>
  <c r="D51" i="2"/>
  <c r="E51" i="2" s="1"/>
  <c r="K51" i="2" s="1"/>
  <c r="C51" i="2"/>
  <c r="U50" i="2"/>
  <c r="V50" i="2" s="1"/>
  <c r="S50" i="2"/>
  <c r="N50" i="2"/>
  <c r="O50" i="2" s="1"/>
  <c r="K50" i="2"/>
  <c r="H50" i="2"/>
  <c r="G50" i="2"/>
  <c r="E50" i="2"/>
  <c r="I50" i="2" s="1"/>
  <c r="D50" i="2"/>
  <c r="L50" i="2" s="1"/>
  <c r="R50" i="2" s="1"/>
  <c r="C50" i="2"/>
  <c r="V49" i="2"/>
  <c r="U49" i="2"/>
  <c r="O49" i="2"/>
  <c r="N49" i="2"/>
  <c r="G49" i="2"/>
  <c r="H49" i="2" s="1"/>
  <c r="D49" i="2"/>
  <c r="C49" i="2"/>
  <c r="V48" i="2"/>
  <c r="U48" i="2"/>
  <c r="S48" i="2"/>
  <c r="Y48" i="2" s="1"/>
  <c r="P48" i="2"/>
  <c r="N48" i="2"/>
  <c r="O48" i="2" s="1"/>
  <c r="L48" i="2"/>
  <c r="R48" i="2" s="1"/>
  <c r="G48" i="2"/>
  <c r="H48" i="2" s="1"/>
  <c r="E48" i="2"/>
  <c r="I48" i="2" s="1"/>
  <c r="D48" i="2"/>
  <c r="C48" i="2"/>
  <c r="U47" i="2"/>
  <c r="V47" i="2" s="1"/>
  <c r="O47" i="2"/>
  <c r="N47" i="2"/>
  <c r="I47" i="2"/>
  <c r="H47" i="2"/>
  <c r="G47" i="2"/>
  <c r="D47" i="2"/>
  <c r="E47" i="2" s="1"/>
  <c r="K47" i="2" s="1"/>
  <c r="C47" i="2"/>
  <c r="U46" i="2"/>
  <c r="V46" i="2" s="1"/>
  <c r="S46" i="2"/>
  <c r="N46" i="2"/>
  <c r="O46" i="2" s="1"/>
  <c r="K46" i="2"/>
  <c r="H46" i="2"/>
  <c r="G46" i="2"/>
  <c r="E46" i="2"/>
  <c r="I46" i="2" s="1"/>
  <c r="D46" i="2"/>
  <c r="L46" i="2" s="1"/>
  <c r="R46" i="2" s="1"/>
  <c r="C46" i="2"/>
  <c r="V45" i="2"/>
  <c r="U45" i="2"/>
  <c r="O45" i="2"/>
  <c r="N45" i="2"/>
  <c r="G45" i="2"/>
  <c r="H45" i="2" s="1"/>
  <c r="D45" i="2"/>
  <c r="C45" i="2"/>
  <c r="V44" i="2"/>
  <c r="U44" i="2"/>
  <c r="S44" i="2"/>
  <c r="Y44" i="2" s="1"/>
  <c r="P44" i="2"/>
  <c r="N44" i="2"/>
  <c r="O44" i="2" s="1"/>
  <c r="L44" i="2"/>
  <c r="R44" i="2" s="1"/>
  <c r="G44" i="2"/>
  <c r="H44" i="2" s="1"/>
  <c r="E44" i="2"/>
  <c r="I44" i="2" s="1"/>
  <c r="D44" i="2"/>
  <c r="C44" i="2"/>
  <c r="U43" i="2"/>
  <c r="V43" i="2" s="1"/>
  <c r="O43" i="2"/>
  <c r="N43" i="2"/>
  <c r="H43" i="2"/>
  <c r="G43" i="2"/>
  <c r="D43" i="2"/>
  <c r="E43" i="2" s="1"/>
  <c r="K43" i="2" s="1"/>
  <c r="C43" i="2"/>
  <c r="U42" i="2"/>
  <c r="V42" i="2" s="1"/>
  <c r="S42" i="2"/>
  <c r="N42" i="2"/>
  <c r="O42" i="2" s="1"/>
  <c r="H42" i="2"/>
  <c r="G42" i="2"/>
  <c r="E42" i="2"/>
  <c r="I42" i="2" s="1"/>
  <c r="D42" i="2"/>
  <c r="L42" i="2" s="1"/>
  <c r="R42" i="2" s="1"/>
  <c r="C42" i="2"/>
  <c r="V41" i="2"/>
  <c r="U41" i="2"/>
  <c r="O41" i="2"/>
  <c r="N41" i="2"/>
  <c r="G41" i="2"/>
  <c r="H41" i="2" s="1"/>
  <c r="D41" i="2"/>
  <c r="C41" i="2"/>
  <c r="V40" i="2"/>
  <c r="U40" i="2"/>
  <c r="S40" i="2"/>
  <c r="Y40" i="2" s="1"/>
  <c r="P40" i="2"/>
  <c r="N40" i="2"/>
  <c r="O40" i="2" s="1"/>
  <c r="L40" i="2"/>
  <c r="R40" i="2" s="1"/>
  <c r="H40" i="2"/>
  <c r="G40" i="2"/>
  <c r="E40" i="2"/>
  <c r="I40" i="2" s="1"/>
  <c r="D40" i="2"/>
  <c r="C40" i="2"/>
  <c r="U39" i="2"/>
  <c r="V39" i="2" s="1"/>
  <c r="O39" i="2"/>
  <c r="N39" i="2"/>
  <c r="L39" i="2"/>
  <c r="H39" i="2"/>
  <c r="G39" i="2"/>
  <c r="D39" i="2"/>
  <c r="C39" i="2"/>
  <c r="U38" i="2"/>
  <c r="V38" i="2" s="1"/>
  <c r="S38" i="2"/>
  <c r="N38" i="2"/>
  <c r="O38" i="2" s="1"/>
  <c r="G38" i="2"/>
  <c r="H38" i="2" s="1"/>
  <c r="E38" i="2"/>
  <c r="D38" i="2"/>
  <c r="L38" i="2" s="1"/>
  <c r="R38" i="2" s="1"/>
  <c r="C38" i="2"/>
  <c r="W37" i="2"/>
  <c r="V37" i="2"/>
  <c r="U37" i="2"/>
  <c r="S37" i="2"/>
  <c r="Y37" i="2" s="1"/>
  <c r="R37" i="2"/>
  <c r="N37" i="2"/>
  <c r="O37" i="2" s="1"/>
  <c r="L37" i="2"/>
  <c r="P37" i="2" s="1"/>
  <c r="G37" i="2"/>
  <c r="H37" i="2" s="1"/>
  <c r="E37" i="2"/>
  <c r="K37" i="2" s="1"/>
  <c r="D37" i="2"/>
  <c r="C37" i="2"/>
  <c r="U36" i="2"/>
  <c r="V36" i="2" s="1"/>
  <c r="N36" i="2"/>
  <c r="O36" i="2" s="1"/>
  <c r="H36" i="2"/>
  <c r="G36" i="2"/>
  <c r="D36" i="2"/>
  <c r="C36" i="2"/>
  <c r="V35" i="2"/>
  <c r="U35" i="2"/>
  <c r="O35" i="2"/>
  <c r="N35" i="2"/>
  <c r="H35" i="2"/>
  <c r="G35" i="2"/>
  <c r="D35" i="2"/>
  <c r="C35" i="2"/>
  <c r="V34" i="2"/>
  <c r="U34" i="2"/>
  <c r="R34" i="2"/>
  <c r="O34" i="2"/>
  <c r="N34" i="2"/>
  <c r="L34" i="2"/>
  <c r="P34" i="2" s="1"/>
  <c r="G34" i="2"/>
  <c r="H34" i="2" s="1"/>
  <c r="E34" i="2"/>
  <c r="D34" i="2"/>
  <c r="S34" i="2" s="1"/>
  <c r="C34" i="2"/>
  <c r="W33" i="2"/>
  <c r="V33" i="2"/>
  <c r="U33" i="2"/>
  <c r="S33" i="2"/>
  <c r="Y33" i="2" s="1"/>
  <c r="R33" i="2"/>
  <c r="N33" i="2"/>
  <c r="O33" i="2" s="1"/>
  <c r="L33" i="2"/>
  <c r="P33" i="2" s="1"/>
  <c r="G33" i="2"/>
  <c r="H33" i="2" s="1"/>
  <c r="E33" i="2"/>
  <c r="K33" i="2" s="1"/>
  <c r="D33" i="2"/>
  <c r="C33" i="2"/>
  <c r="U32" i="2"/>
  <c r="V32" i="2" s="1"/>
  <c r="N32" i="2"/>
  <c r="O32" i="2" s="1"/>
  <c r="H32" i="2"/>
  <c r="G32" i="2"/>
  <c r="D32" i="2"/>
  <c r="C32" i="2"/>
  <c r="V31" i="2"/>
  <c r="U31" i="2"/>
  <c r="O31" i="2"/>
  <c r="N31" i="2"/>
  <c r="H31" i="2"/>
  <c r="G31" i="2"/>
  <c r="D31" i="2"/>
  <c r="C31" i="2"/>
  <c r="V30" i="2"/>
  <c r="U30" i="2"/>
  <c r="O30" i="2"/>
  <c r="N30" i="2"/>
  <c r="L30" i="2"/>
  <c r="P30" i="2" s="1"/>
  <c r="G30" i="2"/>
  <c r="H30" i="2" s="1"/>
  <c r="E30" i="2"/>
  <c r="D30" i="2"/>
  <c r="S30" i="2" s="1"/>
  <c r="C30" i="2"/>
  <c r="W29" i="2"/>
  <c r="V29" i="2"/>
  <c r="U29" i="2"/>
  <c r="S29" i="2"/>
  <c r="Y29" i="2" s="1"/>
  <c r="R29" i="2"/>
  <c r="N29" i="2"/>
  <c r="O29" i="2" s="1"/>
  <c r="L29" i="2"/>
  <c r="P29" i="2" s="1"/>
  <c r="G29" i="2"/>
  <c r="H29" i="2" s="1"/>
  <c r="E29" i="2"/>
  <c r="K29" i="2" s="1"/>
  <c r="D29" i="2"/>
  <c r="C29" i="2"/>
  <c r="U28" i="2"/>
  <c r="V28" i="2" s="1"/>
  <c r="N28" i="2"/>
  <c r="O28" i="2" s="1"/>
  <c r="H28" i="2"/>
  <c r="G28" i="2"/>
  <c r="D28" i="2"/>
  <c r="C28" i="2"/>
  <c r="V27" i="2"/>
  <c r="U27" i="2"/>
  <c r="O27" i="2"/>
  <c r="N27" i="2"/>
  <c r="H27" i="2"/>
  <c r="G27" i="2"/>
  <c r="D27" i="2"/>
  <c r="C27" i="2"/>
  <c r="V26" i="2"/>
  <c r="U26" i="2"/>
  <c r="O26" i="2"/>
  <c r="N26" i="2"/>
  <c r="L26" i="2"/>
  <c r="G26" i="2"/>
  <c r="H26" i="2" s="1"/>
  <c r="E26" i="2"/>
  <c r="D26" i="2"/>
  <c r="S26" i="2" s="1"/>
  <c r="C26" i="2"/>
  <c r="W25" i="2"/>
  <c r="V25" i="2"/>
  <c r="U25" i="2"/>
  <c r="S25" i="2"/>
  <c r="Y25" i="2" s="1"/>
  <c r="R25" i="2"/>
  <c r="N25" i="2"/>
  <c r="O25" i="2" s="1"/>
  <c r="L25" i="2"/>
  <c r="P25" i="2" s="1"/>
  <c r="G25" i="2"/>
  <c r="H25" i="2" s="1"/>
  <c r="E25" i="2"/>
  <c r="K25" i="2" s="1"/>
  <c r="D25" i="2"/>
  <c r="C25" i="2"/>
  <c r="U24" i="2"/>
  <c r="V24" i="2" s="1"/>
  <c r="N24" i="2"/>
  <c r="O24" i="2" s="1"/>
  <c r="H24" i="2"/>
  <c r="G24" i="2"/>
  <c r="D24" i="2"/>
  <c r="C24" i="2"/>
  <c r="V23" i="2"/>
  <c r="U23" i="2"/>
  <c r="O23" i="2"/>
  <c r="N23" i="2"/>
  <c r="H23" i="2"/>
  <c r="G23" i="2"/>
  <c r="D23" i="2"/>
  <c r="C23" i="2"/>
  <c r="V22" i="2"/>
  <c r="U22" i="2"/>
  <c r="R22" i="2"/>
  <c r="O22" i="2"/>
  <c r="N22" i="2"/>
  <c r="L22" i="2"/>
  <c r="P22" i="2" s="1"/>
  <c r="G22" i="2"/>
  <c r="H22" i="2" s="1"/>
  <c r="E22" i="2"/>
  <c r="D22" i="2"/>
  <c r="S22" i="2" s="1"/>
  <c r="C22" i="2"/>
  <c r="W21" i="2"/>
  <c r="V21" i="2"/>
  <c r="U21" i="2"/>
  <c r="S21" i="2"/>
  <c r="Y21" i="2" s="1"/>
  <c r="R21" i="2"/>
  <c r="N21" i="2"/>
  <c r="O21" i="2" s="1"/>
  <c r="L21" i="2"/>
  <c r="P21" i="2" s="1"/>
  <c r="G21" i="2"/>
  <c r="H21" i="2" s="1"/>
  <c r="E21" i="2"/>
  <c r="K21" i="2" s="1"/>
  <c r="D21" i="2"/>
  <c r="C21" i="2"/>
  <c r="U20" i="2"/>
  <c r="V20" i="2" s="1"/>
  <c r="N20" i="2"/>
  <c r="O20" i="2" s="1"/>
  <c r="H20" i="2"/>
  <c r="G20" i="2"/>
  <c r="D20" i="2"/>
  <c r="C20" i="2"/>
  <c r="V19" i="2"/>
  <c r="U19" i="2"/>
  <c r="O19" i="2"/>
  <c r="N19" i="2"/>
  <c r="H19" i="2"/>
  <c r="G19" i="2"/>
  <c r="D19" i="2"/>
  <c r="C19" i="2"/>
  <c r="V18" i="2"/>
  <c r="U18" i="2"/>
  <c r="R18" i="2"/>
  <c r="O18" i="2"/>
  <c r="N18" i="2"/>
  <c r="L18" i="2"/>
  <c r="P18" i="2" s="1"/>
  <c r="G18" i="2"/>
  <c r="H18" i="2" s="1"/>
  <c r="E18" i="2"/>
  <c r="D18" i="2"/>
  <c r="S18" i="2" s="1"/>
  <c r="C18" i="2"/>
  <c r="W17" i="2"/>
  <c r="V17" i="2"/>
  <c r="U17" i="2"/>
  <c r="S17" i="2"/>
  <c r="Y17" i="2" s="1"/>
  <c r="R17" i="2"/>
  <c r="N17" i="2"/>
  <c r="O17" i="2" s="1"/>
  <c r="L17" i="2"/>
  <c r="P17" i="2" s="1"/>
  <c r="G17" i="2"/>
  <c r="H17" i="2" s="1"/>
  <c r="E17" i="2"/>
  <c r="K17" i="2" s="1"/>
  <c r="D17" i="2"/>
  <c r="C17" i="2"/>
  <c r="U16" i="2"/>
  <c r="V16" i="2" s="1"/>
  <c r="N16" i="2"/>
  <c r="O16" i="2" s="1"/>
  <c r="H16" i="2"/>
  <c r="G16" i="2"/>
  <c r="D16" i="2"/>
  <c r="C16" i="2"/>
  <c r="V15" i="2"/>
  <c r="U15" i="2"/>
  <c r="O15" i="2"/>
  <c r="N15" i="2"/>
  <c r="H15" i="2"/>
  <c r="G15" i="2"/>
  <c r="D15" i="2"/>
  <c r="C15" i="2"/>
  <c r="V14" i="2"/>
  <c r="U14" i="2"/>
  <c r="O14" i="2"/>
  <c r="N14" i="2"/>
  <c r="L14" i="2"/>
  <c r="P14" i="2" s="1"/>
  <c r="G14" i="2"/>
  <c r="H14" i="2" s="1"/>
  <c r="E14" i="2"/>
  <c r="D14" i="2"/>
  <c r="S14" i="2" s="1"/>
  <c r="C14" i="2"/>
  <c r="W13" i="2"/>
  <c r="V13" i="2"/>
  <c r="U13" i="2"/>
  <c r="S13" i="2"/>
  <c r="Y13" i="2" s="1"/>
  <c r="R13" i="2"/>
  <c r="N13" i="2"/>
  <c r="O13" i="2" s="1"/>
  <c r="L13" i="2"/>
  <c r="P13" i="2" s="1"/>
  <c r="G13" i="2"/>
  <c r="H13" i="2" s="1"/>
  <c r="E13" i="2"/>
  <c r="K13" i="2" s="1"/>
  <c r="D13" i="2"/>
  <c r="C13" i="2"/>
  <c r="U12" i="2"/>
  <c r="V12" i="2" s="1"/>
  <c r="N12" i="2"/>
  <c r="O12" i="2" s="1"/>
  <c r="H12" i="2"/>
  <c r="G12" i="2"/>
  <c r="D12" i="2"/>
  <c r="C12" i="2"/>
  <c r="V11" i="2"/>
  <c r="U11" i="2"/>
  <c r="O11" i="2"/>
  <c r="N11" i="2"/>
  <c r="H11" i="2"/>
  <c r="G11" i="2"/>
  <c r="D11" i="2"/>
  <c r="C11" i="2"/>
  <c r="V10" i="2"/>
  <c r="U10" i="2"/>
  <c r="O10" i="2"/>
  <c r="N10" i="2"/>
  <c r="L10" i="2"/>
  <c r="G10" i="2"/>
  <c r="H10" i="2" s="1"/>
  <c r="E10" i="2"/>
  <c r="D10" i="2"/>
  <c r="S10" i="2" s="1"/>
  <c r="C10" i="2"/>
  <c r="W9" i="2"/>
  <c r="V9" i="2"/>
  <c r="U9" i="2"/>
  <c r="S9" i="2"/>
  <c r="Y9" i="2" s="1"/>
  <c r="R9" i="2"/>
  <c r="N9" i="2"/>
  <c r="O9" i="2" s="1"/>
  <c r="L9" i="2"/>
  <c r="P9" i="2" s="1"/>
  <c r="G9" i="2"/>
  <c r="H9" i="2" s="1"/>
  <c r="E9" i="2"/>
  <c r="K9" i="2" s="1"/>
  <c r="D9" i="2"/>
  <c r="C9" i="2"/>
  <c r="U8" i="2"/>
  <c r="V8" i="2" s="1"/>
  <c r="N8" i="2"/>
  <c r="O8" i="2" s="1"/>
  <c r="H8" i="2"/>
  <c r="G8" i="2"/>
  <c r="D8" i="2"/>
  <c r="C8" i="2"/>
  <c r="U7" i="2"/>
  <c r="V7" i="2" s="1"/>
  <c r="S7" i="2"/>
  <c r="N7" i="2"/>
  <c r="O7" i="2" s="1"/>
  <c r="K7" i="2"/>
  <c r="H7" i="2"/>
  <c r="G7" i="2"/>
  <c r="E7" i="2"/>
  <c r="I7" i="2" s="1"/>
  <c r="D7" i="2"/>
  <c r="L7" i="2" s="1"/>
  <c r="R7" i="2" s="1"/>
  <c r="C7" i="2"/>
  <c r="V6" i="2"/>
  <c r="U6" i="2"/>
  <c r="O6" i="2"/>
  <c r="N6" i="2"/>
  <c r="G6" i="2"/>
  <c r="H6" i="2" s="1"/>
  <c r="D6" i="2"/>
  <c r="C6" i="2"/>
  <c r="CK33" i="5"/>
  <c r="CA33" i="5"/>
  <c r="BQ33" i="5"/>
  <c r="BG33" i="5"/>
  <c r="AW33" i="5"/>
  <c r="AL33" i="5"/>
  <c r="AC33" i="5"/>
  <c r="T33" i="5"/>
  <c r="K33" i="5"/>
  <c r="B33" i="5"/>
  <c r="CK32" i="5"/>
  <c r="CA32" i="5"/>
  <c r="BQ32" i="5"/>
  <c r="BG32" i="5"/>
  <c r="AW32" i="5"/>
  <c r="AL32" i="5"/>
  <c r="AC32" i="5"/>
  <c r="T32" i="5"/>
  <c r="K32" i="5"/>
  <c r="B32" i="5"/>
  <c r="CK31" i="5"/>
  <c r="CA31" i="5"/>
  <c r="BQ31" i="5"/>
  <c r="BG31" i="5"/>
  <c r="AW31" i="5"/>
  <c r="AL31" i="5"/>
  <c r="AC31" i="5"/>
  <c r="T31" i="5"/>
  <c r="K31" i="5"/>
  <c r="B31" i="5"/>
  <c r="CK30" i="5"/>
  <c r="CA30" i="5"/>
  <c r="BQ30" i="5"/>
  <c r="BG30" i="5"/>
  <c r="AW30" i="5"/>
  <c r="AL30" i="5"/>
  <c r="AC30" i="5"/>
  <c r="T30" i="5"/>
  <c r="K30" i="5"/>
  <c r="B30" i="5"/>
  <c r="CK29" i="5"/>
  <c r="CA29" i="5"/>
  <c r="BQ29" i="5"/>
  <c r="BG29" i="5"/>
  <c r="AW29" i="5"/>
  <c r="AL29" i="5"/>
  <c r="AC29" i="5"/>
  <c r="T29" i="5"/>
  <c r="K29" i="5"/>
  <c r="B29" i="5"/>
  <c r="CK28" i="5"/>
  <c r="CA28" i="5"/>
  <c r="BQ28" i="5"/>
  <c r="BG28" i="5"/>
  <c r="AW28" i="5"/>
  <c r="AL28" i="5"/>
  <c r="AC28" i="5"/>
  <c r="T28" i="5"/>
  <c r="K28" i="5"/>
  <c r="B28" i="5"/>
  <c r="CK27" i="5"/>
  <c r="CA27" i="5"/>
  <c r="BQ27" i="5"/>
  <c r="BG27" i="5"/>
  <c r="AW27" i="5"/>
  <c r="AL27" i="5"/>
  <c r="AC27" i="5"/>
  <c r="T27" i="5"/>
  <c r="K27" i="5"/>
  <c r="B27" i="5"/>
  <c r="CK26" i="5"/>
  <c r="CA26" i="5"/>
  <c r="BQ26" i="5"/>
  <c r="BG26" i="5"/>
  <c r="AW26" i="5"/>
  <c r="AL26" i="5"/>
  <c r="AC26" i="5"/>
  <c r="T26" i="5"/>
  <c r="K26" i="5"/>
  <c r="B26" i="5"/>
  <c r="CK25" i="5"/>
  <c r="CA25" i="5"/>
  <c r="BQ25" i="5"/>
  <c r="BG25" i="5"/>
  <c r="AW25" i="5"/>
  <c r="AL25" i="5"/>
  <c r="AC25" i="5"/>
  <c r="T25" i="5"/>
  <c r="K25" i="5"/>
  <c r="B25" i="5"/>
  <c r="CK24" i="5"/>
  <c r="CA24" i="5"/>
  <c r="BQ24" i="5"/>
  <c r="BG24" i="5"/>
  <c r="AW24" i="5"/>
  <c r="AL24" i="5"/>
  <c r="AC24" i="5"/>
  <c r="T24" i="5"/>
  <c r="K24" i="5"/>
  <c r="B24" i="5"/>
  <c r="CK23" i="5"/>
  <c r="CA23" i="5"/>
  <c r="BQ23" i="5"/>
  <c r="BG23" i="5"/>
  <c r="AW23" i="5"/>
  <c r="AL23" i="5"/>
  <c r="AC23" i="5"/>
  <c r="T23" i="5"/>
  <c r="K23" i="5"/>
  <c r="B23" i="5"/>
  <c r="CK22" i="5"/>
  <c r="CA22" i="5"/>
  <c r="BQ22" i="5"/>
  <c r="BG22" i="5"/>
  <c r="AW22" i="5"/>
  <c r="AL22" i="5"/>
  <c r="AC22" i="5"/>
  <c r="T22" i="5"/>
  <c r="K22" i="5"/>
  <c r="B22" i="5"/>
  <c r="CK21" i="5"/>
  <c r="CA21" i="5"/>
  <c r="BQ21" i="5"/>
  <c r="BG21" i="5"/>
  <c r="AW21" i="5"/>
  <c r="AL21" i="5"/>
  <c r="AC21" i="5"/>
  <c r="T21" i="5"/>
  <c r="K21" i="5"/>
  <c r="B21" i="5"/>
  <c r="CK20" i="5"/>
  <c r="CA20" i="5"/>
  <c r="BQ20" i="5"/>
  <c r="BG20" i="5"/>
  <c r="AW20" i="5"/>
  <c r="AL20" i="5"/>
  <c r="AC20" i="5"/>
  <c r="T20" i="5"/>
  <c r="K20" i="5"/>
  <c r="B20" i="5"/>
  <c r="CK19" i="5"/>
  <c r="CA19" i="5"/>
  <c r="BQ19" i="5"/>
  <c r="BG19" i="5"/>
  <c r="AW19" i="5"/>
  <c r="AL19" i="5"/>
  <c r="AC19" i="5"/>
  <c r="T19" i="5"/>
  <c r="K19" i="5"/>
  <c r="B19" i="5"/>
  <c r="CK18" i="5"/>
  <c r="CA18" i="5"/>
  <c r="BQ18" i="5"/>
  <c r="BG18" i="5"/>
  <c r="AW18" i="5"/>
  <c r="AL18" i="5"/>
  <c r="AC18" i="5"/>
  <c r="T18" i="5"/>
  <c r="K18" i="5"/>
  <c r="B18" i="5"/>
  <c r="CK17" i="5"/>
  <c r="CA17" i="5"/>
  <c r="BQ17" i="5"/>
  <c r="BG17" i="5"/>
  <c r="AW17" i="5"/>
  <c r="AL17" i="5"/>
  <c r="AC17" i="5"/>
  <c r="T17" i="5"/>
  <c r="K17" i="5"/>
  <c r="B17" i="5"/>
  <c r="CK16" i="5"/>
  <c r="CA16" i="5"/>
  <c r="BQ16" i="5"/>
  <c r="BG16" i="5"/>
  <c r="AW16" i="5"/>
  <c r="AL16" i="5"/>
  <c r="AC16" i="5"/>
  <c r="T16" i="5"/>
  <c r="K16" i="5"/>
  <c r="B16" i="5"/>
  <c r="CK15" i="5"/>
  <c r="CA15" i="5"/>
  <c r="BQ15" i="5"/>
  <c r="BG15" i="5"/>
  <c r="AW15" i="5"/>
  <c r="AL15" i="5"/>
  <c r="AC15" i="5"/>
  <c r="T15" i="5"/>
  <c r="K15" i="5"/>
  <c r="B15" i="5"/>
  <c r="CK14" i="5"/>
  <c r="CA14" i="5"/>
  <c r="BQ14" i="5"/>
  <c r="BG14" i="5"/>
  <c r="AW14" i="5"/>
  <c r="AL14" i="5"/>
  <c r="AC14" i="5"/>
  <c r="T14" i="5"/>
  <c r="K14" i="5"/>
  <c r="B14" i="5"/>
  <c r="CK13" i="5"/>
  <c r="CA13" i="5"/>
  <c r="BQ13" i="5"/>
  <c r="BG13" i="5"/>
  <c r="AW13" i="5"/>
  <c r="AL13" i="5"/>
  <c r="AC13" i="5"/>
  <c r="T13" i="5"/>
  <c r="K13" i="5"/>
  <c r="B13" i="5"/>
  <c r="CK12" i="5"/>
  <c r="CA12" i="5"/>
  <c r="BQ12" i="5"/>
  <c r="BG12" i="5"/>
  <c r="AW12" i="5"/>
  <c r="AL12" i="5"/>
  <c r="AC12" i="5"/>
  <c r="T12" i="5"/>
  <c r="K12" i="5"/>
  <c r="B12" i="5"/>
  <c r="CK11" i="5"/>
  <c r="CA11" i="5"/>
  <c r="BQ11" i="5"/>
  <c r="BG11" i="5"/>
  <c r="AW11" i="5"/>
  <c r="AL11" i="5"/>
  <c r="AC11" i="5"/>
  <c r="T11" i="5"/>
  <c r="K11" i="5"/>
  <c r="B11" i="5"/>
  <c r="CK10" i="5"/>
  <c r="CA10" i="5"/>
  <c r="BQ10" i="5"/>
  <c r="BG10" i="5"/>
  <c r="AW10" i="5"/>
  <c r="AL10" i="5"/>
  <c r="AC10" i="5"/>
  <c r="T10" i="5"/>
  <c r="K10" i="5"/>
  <c r="B10" i="5"/>
  <c r="CK9" i="5"/>
  <c r="CA9" i="5"/>
  <c r="BQ9" i="5"/>
  <c r="BG9" i="5"/>
  <c r="AW9" i="5"/>
  <c r="AL9" i="5"/>
  <c r="AC9" i="5"/>
  <c r="T9" i="5"/>
  <c r="K9" i="5"/>
  <c r="B9" i="5"/>
  <c r="CK8" i="5"/>
  <c r="CA8" i="5"/>
  <c r="BQ8" i="5"/>
  <c r="BG8" i="5"/>
  <c r="AW8" i="5"/>
  <c r="AL8" i="5"/>
  <c r="AC8" i="5"/>
  <c r="T8" i="5"/>
  <c r="K8" i="5"/>
  <c r="B8" i="5"/>
  <c r="CK7" i="5"/>
  <c r="CA7" i="5"/>
  <c r="BQ7" i="5"/>
  <c r="BG7" i="5"/>
  <c r="AW7" i="5"/>
  <c r="AL7" i="5"/>
  <c r="AC7" i="5"/>
  <c r="T7" i="5"/>
  <c r="K7" i="5"/>
  <c r="B7" i="5"/>
  <c r="CK6" i="5"/>
  <c r="CA6" i="5"/>
  <c r="BQ6" i="5"/>
  <c r="BG6" i="5"/>
  <c r="AW6" i="5"/>
  <c r="AL6" i="5"/>
  <c r="AC6" i="5"/>
  <c r="T6" i="5"/>
  <c r="K6" i="5"/>
  <c r="B6" i="5"/>
  <c r="CK5" i="5"/>
  <c r="CA5" i="5"/>
  <c r="BQ5" i="5"/>
  <c r="BG5" i="5"/>
  <c r="AW5" i="5"/>
  <c r="AL5" i="5"/>
  <c r="AC5" i="5"/>
  <c r="T5" i="5"/>
  <c r="K5" i="5"/>
  <c r="B5" i="5"/>
  <c r="AT111" i="7"/>
  <c r="AT110" i="7"/>
  <c r="F107" i="7"/>
  <c r="E107" i="7"/>
  <c r="C107" i="7"/>
  <c r="B107" i="7"/>
  <c r="BM97" i="7"/>
  <c r="BD97" i="7"/>
  <c r="BM96" i="7"/>
  <c r="BD96" i="7"/>
  <c r="AB94" i="7"/>
  <c r="S94" i="7"/>
  <c r="J94" i="7"/>
  <c r="AB93" i="7"/>
  <c r="S93" i="7"/>
  <c r="J93" i="7"/>
  <c r="BZ90" i="7"/>
  <c r="BZ89" i="7"/>
  <c r="DY68" i="7"/>
  <c r="DG68" i="7"/>
  <c r="DY67" i="7"/>
  <c r="DY65" i="7"/>
  <c r="DG64" i="7"/>
  <c r="DY61" i="7"/>
  <c r="DG60" i="7"/>
  <c r="DY59" i="7"/>
  <c r="DG58" i="7"/>
  <c r="DY57" i="7"/>
  <c r="DG56" i="7"/>
  <c r="DY55" i="7"/>
  <c r="DG54" i="7"/>
  <c r="AL54" i="7"/>
  <c r="AC54" i="7"/>
  <c r="T54" i="7"/>
  <c r="K54" i="7"/>
  <c r="B54" i="7"/>
  <c r="DP53" i="7"/>
  <c r="DP52" i="7"/>
  <c r="DP51" i="7"/>
  <c r="DP50" i="7"/>
  <c r="CV50" i="7"/>
  <c r="CK50" i="7"/>
  <c r="CA50" i="7"/>
  <c r="BQ50" i="7"/>
  <c r="BG50" i="7"/>
  <c r="AW50" i="7"/>
  <c r="AL50" i="7"/>
  <c r="AC50" i="7"/>
  <c r="T50" i="7"/>
  <c r="K50" i="7"/>
  <c r="B50" i="7"/>
  <c r="DP49" i="7"/>
  <c r="DP48" i="7"/>
  <c r="DP47" i="7"/>
  <c r="DP46" i="7"/>
  <c r="CV46" i="7"/>
  <c r="CK46" i="7"/>
  <c r="CA46" i="7"/>
  <c r="BQ46" i="7"/>
  <c r="BG46" i="7"/>
  <c r="AW46" i="7"/>
  <c r="AL46" i="7"/>
  <c r="AC46" i="7"/>
  <c r="T46" i="7"/>
  <c r="K46" i="7"/>
  <c r="B46" i="7"/>
  <c r="DP45" i="7"/>
  <c r="DP42" i="7"/>
  <c r="CV42" i="7"/>
  <c r="CK42" i="7"/>
  <c r="CA42" i="7"/>
  <c r="BQ42" i="7"/>
  <c r="BG42" i="7"/>
  <c r="AW42" i="7"/>
  <c r="AL42" i="7"/>
  <c r="AC42" i="7"/>
  <c r="T42" i="7"/>
  <c r="K42" i="7"/>
  <c r="B42" i="7"/>
  <c r="DP40" i="7"/>
  <c r="DY37" i="7"/>
  <c r="DP37" i="7"/>
  <c r="DG37" i="7"/>
  <c r="CV37" i="7"/>
  <c r="CK37" i="7"/>
  <c r="CA37" i="7"/>
  <c r="BQ37" i="7"/>
  <c r="BG37" i="7"/>
  <c r="AW37" i="7"/>
  <c r="AL37" i="7"/>
  <c r="AC37" i="7"/>
  <c r="T37" i="7"/>
  <c r="K37" i="7"/>
  <c r="DY33" i="7"/>
  <c r="DP33" i="7"/>
  <c r="DP68" i="7" s="1"/>
  <c r="DG33" i="7"/>
  <c r="CV33" i="7"/>
  <c r="CV68" i="7" s="1"/>
  <c r="CK33" i="7"/>
  <c r="CK68" i="7" s="1"/>
  <c r="CA33" i="7"/>
  <c r="CA68" i="7" s="1"/>
  <c r="BQ33" i="7"/>
  <c r="BQ68" i="7" s="1"/>
  <c r="BG33" i="7"/>
  <c r="BG68" i="7" s="1"/>
  <c r="AW33" i="7"/>
  <c r="AW68" i="7" s="1"/>
  <c r="AL33" i="7"/>
  <c r="AL68" i="7" s="1"/>
  <c r="AC33" i="7"/>
  <c r="AC68" i="7" s="1"/>
  <c r="H32" i="8" s="1"/>
  <c r="T33" i="7"/>
  <c r="T68" i="7" s="1"/>
  <c r="K33" i="7"/>
  <c r="K68" i="7" s="1"/>
  <c r="D32" i="8" s="1"/>
  <c r="B33" i="7"/>
  <c r="B68" i="7" s="1"/>
  <c r="A33" i="7"/>
  <c r="DY32" i="7"/>
  <c r="DP32" i="7"/>
  <c r="DP67" i="7" s="1"/>
  <c r="DG32" i="7"/>
  <c r="DG67" i="7" s="1"/>
  <c r="CV32" i="7"/>
  <c r="CV67" i="7" s="1"/>
  <c r="CK32" i="7"/>
  <c r="CK67" i="7" s="1"/>
  <c r="CA32" i="7"/>
  <c r="CA67" i="7" s="1"/>
  <c r="BQ32" i="7"/>
  <c r="BQ67" i="7" s="1"/>
  <c r="BG32" i="7"/>
  <c r="BG67" i="7" s="1"/>
  <c r="AW32" i="7"/>
  <c r="AW67" i="7" s="1"/>
  <c r="AL32" i="7"/>
  <c r="AL67" i="7" s="1"/>
  <c r="AC32" i="7"/>
  <c r="AC67" i="7" s="1"/>
  <c r="T32" i="7"/>
  <c r="T67" i="7" s="1"/>
  <c r="K32" i="7"/>
  <c r="K67" i="7" s="1"/>
  <c r="B32" i="7"/>
  <c r="B67" i="7" s="1"/>
  <c r="A32" i="7"/>
  <c r="DY31" i="7"/>
  <c r="DY66" i="7" s="1"/>
  <c r="DP31" i="7"/>
  <c r="DP66" i="7" s="1"/>
  <c r="DG31" i="7"/>
  <c r="DG66" i="7" s="1"/>
  <c r="CV31" i="7"/>
  <c r="CV66" i="7" s="1"/>
  <c r="CK31" i="7"/>
  <c r="CK66" i="7" s="1"/>
  <c r="CA31" i="7"/>
  <c r="CA66" i="7" s="1"/>
  <c r="BQ31" i="7"/>
  <c r="BQ66" i="7" s="1"/>
  <c r="BG31" i="7"/>
  <c r="BG66" i="7" s="1"/>
  <c r="AW31" i="7"/>
  <c r="AW66" i="7" s="1"/>
  <c r="AL31" i="7"/>
  <c r="AL66" i="7" s="1"/>
  <c r="AC31" i="7"/>
  <c r="AC66" i="7" s="1"/>
  <c r="T31" i="7"/>
  <c r="T66" i="7" s="1"/>
  <c r="K31" i="7"/>
  <c r="K66" i="7" s="1"/>
  <c r="B31" i="7"/>
  <c r="B66" i="7" s="1"/>
  <c r="A31" i="7"/>
  <c r="DY30" i="7"/>
  <c r="DP30" i="7"/>
  <c r="DP65" i="7" s="1"/>
  <c r="DG30" i="7"/>
  <c r="DG65" i="7" s="1"/>
  <c r="CV30" i="7"/>
  <c r="CV65" i="7" s="1"/>
  <c r="CK30" i="7"/>
  <c r="CK65" i="7" s="1"/>
  <c r="CA30" i="7"/>
  <c r="CA65" i="7" s="1"/>
  <c r="BQ30" i="7"/>
  <c r="BQ65" i="7" s="1"/>
  <c r="BG30" i="7"/>
  <c r="BG65" i="7" s="1"/>
  <c r="AW30" i="7"/>
  <c r="AW65" i="7" s="1"/>
  <c r="AL30" i="7"/>
  <c r="AL65" i="7" s="1"/>
  <c r="AC30" i="7"/>
  <c r="AC65" i="7" s="1"/>
  <c r="T30" i="7"/>
  <c r="T65" i="7" s="1"/>
  <c r="K30" i="7"/>
  <c r="K65" i="7" s="1"/>
  <c r="B30" i="7"/>
  <c r="B65" i="7" s="1"/>
  <c r="A30" i="7"/>
  <c r="DY29" i="7"/>
  <c r="DY64" i="7" s="1"/>
  <c r="DP29" i="7"/>
  <c r="DP64" i="7" s="1"/>
  <c r="DG29" i="7"/>
  <c r="CV29" i="7"/>
  <c r="CV64" i="7" s="1"/>
  <c r="CK29" i="7"/>
  <c r="CK64" i="7" s="1"/>
  <c r="CA29" i="7"/>
  <c r="CA64" i="7" s="1"/>
  <c r="BQ29" i="7"/>
  <c r="BQ64" i="7" s="1"/>
  <c r="BG29" i="7"/>
  <c r="BG64" i="7" s="1"/>
  <c r="AW29" i="7"/>
  <c r="AW64" i="7" s="1"/>
  <c r="AL29" i="7"/>
  <c r="AL64" i="7" s="1"/>
  <c r="AC29" i="7"/>
  <c r="AC64" i="7" s="1"/>
  <c r="H28" i="8" s="1"/>
  <c r="T29" i="7"/>
  <c r="T64" i="7" s="1"/>
  <c r="K29" i="7"/>
  <c r="K64" i="7" s="1"/>
  <c r="D28" i="8" s="1"/>
  <c r="B29" i="7"/>
  <c r="B64" i="7" s="1"/>
  <c r="A29" i="7"/>
  <c r="DY28" i="7"/>
  <c r="DY63" i="7" s="1"/>
  <c r="DP28" i="7"/>
  <c r="DP63" i="7" s="1"/>
  <c r="DG28" i="7"/>
  <c r="DG63" i="7" s="1"/>
  <c r="CV28" i="7"/>
  <c r="CV63" i="7" s="1"/>
  <c r="CK28" i="7"/>
  <c r="CK63" i="7" s="1"/>
  <c r="CA28" i="7"/>
  <c r="CA63" i="7" s="1"/>
  <c r="BQ28" i="7"/>
  <c r="BQ63" i="7" s="1"/>
  <c r="BG28" i="7"/>
  <c r="BG63" i="7" s="1"/>
  <c r="AW28" i="7"/>
  <c r="AW63" i="7" s="1"/>
  <c r="AL28" i="7"/>
  <c r="AL63" i="7" s="1"/>
  <c r="AC28" i="7"/>
  <c r="AC63" i="7" s="1"/>
  <c r="T28" i="7"/>
  <c r="T63" i="7" s="1"/>
  <c r="K28" i="7"/>
  <c r="K63" i="7" s="1"/>
  <c r="B28" i="7"/>
  <c r="B63" i="7" s="1"/>
  <c r="A28" i="7"/>
  <c r="DY27" i="7"/>
  <c r="DY62" i="7" s="1"/>
  <c r="DP27" i="7"/>
  <c r="DP62" i="7" s="1"/>
  <c r="DG27" i="7"/>
  <c r="DG62" i="7" s="1"/>
  <c r="CV27" i="7"/>
  <c r="CV62" i="7" s="1"/>
  <c r="CK27" i="7"/>
  <c r="CK62" i="7" s="1"/>
  <c r="CA27" i="7"/>
  <c r="CA62" i="7" s="1"/>
  <c r="BQ27" i="7"/>
  <c r="BQ62" i="7" s="1"/>
  <c r="BG27" i="7"/>
  <c r="BG62" i="7" s="1"/>
  <c r="AW27" i="7"/>
  <c r="AW62" i="7" s="1"/>
  <c r="AL27" i="7"/>
  <c r="AL62" i="7" s="1"/>
  <c r="AC27" i="7"/>
  <c r="AC62" i="7" s="1"/>
  <c r="T27" i="7"/>
  <c r="T62" i="7" s="1"/>
  <c r="K27" i="7"/>
  <c r="K62" i="7" s="1"/>
  <c r="B27" i="7"/>
  <c r="B62" i="7" s="1"/>
  <c r="DY26" i="7"/>
  <c r="DP26" i="7"/>
  <c r="DP61" i="7" s="1"/>
  <c r="DG26" i="7"/>
  <c r="DG61" i="7" s="1"/>
  <c r="CV26" i="7"/>
  <c r="CV61" i="7" s="1"/>
  <c r="CK26" i="7"/>
  <c r="CK61" i="7" s="1"/>
  <c r="CA26" i="7"/>
  <c r="CA61" i="7" s="1"/>
  <c r="BQ26" i="7"/>
  <c r="BQ61" i="7" s="1"/>
  <c r="BG26" i="7"/>
  <c r="BG61" i="7" s="1"/>
  <c r="AW26" i="7"/>
  <c r="AW61" i="7" s="1"/>
  <c r="AL26" i="7"/>
  <c r="AL61" i="7" s="1"/>
  <c r="AC26" i="7"/>
  <c r="AC61" i="7" s="1"/>
  <c r="T26" i="7"/>
  <c r="T61" i="7" s="1"/>
  <c r="K26" i="7"/>
  <c r="K61" i="7" s="1"/>
  <c r="B26" i="7"/>
  <c r="B61" i="7" s="1"/>
  <c r="A26" i="7"/>
  <c r="DY25" i="7"/>
  <c r="DY60" i="7" s="1"/>
  <c r="DP25" i="7"/>
  <c r="DP60" i="7" s="1"/>
  <c r="DG25" i="7"/>
  <c r="CV25" i="7"/>
  <c r="CV60" i="7" s="1"/>
  <c r="CK25" i="7"/>
  <c r="CK60" i="7" s="1"/>
  <c r="CA25" i="7"/>
  <c r="CA60" i="7" s="1"/>
  <c r="BQ25" i="7"/>
  <c r="BQ60" i="7" s="1"/>
  <c r="BG25" i="7"/>
  <c r="BG60" i="7" s="1"/>
  <c r="AW25" i="7"/>
  <c r="AW60" i="7" s="1"/>
  <c r="AL25" i="7"/>
  <c r="AL60" i="7" s="1"/>
  <c r="AC25" i="7"/>
  <c r="AC60" i="7" s="1"/>
  <c r="T25" i="7"/>
  <c r="T60" i="7" s="1"/>
  <c r="K25" i="7"/>
  <c r="K60" i="7" s="1"/>
  <c r="B25" i="7"/>
  <c r="B60" i="7" s="1"/>
  <c r="DY24" i="7"/>
  <c r="DP24" i="7"/>
  <c r="DP59" i="7" s="1"/>
  <c r="DG24" i="7"/>
  <c r="DG59" i="7" s="1"/>
  <c r="CV24" i="7"/>
  <c r="CV59" i="7" s="1"/>
  <c r="CK24" i="7"/>
  <c r="CK59" i="7" s="1"/>
  <c r="CA24" i="7"/>
  <c r="CA59" i="7" s="1"/>
  <c r="BQ24" i="7"/>
  <c r="BQ59" i="7" s="1"/>
  <c r="BG24" i="7"/>
  <c r="BG59" i="7" s="1"/>
  <c r="AW24" i="7"/>
  <c r="AW59" i="7" s="1"/>
  <c r="AL24" i="7"/>
  <c r="AL59" i="7" s="1"/>
  <c r="AC24" i="7"/>
  <c r="AC59" i="7" s="1"/>
  <c r="T24" i="7"/>
  <c r="T59" i="7" s="1"/>
  <c r="K24" i="7"/>
  <c r="K59" i="7" s="1"/>
  <c r="B24" i="7"/>
  <c r="B59" i="7" s="1"/>
  <c r="DY23" i="7"/>
  <c r="DY58" i="7" s="1"/>
  <c r="DP23" i="7"/>
  <c r="DP58" i="7" s="1"/>
  <c r="DG23" i="7"/>
  <c r="CV23" i="7"/>
  <c r="CV58" i="7" s="1"/>
  <c r="CK23" i="7"/>
  <c r="CK58" i="7" s="1"/>
  <c r="CA23" i="7"/>
  <c r="CA58" i="7" s="1"/>
  <c r="BQ23" i="7"/>
  <c r="BQ58" i="7" s="1"/>
  <c r="BG23" i="7"/>
  <c r="BG58" i="7" s="1"/>
  <c r="AW23" i="7"/>
  <c r="AW58" i="7" s="1"/>
  <c r="AL23" i="7"/>
  <c r="AL58" i="7" s="1"/>
  <c r="AC23" i="7"/>
  <c r="AC58" i="7" s="1"/>
  <c r="T23" i="7"/>
  <c r="T58" i="7" s="1"/>
  <c r="K23" i="7"/>
  <c r="K58" i="7" s="1"/>
  <c r="B23" i="7"/>
  <c r="B58" i="7" s="1"/>
  <c r="DY22" i="7"/>
  <c r="DP22" i="7"/>
  <c r="DP57" i="7" s="1"/>
  <c r="DG22" i="7"/>
  <c r="DG57" i="7" s="1"/>
  <c r="CV22" i="7"/>
  <c r="CV57" i="7" s="1"/>
  <c r="CK22" i="7"/>
  <c r="CK57" i="7" s="1"/>
  <c r="CA22" i="7"/>
  <c r="CA57" i="7" s="1"/>
  <c r="BQ22" i="7"/>
  <c r="BQ57" i="7" s="1"/>
  <c r="BG22" i="7"/>
  <c r="BG57" i="7" s="1"/>
  <c r="AW22" i="7"/>
  <c r="AW57" i="7" s="1"/>
  <c r="AL22" i="7"/>
  <c r="AL57" i="7" s="1"/>
  <c r="AC22" i="7"/>
  <c r="AC57" i="7" s="1"/>
  <c r="T22" i="7"/>
  <c r="T57" i="7" s="1"/>
  <c r="K22" i="7"/>
  <c r="K57" i="7" s="1"/>
  <c r="B22" i="7"/>
  <c r="B57" i="7" s="1"/>
  <c r="B21" i="8" s="1"/>
  <c r="DY21" i="7"/>
  <c r="DY56" i="7" s="1"/>
  <c r="DP21" i="7"/>
  <c r="DP56" i="7" s="1"/>
  <c r="DG21" i="7"/>
  <c r="CV21" i="7"/>
  <c r="CV56" i="7" s="1"/>
  <c r="CK21" i="7"/>
  <c r="CK56" i="7" s="1"/>
  <c r="CA21" i="7"/>
  <c r="CA56" i="7" s="1"/>
  <c r="BQ21" i="7"/>
  <c r="BQ56" i="7" s="1"/>
  <c r="BG21" i="7"/>
  <c r="BG56" i="7" s="1"/>
  <c r="AW21" i="7"/>
  <c r="AW56" i="7" s="1"/>
  <c r="AL21" i="7"/>
  <c r="AL56" i="7" s="1"/>
  <c r="J20" i="8" s="1"/>
  <c r="AC21" i="7"/>
  <c r="AC56" i="7" s="1"/>
  <c r="T21" i="7"/>
  <c r="T56" i="7" s="1"/>
  <c r="F20" i="8" s="1"/>
  <c r="K21" i="7"/>
  <c r="K56" i="7" s="1"/>
  <c r="B21" i="7"/>
  <c r="B56" i="7" s="1"/>
  <c r="DY20" i="7"/>
  <c r="DP20" i="7"/>
  <c r="DP55" i="7" s="1"/>
  <c r="DG20" i="7"/>
  <c r="DG55" i="7" s="1"/>
  <c r="CV20" i="7"/>
  <c r="CV55" i="7" s="1"/>
  <c r="CK20" i="7"/>
  <c r="CK55" i="7" s="1"/>
  <c r="CA20" i="7"/>
  <c r="CA55" i="7" s="1"/>
  <c r="BQ20" i="7"/>
  <c r="BQ55" i="7" s="1"/>
  <c r="BG20" i="7"/>
  <c r="BG55" i="7" s="1"/>
  <c r="AW20" i="7"/>
  <c r="AW55" i="7" s="1"/>
  <c r="AL20" i="7"/>
  <c r="AL55" i="7" s="1"/>
  <c r="J19" i="8" s="1"/>
  <c r="AC20" i="7"/>
  <c r="AC55" i="7" s="1"/>
  <c r="T20" i="7"/>
  <c r="T55" i="7" s="1"/>
  <c r="F19" i="8" s="1"/>
  <c r="K20" i="7"/>
  <c r="K55" i="7" s="1"/>
  <c r="B20" i="7"/>
  <c r="B55" i="7" s="1"/>
  <c r="B19" i="8" s="1"/>
  <c r="DY19" i="7"/>
  <c r="DY54" i="7" s="1"/>
  <c r="DP19" i="7"/>
  <c r="DP54" i="7" s="1"/>
  <c r="DG19" i="7"/>
  <c r="CV19" i="7"/>
  <c r="CV54" i="7" s="1"/>
  <c r="CK19" i="7"/>
  <c r="CK54" i="7" s="1"/>
  <c r="CA19" i="7"/>
  <c r="CA54" i="7" s="1"/>
  <c r="BQ19" i="7"/>
  <c r="BQ54" i="7" s="1"/>
  <c r="BG19" i="7"/>
  <c r="BG54" i="7" s="1"/>
  <c r="AW19" i="7"/>
  <c r="AW54" i="7" s="1"/>
  <c r="AL19" i="7"/>
  <c r="AC19" i="7"/>
  <c r="T19" i="7"/>
  <c r="K19" i="7"/>
  <c r="B19" i="7"/>
  <c r="DY18" i="7"/>
  <c r="DY53" i="7" s="1"/>
  <c r="DP18" i="7"/>
  <c r="DG18" i="7"/>
  <c r="DG53" i="7" s="1"/>
  <c r="CV18" i="7"/>
  <c r="CV53" i="7" s="1"/>
  <c r="CK18" i="7"/>
  <c r="CK53" i="7" s="1"/>
  <c r="CA18" i="7"/>
  <c r="CA53" i="7" s="1"/>
  <c r="BQ18" i="7"/>
  <c r="BQ53" i="7" s="1"/>
  <c r="BG18" i="7"/>
  <c r="BG53" i="7" s="1"/>
  <c r="AW18" i="7"/>
  <c r="AW53" i="7" s="1"/>
  <c r="AL18" i="7"/>
  <c r="AL53" i="7" s="1"/>
  <c r="J17" i="8" s="1"/>
  <c r="AC18" i="7"/>
  <c r="AC53" i="7" s="1"/>
  <c r="H17" i="8" s="1"/>
  <c r="T18" i="7"/>
  <c r="T53" i="7" s="1"/>
  <c r="K18" i="7"/>
  <c r="K53" i="7" s="1"/>
  <c r="D17" i="8" s="1"/>
  <c r="B18" i="7"/>
  <c r="B53" i="7" s="1"/>
  <c r="DY17" i="7"/>
  <c r="DY52" i="7" s="1"/>
  <c r="DP17" i="7"/>
  <c r="DG17" i="7"/>
  <c r="DG52" i="7" s="1"/>
  <c r="CV17" i="7"/>
  <c r="CV52" i="7" s="1"/>
  <c r="CK17" i="7"/>
  <c r="CK52" i="7" s="1"/>
  <c r="CA17" i="7"/>
  <c r="CA52" i="7" s="1"/>
  <c r="BQ17" i="7"/>
  <c r="BQ52" i="7" s="1"/>
  <c r="BG17" i="7"/>
  <c r="BG52" i="7" s="1"/>
  <c r="AW17" i="7"/>
  <c r="AW52" i="7" s="1"/>
  <c r="AL17" i="7"/>
  <c r="AL52" i="7" s="1"/>
  <c r="J16" i="8" s="1"/>
  <c r="AC17" i="7"/>
  <c r="AC52" i="7" s="1"/>
  <c r="H16" i="8" s="1"/>
  <c r="T17" i="7"/>
  <c r="T52" i="7" s="1"/>
  <c r="F16" i="8" s="1"/>
  <c r="K17" i="7"/>
  <c r="K52" i="7" s="1"/>
  <c r="D16" i="8" s="1"/>
  <c r="B17" i="7"/>
  <c r="B52" i="7" s="1"/>
  <c r="DY16" i="7"/>
  <c r="DY51" i="7" s="1"/>
  <c r="DP16" i="7"/>
  <c r="DG16" i="7"/>
  <c r="DG51" i="7" s="1"/>
  <c r="CV16" i="7"/>
  <c r="CV51" i="7" s="1"/>
  <c r="CK16" i="7"/>
  <c r="CK51" i="7" s="1"/>
  <c r="CA16" i="7"/>
  <c r="CA51" i="7" s="1"/>
  <c r="BQ16" i="7"/>
  <c r="BQ51" i="7" s="1"/>
  <c r="BG16" i="7"/>
  <c r="BG51" i="7" s="1"/>
  <c r="AW16" i="7"/>
  <c r="AW51" i="7" s="1"/>
  <c r="AL16" i="7"/>
  <c r="AL51" i="7" s="1"/>
  <c r="J15" i="8" s="1"/>
  <c r="AC16" i="7"/>
  <c r="AC51" i="7" s="1"/>
  <c r="H15" i="8" s="1"/>
  <c r="T16" i="7"/>
  <c r="T51" i="7" s="1"/>
  <c r="F15" i="8" s="1"/>
  <c r="K16" i="7"/>
  <c r="K51" i="7" s="1"/>
  <c r="B16" i="7"/>
  <c r="B51" i="7" s="1"/>
  <c r="B15" i="8" s="1"/>
  <c r="DY15" i="7"/>
  <c r="DY50" i="7" s="1"/>
  <c r="DP15" i="7"/>
  <c r="DG15" i="7"/>
  <c r="DG50" i="7" s="1"/>
  <c r="CV15" i="7"/>
  <c r="CK15" i="7"/>
  <c r="CA15" i="7"/>
  <c r="BQ15" i="7"/>
  <c r="BG15" i="7"/>
  <c r="AW15" i="7"/>
  <c r="AL15" i="7"/>
  <c r="AC15" i="7"/>
  <c r="T15" i="7"/>
  <c r="K15" i="7"/>
  <c r="B15" i="7"/>
  <c r="DY14" i="7"/>
  <c r="DY49" i="7" s="1"/>
  <c r="DP14" i="7"/>
  <c r="DG14" i="7"/>
  <c r="DG49" i="7" s="1"/>
  <c r="CV14" i="7"/>
  <c r="CV49" i="7" s="1"/>
  <c r="CK14" i="7"/>
  <c r="CK49" i="7" s="1"/>
  <c r="CA14" i="7"/>
  <c r="CA49" i="7" s="1"/>
  <c r="BQ14" i="7"/>
  <c r="BQ49" i="7" s="1"/>
  <c r="BG14" i="7"/>
  <c r="BG49" i="7" s="1"/>
  <c r="AW14" i="7"/>
  <c r="AW49" i="7" s="1"/>
  <c r="AL14" i="7"/>
  <c r="AL49" i="7" s="1"/>
  <c r="J13" i="8" s="1"/>
  <c r="AC14" i="7"/>
  <c r="AC49" i="7" s="1"/>
  <c r="H13" i="8" s="1"/>
  <c r="T14" i="7"/>
  <c r="T49" i="7" s="1"/>
  <c r="K14" i="7"/>
  <c r="K49" i="7" s="1"/>
  <c r="D13" i="8" s="1"/>
  <c r="B14" i="7"/>
  <c r="B49" i="7" s="1"/>
  <c r="DY13" i="7"/>
  <c r="DY48" i="7" s="1"/>
  <c r="DP13" i="7"/>
  <c r="DG13" i="7"/>
  <c r="DG48" i="7" s="1"/>
  <c r="CV13" i="7"/>
  <c r="CV48" i="7" s="1"/>
  <c r="CK13" i="7"/>
  <c r="CK48" i="7" s="1"/>
  <c r="CA13" i="7"/>
  <c r="CA48" i="7" s="1"/>
  <c r="BQ13" i="7"/>
  <c r="BQ48" i="7" s="1"/>
  <c r="BG13" i="7"/>
  <c r="BG48" i="7" s="1"/>
  <c r="AW13" i="7"/>
  <c r="AW48" i="7" s="1"/>
  <c r="AL13" i="7"/>
  <c r="AL48" i="7" s="1"/>
  <c r="AC13" i="7"/>
  <c r="AC48" i="7" s="1"/>
  <c r="H12" i="8" s="1"/>
  <c r="T13" i="7"/>
  <c r="T48" i="7" s="1"/>
  <c r="F12" i="8" s="1"/>
  <c r="K13" i="7"/>
  <c r="K48" i="7" s="1"/>
  <c r="D12" i="8" s="1"/>
  <c r="B13" i="7"/>
  <c r="B48" i="7" s="1"/>
  <c r="B12" i="8" s="1"/>
  <c r="DY12" i="7"/>
  <c r="DY47" i="7" s="1"/>
  <c r="DP12" i="7"/>
  <c r="DG12" i="7"/>
  <c r="DG47" i="7" s="1"/>
  <c r="CV12" i="7"/>
  <c r="CV47" i="7" s="1"/>
  <c r="CK12" i="7"/>
  <c r="CK47" i="7" s="1"/>
  <c r="CA12" i="7"/>
  <c r="CA47" i="7" s="1"/>
  <c r="BQ12" i="7"/>
  <c r="BQ47" i="7" s="1"/>
  <c r="BG12" i="7"/>
  <c r="BG47" i="7" s="1"/>
  <c r="AW12" i="7"/>
  <c r="AW47" i="7" s="1"/>
  <c r="AL12" i="7"/>
  <c r="AL47" i="7" s="1"/>
  <c r="J11" i="8" s="1"/>
  <c r="AC12" i="7"/>
  <c r="AC47" i="7" s="1"/>
  <c r="T12" i="7"/>
  <c r="T47" i="7" s="1"/>
  <c r="F11" i="8" s="1"/>
  <c r="K12" i="7"/>
  <c r="K47" i="7" s="1"/>
  <c r="D11" i="8" s="1"/>
  <c r="B12" i="7"/>
  <c r="B47" i="7" s="1"/>
  <c r="B11" i="8" s="1"/>
  <c r="DY11" i="7"/>
  <c r="DY46" i="7" s="1"/>
  <c r="DP11" i="7"/>
  <c r="DG11" i="7"/>
  <c r="DG46" i="7" s="1"/>
  <c r="CV11" i="7"/>
  <c r="CK11" i="7"/>
  <c r="CA11" i="7"/>
  <c r="BQ11" i="7"/>
  <c r="BG11" i="7"/>
  <c r="AW11" i="7"/>
  <c r="AL11" i="7"/>
  <c r="AC11" i="7"/>
  <c r="T11" i="7"/>
  <c r="K11" i="7"/>
  <c r="B11" i="7"/>
  <c r="DY10" i="7"/>
  <c r="DY45" i="7" s="1"/>
  <c r="DP10" i="7"/>
  <c r="DG10" i="7"/>
  <c r="DG45" i="7" s="1"/>
  <c r="CV10" i="7"/>
  <c r="CV45" i="7" s="1"/>
  <c r="CK10" i="7"/>
  <c r="CK45" i="7" s="1"/>
  <c r="CA10" i="7"/>
  <c r="CA45" i="7" s="1"/>
  <c r="BQ10" i="7"/>
  <c r="BQ45" i="7" s="1"/>
  <c r="BG10" i="7"/>
  <c r="BG45" i="7" s="1"/>
  <c r="AW10" i="7"/>
  <c r="AW45" i="7" s="1"/>
  <c r="AL10" i="7"/>
  <c r="AL45" i="7" s="1"/>
  <c r="J9" i="8" s="1"/>
  <c r="AC10" i="7"/>
  <c r="AC45" i="7" s="1"/>
  <c r="H9" i="8" s="1"/>
  <c r="T10" i="7"/>
  <c r="T45" i="7" s="1"/>
  <c r="F9" i="8" s="1"/>
  <c r="K10" i="7"/>
  <c r="K45" i="7" s="1"/>
  <c r="D9" i="8" s="1"/>
  <c r="B10" i="7"/>
  <c r="B45" i="7" s="1"/>
  <c r="DY9" i="7"/>
  <c r="DY44" i="7" s="1"/>
  <c r="DP9" i="7"/>
  <c r="DP44" i="7" s="1"/>
  <c r="DG9" i="7"/>
  <c r="DG44" i="7" s="1"/>
  <c r="CV9" i="7"/>
  <c r="CV44" i="7" s="1"/>
  <c r="CK9" i="7"/>
  <c r="CK44" i="7" s="1"/>
  <c r="CA9" i="7"/>
  <c r="CA44" i="7" s="1"/>
  <c r="BQ9" i="7"/>
  <c r="BQ44" i="7" s="1"/>
  <c r="BG9" i="7"/>
  <c r="BG44" i="7" s="1"/>
  <c r="AW9" i="7"/>
  <c r="AW44" i="7" s="1"/>
  <c r="AL9" i="7"/>
  <c r="AL44" i="7" s="1"/>
  <c r="AC9" i="7"/>
  <c r="AC44" i="7" s="1"/>
  <c r="H8" i="8" s="1"/>
  <c r="T9" i="7"/>
  <c r="T44" i="7" s="1"/>
  <c r="K9" i="7"/>
  <c r="K44" i="7" s="1"/>
  <c r="D8" i="8" s="1"/>
  <c r="B9" i="7"/>
  <c r="B44" i="7" s="1"/>
  <c r="B8" i="8" s="1"/>
  <c r="DY8" i="7"/>
  <c r="DY43" i="7" s="1"/>
  <c r="DP8" i="7"/>
  <c r="DP43" i="7" s="1"/>
  <c r="DG8" i="7"/>
  <c r="DG43" i="7" s="1"/>
  <c r="CV8" i="7"/>
  <c r="CV43" i="7" s="1"/>
  <c r="CK8" i="7"/>
  <c r="CK43" i="7" s="1"/>
  <c r="CA8" i="7"/>
  <c r="CA43" i="7" s="1"/>
  <c r="BQ8" i="7"/>
  <c r="BQ43" i="7" s="1"/>
  <c r="BG8" i="7"/>
  <c r="BG43" i="7" s="1"/>
  <c r="AW8" i="7"/>
  <c r="AW43" i="7" s="1"/>
  <c r="AL8" i="7"/>
  <c r="AL43" i="7" s="1"/>
  <c r="J7" i="8" s="1"/>
  <c r="AC8" i="7"/>
  <c r="AC43" i="7" s="1"/>
  <c r="T8" i="7"/>
  <c r="T43" i="7" s="1"/>
  <c r="F7" i="8" s="1"/>
  <c r="K8" i="7"/>
  <c r="K43" i="7" s="1"/>
  <c r="B8" i="7"/>
  <c r="B43" i="7" s="1"/>
  <c r="B7" i="8" s="1"/>
  <c r="DY7" i="7"/>
  <c r="DY42" i="7" s="1"/>
  <c r="DP7" i="7"/>
  <c r="DG7" i="7"/>
  <c r="DG42" i="7" s="1"/>
  <c r="CV7" i="7"/>
  <c r="CK7" i="7"/>
  <c r="CA7" i="7"/>
  <c r="BQ7" i="7"/>
  <c r="BG7" i="7"/>
  <c r="AW7" i="7"/>
  <c r="AL7" i="7"/>
  <c r="AC7" i="7"/>
  <c r="T7" i="7"/>
  <c r="K7" i="7"/>
  <c r="B7" i="7"/>
  <c r="DY6" i="7"/>
  <c r="DY41" i="7" s="1"/>
  <c r="DP6" i="7"/>
  <c r="DP41" i="7" s="1"/>
  <c r="DG6" i="7"/>
  <c r="DG41" i="7" s="1"/>
  <c r="CV6" i="7"/>
  <c r="CV41" i="7" s="1"/>
  <c r="CK6" i="7"/>
  <c r="CK41" i="7" s="1"/>
  <c r="CA6" i="7"/>
  <c r="CA41" i="7" s="1"/>
  <c r="BQ6" i="7"/>
  <c r="BQ41" i="7" s="1"/>
  <c r="BG6" i="7"/>
  <c r="BG41" i="7" s="1"/>
  <c r="AW6" i="7"/>
  <c r="AW41" i="7" s="1"/>
  <c r="AL6" i="7"/>
  <c r="AL41" i="7" s="1"/>
  <c r="AC6" i="7"/>
  <c r="AC41" i="7" s="1"/>
  <c r="H5" i="8" s="1"/>
  <c r="T6" i="7"/>
  <c r="T41" i="7" s="1"/>
  <c r="F5" i="8" s="1"/>
  <c r="K6" i="7"/>
  <c r="K41" i="7" s="1"/>
  <c r="D5" i="8" s="1"/>
  <c r="B6" i="7"/>
  <c r="B41" i="7" s="1"/>
  <c r="DY5" i="7"/>
  <c r="DY40" i="7" s="1"/>
  <c r="DP5" i="7"/>
  <c r="DG5" i="7"/>
  <c r="DG40" i="7" s="1"/>
  <c r="CV5" i="7"/>
  <c r="CV40" i="7" s="1"/>
  <c r="CK5" i="7"/>
  <c r="CK40" i="7" s="1"/>
  <c r="CA5" i="7"/>
  <c r="CA40" i="7" s="1"/>
  <c r="BQ5" i="7"/>
  <c r="BQ40" i="7" s="1"/>
  <c r="BG5" i="7"/>
  <c r="BG40" i="7" s="1"/>
  <c r="AW5" i="7"/>
  <c r="AW40" i="7" s="1"/>
  <c r="AL5" i="7"/>
  <c r="AL40" i="7" s="1"/>
  <c r="AC5" i="7"/>
  <c r="AC40" i="7" s="1"/>
  <c r="H4" i="8" s="1"/>
  <c r="T5" i="7"/>
  <c r="T40" i="7" s="1"/>
  <c r="K5" i="7"/>
  <c r="K40" i="7" s="1"/>
  <c r="D4" i="8" s="1"/>
  <c r="B5" i="7"/>
  <c r="B40" i="7" s="1"/>
  <c r="B4" i="8" s="1"/>
  <c r="J32" i="8"/>
  <c r="F32" i="8"/>
  <c r="B32" i="8"/>
  <c r="J31" i="8"/>
  <c r="H31" i="8"/>
  <c r="F31" i="8"/>
  <c r="D31" i="8"/>
  <c r="B31" i="8"/>
  <c r="J30" i="8"/>
  <c r="H30" i="8"/>
  <c r="F30" i="8"/>
  <c r="D30" i="8"/>
  <c r="B30" i="8"/>
  <c r="J29" i="8"/>
  <c r="H29" i="8"/>
  <c r="F29" i="8"/>
  <c r="D29" i="8"/>
  <c r="B29" i="8"/>
  <c r="J28" i="8"/>
  <c r="F28" i="8"/>
  <c r="B28" i="8"/>
  <c r="J27" i="8"/>
  <c r="H27" i="8"/>
  <c r="F27" i="8"/>
  <c r="D27" i="8"/>
  <c r="B27" i="8"/>
  <c r="J26" i="8"/>
  <c r="H26" i="8"/>
  <c r="F26" i="8"/>
  <c r="D26" i="8"/>
  <c r="B26" i="8"/>
  <c r="J25" i="8"/>
  <c r="H25" i="8"/>
  <c r="F25" i="8"/>
  <c r="D25" i="8"/>
  <c r="B25" i="8"/>
  <c r="J24" i="8"/>
  <c r="H24" i="8"/>
  <c r="F24" i="8"/>
  <c r="D24" i="8"/>
  <c r="B24" i="8"/>
  <c r="J23" i="8"/>
  <c r="H23" i="8"/>
  <c r="F23" i="8"/>
  <c r="D23" i="8"/>
  <c r="B23" i="8"/>
  <c r="J22" i="8"/>
  <c r="H22" i="8"/>
  <c r="F22" i="8"/>
  <c r="D22" i="8"/>
  <c r="B22" i="8"/>
  <c r="J21" i="8"/>
  <c r="H21" i="8"/>
  <c r="F21" i="8"/>
  <c r="D21" i="8"/>
  <c r="H20" i="8"/>
  <c r="D20" i="8"/>
  <c r="B20" i="8"/>
  <c r="H19" i="8"/>
  <c r="D19" i="8"/>
  <c r="J18" i="8"/>
  <c r="H18" i="8"/>
  <c r="F18" i="8"/>
  <c r="D18" i="8"/>
  <c r="B18" i="8"/>
  <c r="F17" i="8"/>
  <c r="B17" i="8"/>
  <c r="B16" i="8"/>
  <c r="D15" i="8"/>
  <c r="J14" i="8"/>
  <c r="H14" i="8"/>
  <c r="F14" i="8"/>
  <c r="D14" i="8"/>
  <c r="B14" i="8"/>
  <c r="F13" i="8"/>
  <c r="B13" i="8"/>
  <c r="J12" i="8"/>
  <c r="H11" i="8"/>
  <c r="J10" i="8"/>
  <c r="H10" i="8"/>
  <c r="F10" i="8"/>
  <c r="D10" i="8"/>
  <c r="B10" i="8"/>
  <c r="B9" i="8"/>
  <c r="J8" i="8"/>
  <c r="F8" i="8"/>
  <c r="H7" i="8"/>
  <c r="D7" i="8"/>
  <c r="J6" i="8"/>
  <c r="H6" i="8"/>
  <c r="F6" i="8"/>
  <c r="D6" i="8"/>
  <c r="B6" i="8"/>
  <c r="J5" i="8"/>
  <c r="B5" i="8"/>
  <c r="J4" i="8"/>
  <c r="F4" i="8"/>
  <c r="E298" i="11"/>
  <c r="M297" i="11"/>
  <c r="E297" i="11"/>
  <c r="M296" i="11"/>
  <c r="E296" i="11"/>
  <c r="E295" i="11"/>
  <c r="E294" i="11"/>
  <c r="M293" i="11"/>
  <c r="E293" i="11"/>
  <c r="M292" i="11"/>
  <c r="E292" i="11"/>
  <c r="E291" i="11"/>
  <c r="E290" i="11"/>
  <c r="M289" i="11"/>
  <c r="E289" i="11"/>
  <c r="M288" i="11"/>
  <c r="E288" i="11"/>
  <c r="E287" i="11"/>
  <c r="E286" i="11"/>
  <c r="M285" i="11"/>
  <c r="E285" i="11"/>
  <c r="M284" i="11"/>
  <c r="E284" i="11"/>
  <c r="E283" i="11"/>
  <c r="E282" i="11"/>
  <c r="M281" i="11"/>
  <c r="E281" i="11"/>
  <c r="M280" i="11"/>
  <c r="E280" i="11"/>
  <c r="E279" i="11"/>
  <c r="E278" i="11"/>
  <c r="M277" i="11"/>
  <c r="E277" i="11"/>
  <c r="M276" i="11"/>
  <c r="E276" i="11"/>
  <c r="E275" i="11"/>
  <c r="E274" i="11"/>
  <c r="M273" i="11"/>
  <c r="E273" i="11"/>
  <c r="M272" i="11"/>
  <c r="E272" i="11"/>
  <c r="E271" i="11"/>
  <c r="E270" i="11"/>
  <c r="M269" i="11"/>
  <c r="E269" i="11"/>
  <c r="M268" i="11"/>
  <c r="E268" i="11"/>
  <c r="E267" i="11"/>
  <c r="E266" i="11"/>
  <c r="M265" i="11"/>
  <c r="E265" i="11"/>
  <c r="M264" i="11"/>
  <c r="E264" i="11"/>
  <c r="E263" i="11"/>
  <c r="E262" i="11"/>
  <c r="M261" i="11"/>
  <c r="E261" i="11"/>
  <c r="M260" i="11"/>
  <c r="E260" i="11"/>
  <c r="E259" i="11"/>
  <c r="E258" i="11"/>
  <c r="M257" i="11"/>
  <c r="E257" i="11"/>
  <c r="M256" i="11"/>
  <c r="E256" i="11"/>
  <c r="E255" i="11"/>
  <c r="E254" i="11"/>
  <c r="M253" i="11"/>
  <c r="E253" i="11"/>
  <c r="M252" i="11"/>
  <c r="E252" i="11"/>
  <c r="E251" i="11"/>
  <c r="E250" i="11"/>
  <c r="M249" i="11"/>
  <c r="E249" i="11"/>
  <c r="M248" i="11"/>
  <c r="E248" i="11"/>
  <c r="E247" i="11"/>
  <c r="E246" i="11"/>
  <c r="M245" i="11"/>
  <c r="E245" i="11"/>
  <c r="M244" i="11"/>
  <c r="E244" i="11"/>
  <c r="E243" i="11"/>
  <c r="E242" i="11"/>
  <c r="M241" i="11"/>
  <c r="E241" i="11"/>
  <c r="M240" i="11"/>
  <c r="E240" i="11"/>
  <c r="E239" i="11"/>
  <c r="F238" i="11"/>
  <c r="E238" i="11"/>
  <c r="M237" i="11"/>
  <c r="E237" i="11"/>
  <c r="M236" i="11"/>
  <c r="E236" i="11"/>
  <c r="E235" i="11"/>
  <c r="E234" i="11"/>
  <c r="M233" i="11"/>
  <c r="E233" i="11"/>
  <c r="M232" i="11"/>
  <c r="E232" i="11"/>
  <c r="E231" i="11"/>
  <c r="E230" i="11"/>
  <c r="M229" i="11"/>
  <c r="E229" i="11"/>
  <c r="M228" i="11"/>
  <c r="E228" i="11"/>
  <c r="E227" i="11"/>
  <c r="E226" i="11"/>
  <c r="M225" i="11"/>
  <c r="E225" i="11"/>
  <c r="M224" i="11"/>
  <c r="E224" i="11"/>
  <c r="E223" i="11"/>
  <c r="E222" i="11"/>
  <c r="M221" i="11"/>
  <c r="E221" i="11"/>
  <c r="M220" i="11"/>
  <c r="E220" i="11"/>
  <c r="E219" i="11"/>
  <c r="F218" i="11"/>
  <c r="E218" i="11"/>
  <c r="M217" i="11"/>
  <c r="E217" i="11"/>
  <c r="M216" i="11"/>
  <c r="E216" i="11"/>
  <c r="E215" i="11"/>
  <c r="E214" i="11"/>
  <c r="M213" i="11"/>
  <c r="E213" i="11"/>
  <c r="M212" i="11"/>
  <c r="E212" i="11"/>
  <c r="E211" i="11"/>
  <c r="E210" i="11"/>
  <c r="M209" i="11"/>
  <c r="E209" i="11"/>
  <c r="M208" i="11"/>
  <c r="E208" i="11"/>
  <c r="E207" i="11"/>
  <c r="E206" i="11"/>
  <c r="M205" i="11"/>
  <c r="E205" i="11"/>
  <c r="M204" i="11"/>
  <c r="E204" i="11"/>
  <c r="E203" i="11"/>
  <c r="E202" i="11"/>
  <c r="M201" i="11"/>
  <c r="E201" i="11"/>
  <c r="M200" i="11"/>
  <c r="E200" i="11"/>
  <c r="E199" i="11"/>
  <c r="E198" i="11"/>
  <c r="M197" i="11"/>
  <c r="E197" i="11"/>
  <c r="M196" i="11"/>
  <c r="E196" i="11"/>
  <c r="E195" i="11"/>
  <c r="E194" i="11"/>
  <c r="M193" i="11"/>
  <c r="E193" i="11"/>
  <c r="M192" i="11"/>
  <c r="E192" i="11"/>
  <c r="E191" i="11"/>
  <c r="E190" i="11"/>
  <c r="M189" i="11"/>
  <c r="E189" i="11"/>
  <c r="M188" i="11"/>
  <c r="E188" i="11"/>
  <c r="E187" i="11"/>
  <c r="E186" i="11"/>
  <c r="M185" i="11"/>
  <c r="E185" i="11"/>
  <c r="M184" i="11"/>
  <c r="E184" i="11"/>
  <c r="E183" i="11"/>
  <c r="E182" i="11"/>
  <c r="M181" i="11"/>
  <c r="E181" i="11"/>
  <c r="M180" i="11"/>
  <c r="E180" i="11"/>
  <c r="E179" i="11"/>
  <c r="E178" i="11"/>
  <c r="M177" i="11"/>
  <c r="E177" i="11"/>
  <c r="M176" i="11"/>
  <c r="E176" i="11"/>
  <c r="E175" i="11"/>
  <c r="E174" i="11"/>
  <c r="M173" i="11"/>
  <c r="E173" i="11"/>
  <c r="M172" i="11"/>
  <c r="E172" i="11"/>
  <c r="E171" i="11"/>
  <c r="E170" i="11"/>
  <c r="M169" i="11"/>
  <c r="E169" i="11"/>
  <c r="M168" i="11"/>
  <c r="E168" i="11"/>
  <c r="E167" i="11"/>
  <c r="E166" i="11"/>
  <c r="M165" i="11"/>
  <c r="E165" i="11"/>
  <c r="M164" i="11"/>
  <c r="E164" i="11"/>
  <c r="E163" i="11"/>
  <c r="E162" i="11"/>
  <c r="M161" i="11"/>
  <c r="E161" i="11"/>
  <c r="M160" i="11"/>
  <c r="E160" i="11"/>
  <c r="E159" i="11"/>
  <c r="E158" i="11"/>
  <c r="M157" i="11"/>
  <c r="E157" i="11"/>
  <c r="M156" i="11"/>
  <c r="E156" i="11"/>
  <c r="E155" i="11"/>
  <c r="E154" i="11"/>
  <c r="M153" i="11"/>
  <c r="F153" i="11"/>
  <c r="E153" i="11"/>
  <c r="M152" i="11"/>
  <c r="E152" i="11"/>
  <c r="E151" i="11"/>
  <c r="E150" i="11"/>
  <c r="M149" i="11"/>
  <c r="F149" i="11"/>
  <c r="E149" i="11"/>
  <c r="M148" i="11"/>
  <c r="E148" i="11"/>
  <c r="E147" i="11"/>
  <c r="E146" i="11"/>
  <c r="M145" i="11"/>
  <c r="E145" i="11"/>
  <c r="M144" i="11"/>
  <c r="E144" i="11"/>
  <c r="E143" i="11"/>
  <c r="E142" i="11"/>
  <c r="M141" i="11"/>
  <c r="E141" i="11"/>
  <c r="M140" i="11"/>
  <c r="E140" i="11"/>
  <c r="E139" i="11"/>
  <c r="E138" i="11"/>
  <c r="M137" i="11"/>
  <c r="E137" i="11"/>
  <c r="M136" i="11"/>
  <c r="E136" i="11"/>
  <c r="E135" i="11"/>
  <c r="E134" i="11"/>
  <c r="M133" i="11"/>
  <c r="E133" i="11"/>
  <c r="M132" i="11"/>
  <c r="E132" i="11"/>
  <c r="E131" i="11"/>
  <c r="E130" i="11"/>
  <c r="M129" i="11"/>
  <c r="E129" i="11"/>
  <c r="M128" i="11"/>
  <c r="E128" i="11"/>
  <c r="E127" i="11"/>
  <c r="E126" i="11"/>
  <c r="M125" i="11"/>
  <c r="E125" i="11"/>
  <c r="M124" i="11"/>
  <c r="E124" i="11"/>
  <c r="E123" i="11"/>
  <c r="E122" i="11"/>
  <c r="M121" i="11"/>
  <c r="E121" i="11"/>
  <c r="M120" i="11"/>
  <c r="E120" i="11"/>
  <c r="E119" i="11"/>
  <c r="E118" i="11"/>
  <c r="M117" i="11"/>
  <c r="E117" i="11"/>
  <c r="M116" i="11"/>
  <c r="E116" i="11"/>
  <c r="E115" i="11"/>
  <c r="E114" i="11"/>
  <c r="M113" i="11"/>
  <c r="E113" i="11"/>
  <c r="M112" i="11"/>
  <c r="E112" i="11"/>
  <c r="E111" i="11"/>
  <c r="E110" i="11"/>
  <c r="M109" i="11"/>
  <c r="E109" i="11"/>
  <c r="M108" i="11"/>
  <c r="E108" i="11"/>
  <c r="E107" i="11"/>
  <c r="E106" i="11"/>
  <c r="M105" i="11"/>
  <c r="E105" i="11"/>
  <c r="M104" i="11"/>
  <c r="E104" i="11"/>
  <c r="E103" i="11"/>
  <c r="E102" i="11"/>
  <c r="M101" i="11"/>
  <c r="E101" i="11"/>
  <c r="M100" i="11"/>
  <c r="E100" i="11"/>
  <c r="E99" i="11"/>
  <c r="E98" i="11"/>
  <c r="M97" i="11"/>
  <c r="E97" i="11"/>
  <c r="M96" i="11"/>
  <c r="E96" i="11"/>
  <c r="E95" i="11"/>
  <c r="E94" i="11"/>
  <c r="M93" i="11"/>
  <c r="E93" i="11"/>
  <c r="M92" i="11"/>
  <c r="E92" i="11"/>
  <c r="E91" i="11"/>
  <c r="E90" i="11"/>
  <c r="M89" i="11"/>
  <c r="E89" i="11"/>
  <c r="M88" i="11"/>
  <c r="E88" i="11"/>
  <c r="E87" i="11"/>
  <c r="E86" i="11"/>
  <c r="M85" i="11"/>
  <c r="E85" i="11"/>
  <c r="M84" i="11"/>
  <c r="E84" i="11"/>
  <c r="E83" i="11"/>
  <c r="E82" i="11"/>
  <c r="M81" i="11"/>
  <c r="E81" i="11"/>
  <c r="M80" i="11"/>
  <c r="E80" i="11"/>
  <c r="E79" i="11"/>
  <c r="E78" i="11"/>
  <c r="M77" i="11"/>
  <c r="E77" i="11"/>
  <c r="M76" i="11"/>
  <c r="E76" i="11"/>
  <c r="E75" i="11"/>
  <c r="E74" i="11"/>
  <c r="M73" i="11"/>
  <c r="E73" i="11"/>
  <c r="M72" i="11"/>
  <c r="E72" i="11"/>
  <c r="E71" i="11"/>
  <c r="E70" i="11"/>
  <c r="M69" i="11"/>
  <c r="E69" i="11"/>
  <c r="M68" i="11"/>
  <c r="E68" i="11"/>
  <c r="E67" i="11"/>
  <c r="E66" i="11"/>
  <c r="M65" i="11"/>
  <c r="E65" i="11"/>
  <c r="M64" i="11"/>
  <c r="E64" i="11"/>
  <c r="E63" i="11"/>
  <c r="E62" i="11"/>
  <c r="M61" i="11"/>
  <c r="E61" i="11"/>
  <c r="M60" i="11"/>
  <c r="E60" i="11"/>
  <c r="E59" i="11"/>
  <c r="E58" i="11"/>
  <c r="M57" i="11"/>
  <c r="E57" i="11"/>
  <c r="M56" i="11"/>
  <c r="E56" i="11"/>
  <c r="E55" i="11"/>
  <c r="E54" i="11"/>
  <c r="M53" i="11"/>
  <c r="E53" i="11"/>
  <c r="M52" i="11"/>
  <c r="E52" i="11"/>
  <c r="E51" i="11"/>
  <c r="E50" i="11"/>
  <c r="M49" i="11"/>
  <c r="E49" i="11"/>
  <c r="M48" i="11"/>
  <c r="E48" i="11"/>
  <c r="E47" i="11"/>
  <c r="E46" i="11"/>
  <c r="M45" i="11"/>
  <c r="E45" i="11"/>
  <c r="E44" i="11"/>
  <c r="B44" i="11"/>
  <c r="M43" i="11"/>
  <c r="E43" i="11"/>
  <c r="M42" i="11"/>
  <c r="E42" i="11"/>
  <c r="E41" i="11"/>
  <c r="M40" i="11"/>
  <c r="E40" i="11"/>
  <c r="E39" i="11"/>
  <c r="E38" i="11"/>
  <c r="M38" i="11" s="1"/>
  <c r="M37" i="11"/>
  <c r="E37" i="11"/>
  <c r="E36" i="11"/>
  <c r="M35" i="11"/>
  <c r="E35" i="11"/>
  <c r="M34" i="11"/>
  <c r="E34" i="11"/>
  <c r="E33" i="11"/>
  <c r="M32" i="11"/>
  <c r="E32" i="11"/>
  <c r="E31" i="11"/>
  <c r="E30" i="11"/>
  <c r="M29" i="11"/>
  <c r="E29" i="11"/>
  <c r="E28" i="11"/>
  <c r="M27" i="11"/>
  <c r="E27" i="11"/>
  <c r="M26" i="11"/>
  <c r="E26" i="11"/>
  <c r="E25" i="11"/>
  <c r="M24" i="11"/>
  <c r="E24" i="11"/>
  <c r="E23" i="11"/>
  <c r="E22" i="11"/>
  <c r="M22" i="11" s="1"/>
  <c r="M21" i="11"/>
  <c r="E21" i="11"/>
  <c r="E20" i="11"/>
  <c r="M19" i="11"/>
  <c r="E19" i="11"/>
  <c r="M18" i="11"/>
  <c r="E18" i="11"/>
  <c r="E17" i="11"/>
  <c r="M16" i="11"/>
  <c r="E16" i="11"/>
  <c r="E15" i="11"/>
  <c r="E14" i="11"/>
  <c r="M13" i="11"/>
  <c r="E13" i="11"/>
  <c r="E12" i="11"/>
  <c r="B12" i="11"/>
  <c r="M11" i="11"/>
  <c r="E11" i="11"/>
  <c r="M10" i="11"/>
  <c r="E10" i="11"/>
  <c r="E9" i="11"/>
  <c r="E298" i="10"/>
  <c r="M298" i="10" s="1"/>
  <c r="M297" i="10"/>
  <c r="E297" i="10"/>
  <c r="M296" i="10"/>
  <c r="E296" i="10"/>
  <c r="E295" i="10"/>
  <c r="E294" i="10"/>
  <c r="M294" i="10" s="1"/>
  <c r="M293" i="10"/>
  <c r="E293" i="10"/>
  <c r="M292" i="10"/>
  <c r="E292" i="10"/>
  <c r="E291" i="10"/>
  <c r="E290" i="10"/>
  <c r="M290" i="10" s="1"/>
  <c r="M289" i="10"/>
  <c r="E289" i="10"/>
  <c r="M288" i="10"/>
  <c r="E288" i="10"/>
  <c r="E287" i="10"/>
  <c r="E286" i="10"/>
  <c r="M286" i="10" s="1"/>
  <c r="M285" i="10"/>
  <c r="E285" i="10"/>
  <c r="M284" i="10"/>
  <c r="E284" i="10"/>
  <c r="E283" i="10"/>
  <c r="E282" i="10"/>
  <c r="M282" i="10" s="1"/>
  <c r="M281" i="10"/>
  <c r="E281" i="10"/>
  <c r="M280" i="10"/>
  <c r="E280" i="10"/>
  <c r="E279" i="10"/>
  <c r="E278" i="10"/>
  <c r="M278" i="10" s="1"/>
  <c r="M277" i="10"/>
  <c r="E277" i="10"/>
  <c r="M276" i="10"/>
  <c r="E276" i="10"/>
  <c r="E275" i="10"/>
  <c r="E274" i="10"/>
  <c r="M274" i="10" s="1"/>
  <c r="M273" i="10"/>
  <c r="E273" i="10"/>
  <c r="M272" i="10"/>
  <c r="E272" i="10"/>
  <c r="E271" i="10"/>
  <c r="E270" i="10"/>
  <c r="M270" i="10" s="1"/>
  <c r="M269" i="10"/>
  <c r="E269" i="10"/>
  <c r="M268" i="10"/>
  <c r="E268" i="10"/>
  <c r="E267" i="10"/>
  <c r="E266" i="10"/>
  <c r="M266" i="10" s="1"/>
  <c r="M265" i="10"/>
  <c r="E265" i="10"/>
  <c r="M264" i="10"/>
  <c r="E264" i="10"/>
  <c r="E263" i="10"/>
  <c r="E262" i="10"/>
  <c r="M262" i="10" s="1"/>
  <c r="M261" i="10"/>
  <c r="E261" i="10"/>
  <c r="M260" i="10"/>
  <c r="E260" i="10"/>
  <c r="E259" i="10"/>
  <c r="E258" i="10"/>
  <c r="M258" i="10" s="1"/>
  <c r="M257" i="10"/>
  <c r="E257" i="10"/>
  <c r="M256" i="10"/>
  <c r="E256" i="10"/>
  <c r="E255" i="10"/>
  <c r="E254" i="10"/>
  <c r="M254" i="10" s="1"/>
  <c r="M253" i="10"/>
  <c r="E253" i="10"/>
  <c r="M252" i="10"/>
  <c r="E252" i="10"/>
  <c r="E251" i="10"/>
  <c r="E250" i="10"/>
  <c r="M250" i="10" s="1"/>
  <c r="M249" i="10"/>
  <c r="E249" i="10"/>
  <c r="M248" i="10"/>
  <c r="E248" i="10"/>
  <c r="E247" i="10"/>
  <c r="E246" i="10"/>
  <c r="M246" i="10" s="1"/>
  <c r="M245" i="10"/>
  <c r="E245" i="10"/>
  <c r="M244" i="10"/>
  <c r="E244" i="10"/>
  <c r="E243" i="10"/>
  <c r="E242" i="10"/>
  <c r="M242" i="10" s="1"/>
  <c r="M241" i="10"/>
  <c r="E241" i="10"/>
  <c r="M240" i="10"/>
  <c r="E240" i="10"/>
  <c r="E239" i="10"/>
  <c r="E238" i="10"/>
  <c r="M238" i="10" s="1"/>
  <c r="M237" i="10"/>
  <c r="E237" i="10"/>
  <c r="M236" i="10"/>
  <c r="E236" i="10"/>
  <c r="E235" i="10"/>
  <c r="E234" i="10"/>
  <c r="M234" i="10" s="1"/>
  <c r="M233" i="10"/>
  <c r="E233" i="10"/>
  <c r="M232" i="10"/>
  <c r="E232" i="10"/>
  <c r="E231" i="10"/>
  <c r="E230" i="10"/>
  <c r="M230" i="10" s="1"/>
  <c r="M229" i="10"/>
  <c r="E229" i="10"/>
  <c r="M228" i="10"/>
  <c r="E228" i="10"/>
  <c r="E227" i="10"/>
  <c r="E226" i="10"/>
  <c r="M226" i="10" s="1"/>
  <c r="M225" i="10"/>
  <c r="E225" i="10"/>
  <c r="M224" i="10"/>
  <c r="E224" i="10"/>
  <c r="E223" i="10"/>
  <c r="E222" i="10"/>
  <c r="M222" i="10" s="1"/>
  <c r="M221" i="10"/>
  <c r="E221" i="10"/>
  <c r="M220" i="10"/>
  <c r="E220" i="10"/>
  <c r="E219" i="10"/>
  <c r="E218" i="10"/>
  <c r="M218" i="10" s="1"/>
  <c r="M217" i="10"/>
  <c r="E217" i="10"/>
  <c r="M216" i="10"/>
  <c r="E216" i="10"/>
  <c r="E215" i="10"/>
  <c r="E214" i="10"/>
  <c r="M214" i="10" s="1"/>
  <c r="M213" i="10"/>
  <c r="E213" i="10"/>
  <c r="M212" i="10"/>
  <c r="E212" i="10"/>
  <c r="E211" i="10"/>
  <c r="E210" i="10"/>
  <c r="M210" i="10" s="1"/>
  <c r="M209" i="10"/>
  <c r="E209" i="10"/>
  <c r="M208" i="10"/>
  <c r="E208" i="10"/>
  <c r="E207" i="10"/>
  <c r="E206" i="10"/>
  <c r="M206" i="10" s="1"/>
  <c r="M205" i="10"/>
  <c r="E205" i="10"/>
  <c r="M204" i="10"/>
  <c r="E204" i="10"/>
  <c r="E203" i="10"/>
  <c r="E202" i="10"/>
  <c r="M202" i="10" s="1"/>
  <c r="M201" i="10"/>
  <c r="E201" i="10"/>
  <c r="M200" i="10"/>
  <c r="E200" i="10"/>
  <c r="E199" i="10"/>
  <c r="E198" i="10"/>
  <c r="M198" i="10" s="1"/>
  <c r="M197" i="10"/>
  <c r="E197" i="10"/>
  <c r="M196" i="10"/>
  <c r="E196" i="10"/>
  <c r="E195" i="10"/>
  <c r="E194" i="10"/>
  <c r="M194" i="10" s="1"/>
  <c r="M193" i="10"/>
  <c r="E193" i="10"/>
  <c r="M192" i="10"/>
  <c r="E192" i="10"/>
  <c r="E191" i="10"/>
  <c r="E190" i="10"/>
  <c r="M190" i="10" s="1"/>
  <c r="M189" i="10"/>
  <c r="E189" i="10"/>
  <c r="M188" i="10"/>
  <c r="E188" i="10"/>
  <c r="E187" i="10"/>
  <c r="E186" i="10"/>
  <c r="M186" i="10" s="1"/>
  <c r="M185" i="10"/>
  <c r="E185" i="10"/>
  <c r="M184" i="10"/>
  <c r="E184" i="10"/>
  <c r="E183" i="10"/>
  <c r="E182" i="10"/>
  <c r="M182" i="10" s="1"/>
  <c r="M181" i="10"/>
  <c r="E181" i="10"/>
  <c r="M180" i="10"/>
  <c r="E180" i="10"/>
  <c r="E179" i="10"/>
  <c r="E178" i="10"/>
  <c r="M178" i="10" s="1"/>
  <c r="M177" i="10"/>
  <c r="E177" i="10"/>
  <c r="M176" i="10"/>
  <c r="E176" i="10"/>
  <c r="E175" i="10"/>
  <c r="E174" i="10"/>
  <c r="M174" i="10" s="1"/>
  <c r="M173" i="10"/>
  <c r="E173" i="10"/>
  <c r="M172" i="10"/>
  <c r="E172" i="10"/>
  <c r="E171" i="10"/>
  <c r="E170" i="10"/>
  <c r="M170" i="10" s="1"/>
  <c r="M169" i="10"/>
  <c r="E169" i="10"/>
  <c r="M168" i="10"/>
  <c r="E168" i="10"/>
  <c r="E167" i="10"/>
  <c r="E166" i="10"/>
  <c r="M166" i="10" s="1"/>
  <c r="M165" i="10"/>
  <c r="E165" i="10"/>
  <c r="M164" i="10"/>
  <c r="E164" i="10"/>
  <c r="E163" i="10"/>
  <c r="E162" i="10"/>
  <c r="M162" i="10" s="1"/>
  <c r="M161" i="10"/>
  <c r="E161" i="10"/>
  <c r="M160" i="10"/>
  <c r="E160" i="10"/>
  <c r="E159" i="10"/>
  <c r="E158" i="10"/>
  <c r="M158" i="10" s="1"/>
  <c r="M157" i="10"/>
  <c r="E157" i="10"/>
  <c r="M156" i="10"/>
  <c r="E156" i="10"/>
  <c r="E155" i="10"/>
  <c r="E154" i="10"/>
  <c r="M154" i="10" s="1"/>
  <c r="M153" i="10"/>
  <c r="E153" i="10"/>
  <c r="M152" i="10"/>
  <c r="E152" i="10"/>
  <c r="E151" i="10"/>
  <c r="E150" i="10"/>
  <c r="M150" i="10" s="1"/>
  <c r="M149" i="10"/>
  <c r="E149" i="10"/>
  <c r="M148" i="10"/>
  <c r="E148" i="10"/>
  <c r="E147" i="10"/>
  <c r="E146" i="10"/>
  <c r="M146" i="10" s="1"/>
  <c r="M145" i="10"/>
  <c r="E145" i="10"/>
  <c r="M144" i="10"/>
  <c r="E144" i="10"/>
  <c r="E143" i="10"/>
  <c r="E142" i="10"/>
  <c r="M142" i="10" s="1"/>
  <c r="M141" i="10"/>
  <c r="E141" i="10"/>
  <c r="M140" i="10"/>
  <c r="E140" i="10"/>
  <c r="E139" i="10"/>
  <c r="E138" i="10"/>
  <c r="M138" i="10" s="1"/>
  <c r="M137" i="10"/>
  <c r="E137" i="10"/>
  <c r="M136" i="10"/>
  <c r="E136" i="10"/>
  <c r="E135" i="10"/>
  <c r="E134" i="10"/>
  <c r="M134" i="10" s="1"/>
  <c r="M133" i="10"/>
  <c r="E133" i="10"/>
  <c r="M132" i="10"/>
  <c r="E132" i="10"/>
  <c r="E131" i="10"/>
  <c r="E130" i="10"/>
  <c r="M130" i="10" s="1"/>
  <c r="M129" i="10"/>
  <c r="E129" i="10"/>
  <c r="M128" i="10"/>
  <c r="E128" i="10"/>
  <c r="E127" i="10"/>
  <c r="E126" i="10"/>
  <c r="M126" i="10" s="1"/>
  <c r="M125" i="10"/>
  <c r="E125" i="10"/>
  <c r="M124" i="10"/>
  <c r="E124" i="10"/>
  <c r="E123" i="10"/>
  <c r="E122" i="10"/>
  <c r="M122" i="10" s="1"/>
  <c r="M121" i="10"/>
  <c r="E121" i="10"/>
  <c r="M120" i="10"/>
  <c r="E120" i="10"/>
  <c r="E119" i="10"/>
  <c r="E118" i="10"/>
  <c r="M118" i="10" s="1"/>
  <c r="M117" i="10"/>
  <c r="E117" i="10"/>
  <c r="M116" i="10"/>
  <c r="E116" i="10"/>
  <c r="E115" i="10"/>
  <c r="E114" i="10"/>
  <c r="M114" i="10" s="1"/>
  <c r="M113" i="10"/>
  <c r="E113" i="10"/>
  <c r="M112" i="10"/>
  <c r="E112" i="10"/>
  <c r="E111" i="10"/>
  <c r="E110" i="10"/>
  <c r="M110" i="10" s="1"/>
  <c r="M109" i="10"/>
  <c r="E109" i="10"/>
  <c r="M108" i="10"/>
  <c r="E108" i="10"/>
  <c r="E107" i="10"/>
  <c r="E106" i="10"/>
  <c r="M106" i="10" s="1"/>
  <c r="M105" i="10"/>
  <c r="E105" i="10"/>
  <c r="M104" i="10"/>
  <c r="E104" i="10"/>
  <c r="E103" i="10"/>
  <c r="E102" i="10"/>
  <c r="M102" i="10" s="1"/>
  <c r="M101" i="10"/>
  <c r="E101" i="10"/>
  <c r="M100" i="10"/>
  <c r="E100" i="10"/>
  <c r="E99" i="10"/>
  <c r="E98" i="10"/>
  <c r="M98" i="10" s="1"/>
  <c r="M97" i="10"/>
  <c r="E97" i="10"/>
  <c r="M96" i="10"/>
  <c r="E96" i="10"/>
  <c r="E95" i="10"/>
  <c r="E94" i="10"/>
  <c r="M94" i="10" s="1"/>
  <c r="M93" i="10"/>
  <c r="E93" i="10"/>
  <c r="M92" i="10"/>
  <c r="E92" i="10"/>
  <c r="E91" i="10"/>
  <c r="E90" i="10"/>
  <c r="M90" i="10" s="1"/>
  <c r="M89" i="10"/>
  <c r="E89" i="10"/>
  <c r="M88" i="10"/>
  <c r="E88" i="10"/>
  <c r="E87" i="10"/>
  <c r="E86" i="10"/>
  <c r="M86" i="10" s="1"/>
  <c r="M85" i="10"/>
  <c r="E85" i="10"/>
  <c r="M84" i="10"/>
  <c r="E84" i="10"/>
  <c r="E83" i="10"/>
  <c r="E82" i="10"/>
  <c r="M82" i="10" s="1"/>
  <c r="M81" i="10"/>
  <c r="E81" i="10"/>
  <c r="M80" i="10"/>
  <c r="E80" i="10"/>
  <c r="E79" i="10"/>
  <c r="E78" i="10"/>
  <c r="M78" i="10" s="1"/>
  <c r="M77" i="10"/>
  <c r="E77" i="10"/>
  <c r="M76" i="10"/>
  <c r="E76" i="10"/>
  <c r="E75" i="10"/>
  <c r="E74" i="10"/>
  <c r="M74" i="10" s="1"/>
  <c r="M73" i="10"/>
  <c r="E73" i="10"/>
  <c r="M72" i="10"/>
  <c r="E72" i="10"/>
  <c r="E71" i="10"/>
  <c r="E70" i="10"/>
  <c r="M70" i="10" s="1"/>
  <c r="M69" i="10"/>
  <c r="E69" i="10"/>
  <c r="M68" i="10"/>
  <c r="E68" i="10"/>
  <c r="E67" i="10"/>
  <c r="E66" i="10"/>
  <c r="M66" i="10" s="1"/>
  <c r="M65" i="10"/>
  <c r="E65" i="10"/>
  <c r="M64" i="10"/>
  <c r="E64" i="10"/>
  <c r="E63" i="10"/>
  <c r="E62" i="10"/>
  <c r="M62" i="10" s="1"/>
  <c r="M61" i="10"/>
  <c r="E61" i="10"/>
  <c r="M60" i="10"/>
  <c r="E60" i="10"/>
  <c r="E59" i="10"/>
  <c r="E58" i="10"/>
  <c r="M58" i="10" s="1"/>
  <c r="M57" i="10"/>
  <c r="E57" i="10"/>
  <c r="M56" i="10"/>
  <c r="E56" i="10"/>
  <c r="E55" i="10"/>
  <c r="E54" i="10"/>
  <c r="M54" i="10" s="1"/>
  <c r="M53" i="10"/>
  <c r="E53" i="10"/>
  <c r="M52" i="10"/>
  <c r="E52" i="10"/>
  <c r="E51" i="10"/>
  <c r="E50" i="10"/>
  <c r="M50" i="10" s="1"/>
  <c r="M49" i="10"/>
  <c r="E49" i="10"/>
  <c r="M48" i="10"/>
  <c r="E48" i="10"/>
  <c r="E47" i="10"/>
  <c r="E46" i="10"/>
  <c r="M46" i="10" s="1"/>
  <c r="M45" i="10"/>
  <c r="E45" i="10"/>
  <c r="E44" i="10"/>
  <c r="M43" i="10"/>
  <c r="E43" i="10"/>
  <c r="M42" i="10"/>
  <c r="E42" i="10"/>
  <c r="E41" i="10"/>
  <c r="M40" i="10"/>
  <c r="E40" i="10"/>
  <c r="E39" i="10"/>
  <c r="E38" i="10"/>
  <c r="M37" i="10"/>
  <c r="E37" i="10"/>
  <c r="E36" i="10"/>
  <c r="M35" i="10"/>
  <c r="E35" i="10"/>
  <c r="M34" i="10"/>
  <c r="E34" i="10"/>
  <c r="E33" i="10"/>
  <c r="M32" i="10"/>
  <c r="E32" i="10"/>
  <c r="E31" i="10"/>
  <c r="E30" i="10"/>
  <c r="M30" i="10" s="1"/>
  <c r="M29" i="10"/>
  <c r="E29" i="10"/>
  <c r="E28" i="10"/>
  <c r="B28" i="10"/>
  <c r="M27" i="10"/>
  <c r="E27" i="10"/>
  <c r="M26" i="10"/>
  <c r="E26" i="10"/>
  <c r="E25" i="10"/>
  <c r="M24" i="10"/>
  <c r="E24" i="10"/>
  <c r="E23" i="10"/>
  <c r="E22" i="10"/>
  <c r="M22" i="10" s="1"/>
  <c r="M21" i="10"/>
  <c r="E21" i="10"/>
  <c r="E20" i="10"/>
  <c r="M19" i="10"/>
  <c r="E19" i="10"/>
  <c r="M18" i="10"/>
  <c r="E18" i="10"/>
  <c r="E17" i="10"/>
  <c r="M16" i="10"/>
  <c r="E16" i="10"/>
  <c r="E15" i="10"/>
  <c r="E14" i="10"/>
  <c r="M14" i="10" s="1"/>
  <c r="E13" i="10"/>
  <c r="M13" i="10" s="1"/>
  <c r="E12" i="10"/>
  <c r="B12" i="10"/>
  <c r="E11" i="10"/>
  <c r="M10" i="10"/>
  <c r="E10" i="10"/>
  <c r="E9" i="10"/>
  <c r="E153" i="9"/>
  <c r="M152" i="9"/>
  <c r="E152" i="9"/>
  <c r="E151" i="9"/>
  <c r="E150" i="9"/>
  <c r="M150" i="9" s="1"/>
  <c r="E149" i="9"/>
  <c r="M149" i="9" s="1"/>
  <c r="M148" i="9"/>
  <c r="E148" i="9"/>
  <c r="E147" i="9"/>
  <c r="E146" i="9"/>
  <c r="M146" i="9" s="1"/>
  <c r="M145" i="9"/>
  <c r="E145" i="9"/>
  <c r="M144" i="9"/>
  <c r="E144" i="9"/>
  <c r="E143" i="9"/>
  <c r="E142" i="9"/>
  <c r="M142" i="9" s="1"/>
  <c r="E141" i="9"/>
  <c r="M141" i="9" s="1"/>
  <c r="M140" i="9"/>
  <c r="E140" i="9"/>
  <c r="E139" i="9"/>
  <c r="E138" i="9"/>
  <c r="M138" i="9" s="1"/>
  <c r="E137" i="9"/>
  <c r="M136" i="9"/>
  <c r="E136" i="9"/>
  <c r="E135" i="9"/>
  <c r="E134" i="9"/>
  <c r="M134" i="9" s="1"/>
  <c r="E133" i="9"/>
  <c r="M133" i="9" s="1"/>
  <c r="M132" i="9"/>
  <c r="E132" i="9"/>
  <c r="E131" i="9"/>
  <c r="E130" i="9"/>
  <c r="M130" i="9" s="1"/>
  <c r="M129" i="9"/>
  <c r="E129" i="9"/>
  <c r="M128" i="9"/>
  <c r="E128" i="9"/>
  <c r="E127" i="9"/>
  <c r="E126" i="9"/>
  <c r="M126" i="9" s="1"/>
  <c r="E125" i="9"/>
  <c r="M125" i="9" s="1"/>
  <c r="M124" i="9"/>
  <c r="E124" i="9"/>
  <c r="E123" i="9"/>
  <c r="E122" i="9"/>
  <c r="M122" i="9" s="1"/>
  <c r="E121" i="9"/>
  <c r="M120" i="9"/>
  <c r="E120" i="9"/>
  <c r="E119" i="9"/>
  <c r="E118" i="9"/>
  <c r="M118" i="9" s="1"/>
  <c r="F117" i="9"/>
  <c r="E117" i="9"/>
  <c r="M117" i="9" s="1"/>
  <c r="M116" i="9"/>
  <c r="E116" i="9"/>
  <c r="E115" i="9"/>
  <c r="E114" i="9"/>
  <c r="M114" i="9" s="1"/>
  <c r="M113" i="9"/>
  <c r="E113" i="9"/>
  <c r="M112" i="9"/>
  <c r="E112" i="9"/>
  <c r="E111" i="9"/>
  <c r="E110" i="9"/>
  <c r="M110" i="9" s="1"/>
  <c r="E109" i="9"/>
  <c r="M109" i="9" s="1"/>
  <c r="M108" i="9"/>
  <c r="E108" i="9"/>
  <c r="E107" i="9"/>
  <c r="E106" i="9"/>
  <c r="M106" i="9" s="1"/>
  <c r="E105" i="9"/>
  <c r="M104" i="9"/>
  <c r="E104" i="9"/>
  <c r="E103" i="9"/>
  <c r="E102" i="9"/>
  <c r="M102" i="9" s="1"/>
  <c r="E101" i="9"/>
  <c r="M101" i="9" s="1"/>
  <c r="M100" i="9"/>
  <c r="E100" i="9"/>
  <c r="E99" i="9"/>
  <c r="E98" i="9"/>
  <c r="M98" i="9" s="1"/>
  <c r="M97" i="9"/>
  <c r="E97" i="9"/>
  <c r="M96" i="9"/>
  <c r="E96" i="9"/>
  <c r="E95" i="9"/>
  <c r="E94" i="9"/>
  <c r="M94" i="9" s="1"/>
  <c r="E93" i="9"/>
  <c r="M93" i="9" s="1"/>
  <c r="M92" i="9"/>
  <c r="E92" i="9"/>
  <c r="E91" i="9"/>
  <c r="E90" i="9"/>
  <c r="M90" i="9" s="1"/>
  <c r="E89" i="9"/>
  <c r="M88" i="9"/>
  <c r="E88" i="9"/>
  <c r="E87" i="9"/>
  <c r="E86" i="9"/>
  <c r="M86" i="9" s="1"/>
  <c r="E85" i="9"/>
  <c r="M85" i="9" s="1"/>
  <c r="M84" i="9"/>
  <c r="E84" i="9"/>
  <c r="E83" i="9"/>
  <c r="E82" i="9"/>
  <c r="M82" i="9" s="1"/>
  <c r="M81" i="9"/>
  <c r="E81" i="9"/>
  <c r="M80" i="9"/>
  <c r="E80" i="9"/>
  <c r="E79" i="9"/>
  <c r="E78" i="9"/>
  <c r="M78" i="9" s="1"/>
  <c r="E77" i="9"/>
  <c r="M77" i="9" s="1"/>
  <c r="M76" i="9"/>
  <c r="E76" i="9"/>
  <c r="E75" i="9"/>
  <c r="E74" i="9"/>
  <c r="M74" i="9" s="1"/>
  <c r="E73" i="9"/>
  <c r="M72" i="9"/>
  <c r="E72" i="9"/>
  <c r="E71" i="9"/>
  <c r="E70" i="9"/>
  <c r="M70" i="9" s="1"/>
  <c r="E69" i="9"/>
  <c r="M69" i="9" s="1"/>
  <c r="M68" i="9"/>
  <c r="E68" i="9"/>
  <c r="E67" i="9"/>
  <c r="E66" i="9"/>
  <c r="M66" i="9" s="1"/>
  <c r="M65" i="9"/>
  <c r="E65" i="9"/>
  <c r="M64" i="9"/>
  <c r="E64" i="9"/>
  <c r="E63" i="9"/>
  <c r="M62" i="9"/>
  <c r="E62" i="9"/>
  <c r="M61" i="9"/>
  <c r="E61" i="9"/>
  <c r="E60" i="9"/>
  <c r="E59" i="9"/>
  <c r="M59" i="9" s="1"/>
  <c r="M58" i="9"/>
  <c r="E58" i="9"/>
  <c r="M57" i="9"/>
  <c r="E57" i="9"/>
  <c r="E56" i="9"/>
  <c r="E55" i="9"/>
  <c r="M55" i="9" s="1"/>
  <c r="M54" i="9"/>
  <c r="E54" i="9"/>
  <c r="M53" i="9"/>
  <c r="E53" i="9"/>
  <c r="E52" i="9"/>
  <c r="E51" i="9"/>
  <c r="M51" i="9" s="1"/>
  <c r="M50" i="9"/>
  <c r="E50" i="9"/>
  <c r="M49" i="9"/>
  <c r="E49" i="9"/>
  <c r="E48" i="9"/>
  <c r="E47" i="9"/>
  <c r="M46" i="9"/>
  <c r="E46" i="9"/>
  <c r="M45" i="9"/>
  <c r="E45" i="9"/>
  <c r="E44" i="9"/>
  <c r="E43" i="9"/>
  <c r="M43" i="9" s="1"/>
  <c r="M42" i="9"/>
  <c r="E42" i="9"/>
  <c r="M41" i="9"/>
  <c r="E41" i="9"/>
  <c r="E40" i="9"/>
  <c r="E39" i="9"/>
  <c r="M39" i="9" s="1"/>
  <c r="M38" i="9"/>
  <c r="E38" i="9"/>
  <c r="M37" i="9"/>
  <c r="E37" i="9"/>
  <c r="E36" i="9"/>
  <c r="E35" i="9"/>
  <c r="M35" i="9" s="1"/>
  <c r="M34" i="9"/>
  <c r="E34" i="9"/>
  <c r="M33" i="9"/>
  <c r="E33" i="9"/>
  <c r="E32" i="9"/>
  <c r="E31" i="9"/>
  <c r="M30" i="9"/>
  <c r="E30" i="9"/>
  <c r="M29" i="9"/>
  <c r="E29" i="9"/>
  <c r="E28" i="9"/>
  <c r="E27" i="9"/>
  <c r="M27" i="9" s="1"/>
  <c r="M26" i="9"/>
  <c r="E26" i="9"/>
  <c r="M25" i="9"/>
  <c r="E25" i="9"/>
  <c r="E24" i="9"/>
  <c r="M24" i="9" s="1"/>
  <c r="M23" i="9"/>
  <c r="E23" i="9"/>
  <c r="E22" i="9"/>
  <c r="E21" i="9"/>
  <c r="M21" i="9" s="1"/>
  <c r="M20" i="9"/>
  <c r="E20" i="9"/>
  <c r="B20" i="9"/>
  <c r="E19" i="9"/>
  <c r="M18" i="9"/>
  <c r="E18" i="9"/>
  <c r="M17" i="9"/>
  <c r="E17" i="9"/>
  <c r="E16" i="9"/>
  <c r="M15" i="9"/>
  <c r="E15" i="9"/>
  <c r="E14" i="9"/>
  <c r="E13" i="9"/>
  <c r="M13" i="9" s="1"/>
  <c r="M12" i="9"/>
  <c r="E12" i="9"/>
  <c r="E11" i="9"/>
  <c r="M11" i="9" s="1"/>
  <c r="M10" i="9"/>
  <c r="E10" i="9"/>
  <c r="M9" i="9"/>
  <c r="E9" i="9"/>
  <c r="HK41" i="6"/>
  <c r="HL41" i="6" s="1"/>
  <c r="HM41" i="6" s="1"/>
  <c r="HF41" i="6"/>
  <c r="GX41" i="6"/>
  <c r="GT41" i="6"/>
  <c r="HN41" i="6" s="1"/>
  <c r="GS41" i="6"/>
  <c r="FM41" i="6"/>
  <c r="FE41" i="6"/>
  <c r="FA41" i="6"/>
  <c r="EZ41" i="6"/>
  <c r="DG41" i="6"/>
  <c r="DH41" i="6" s="1"/>
  <c r="CF41" i="6"/>
  <c r="CG41" i="6" s="1"/>
  <c r="CH41" i="6" s="1"/>
  <c r="BY41" i="6"/>
  <c r="BZ41" i="6" s="1"/>
  <c r="BX41" i="6"/>
  <c r="BP41" i="6"/>
  <c r="BQ41" i="6" s="1"/>
  <c r="BR41" i="6" s="1"/>
  <c r="BO41" i="6"/>
  <c r="CI41" i="6" s="1"/>
  <c r="BN41" i="6"/>
  <c r="AO41" i="6"/>
  <c r="AL41" i="6"/>
  <c r="AM41" i="6" s="1"/>
  <c r="AN41" i="6" s="1"/>
  <c r="AP41" i="6" s="1"/>
  <c r="AQ41" i="6" s="1"/>
  <c r="AR41" i="6" s="1"/>
  <c r="AS41" i="6" s="1"/>
  <c r="AH41" i="6"/>
  <c r="AI41" i="6" s="1"/>
  <c r="AJ41" i="6" s="1"/>
  <c r="AK41" i="6" s="1"/>
  <c r="AG41" i="6"/>
  <c r="AD41" i="6"/>
  <c r="AE41" i="6" s="1"/>
  <c r="AF41" i="6" s="1"/>
  <c r="F182" i="10" s="1"/>
  <c r="Y41" i="6"/>
  <c r="U41" i="6"/>
  <c r="T41" i="6"/>
  <c r="GS40" i="6"/>
  <c r="GT40" i="6" s="1"/>
  <c r="GO40" i="6"/>
  <c r="GP40" i="6" s="1"/>
  <c r="GQ40" i="6" s="1"/>
  <c r="GR40" i="6" s="1"/>
  <c r="EZ40" i="6"/>
  <c r="FA40" i="6" s="1"/>
  <c r="DY40" i="6"/>
  <c r="DZ40" i="6" s="1"/>
  <c r="EA40" i="6" s="1"/>
  <c r="F239" i="11" s="1"/>
  <c r="DR40" i="6"/>
  <c r="DS40" i="6" s="1"/>
  <c r="DQ40" i="6"/>
  <c r="DI40" i="6"/>
  <c r="DJ40" i="6" s="1"/>
  <c r="DK40" i="6" s="1"/>
  <c r="DH40" i="6"/>
  <c r="DG40" i="6"/>
  <c r="CI40" i="6"/>
  <c r="BO40" i="6"/>
  <c r="BN40" i="6"/>
  <c r="U40" i="6"/>
  <c r="AG40" i="6" s="1"/>
  <c r="Y40" i="6" s="1"/>
  <c r="T40" i="6"/>
  <c r="GS39" i="6"/>
  <c r="GT39" i="6" s="1"/>
  <c r="FS39" i="6"/>
  <c r="FT39" i="6" s="1"/>
  <c r="F267" i="11" s="1"/>
  <c r="FR39" i="6"/>
  <c r="FK39" i="6"/>
  <c r="FL39" i="6" s="1"/>
  <c r="F267" i="10" s="1"/>
  <c r="FJ39" i="6"/>
  <c r="FC39" i="6"/>
  <c r="FD39" i="6" s="1"/>
  <c r="FB39" i="6"/>
  <c r="FA39" i="6"/>
  <c r="EZ39" i="6"/>
  <c r="DY39" i="6"/>
  <c r="DZ39" i="6" s="1"/>
  <c r="EA39" i="6" s="1"/>
  <c r="DH39" i="6"/>
  <c r="DG39" i="6"/>
  <c r="BO39" i="6"/>
  <c r="BN39" i="6"/>
  <c r="T39" i="6"/>
  <c r="U39" i="6" s="1"/>
  <c r="HK38" i="6"/>
  <c r="HL38" i="6" s="1"/>
  <c r="HM38" i="6" s="1"/>
  <c r="F295" i="11" s="1"/>
  <c r="HC38" i="6"/>
  <c r="HD38" i="6" s="1"/>
  <c r="HE38" i="6" s="1"/>
  <c r="F295" i="10" s="1"/>
  <c r="GT38" i="6"/>
  <c r="GS38" i="6"/>
  <c r="FR38" i="6"/>
  <c r="FS38" i="6" s="1"/>
  <c r="FT38" i="6" s="1"/>
  <c r="FA38" i="6"/>
  <c r="FU38" i="6" s="1"/>
  <c r="EZ38" i="6"/>
  <c r="DH38" i="6"/>
  <c r="DG38" i="6"/>
  <c r="BN38" i="6"/>
  <c r="BO38" i="6" s="1"/>
  <c r="AL38" i="6"/>
  <c r="AM38" i="6" s="1"/>
  <c r="AN38" i="6" s="1"/>
  <c r="AE38" i="6"/>
  <c r="AF38" i="6" s="1"/>
  <c r="AD38" i="6"/>
  <c r="V38" i="6"/>
  <c r="W38" i="6" s="1"/>
  <c r="X38" i="6" s="1"/>
  <c r="U38" i="6"/>
  <c r="AO38" i="6" s="1"/>
  <c r="T38" i="6"/>
  <c r="HN37" i="6"/>
  <c r="HK37" i="6"/>
  <c r="HL37" i="6" s="1"/>
  <c r="HM37" i="6" s="1"/>
  <c r="HO37" i="6" s="1"/>
  <c r="HP37" i="6" s="1"/>
  <c r="HQ37" i="6" s="1"/>
  <c r="HR37" i="6" s="1"/>
  <c r="HG37" i="6"/>
  <c r="HH37" i="6" s="1"/>
  <c r="HI37" i="6" s="1"/>
  <c r="HJ37" i="6" s="1"/>
  <c r="HF37" i="6"/>
  <c r="HC37" i="6"/>
  <c r="HD37" i="6" s="1"/>
  <c r="HE37" i="6" s="1"/>
  <c r="F294" i="10" s="1"/>
  <c r="GX37" i="6"/>
  <c r="GT37" i="6"/>
  <c r="GS37" i="6"/>
  <c r="FM37" i="6"/>
  <c r="FE37" i="6"/>
  <c r="EZ37" i="6"/>
  <c r="FA37" i="6" s="1"/>
  <c r="DG37" i="6"/>
  <c r="DH37" i="6" s="1"/>
  <c r="CF37" i="6"/>
  <c r="CG37" i="6" s="1"/>
  <c r="CH37" i="6" s="1"/>
  <c r="F207" i="11" s="1"/>
  <c r="BY37" i="6"/>
  <c r="BZ37" i="6" s="1"/>
  <c r="BX37" i="6"/>
  <c r="BP37" i="6"/>
  <c r="BQ37" i="6" s="1"/>
  <c r="BR37" i="6" s="1"/>
  <c r="BO37" i="6"/>
  <c r="CI37" i="6" s="1"/>
  <c r="BN37" i="6"/>
  <c r="AO37" i="6"/>
  <c r="U37" i="6"/>
  <c r="T37" i="6"/>
  <c r="HF36" i="6"/>
  <c r="GX36" i="6" s="1"/>
  <c r="GT36" i="6"/>
  <c r="GS36" i="6"/>
  <c r="EZ36" i="6"/>
  <c r="FA36" i="6" s="1"/>
  <c r="DZ36" i="6"/>
  <c r="EA36" i="6" s="1"/>
  <c r="F235" i="11" s="1"/>
  <c r="DY36" i="6"/>
  <c r="DR36" i="6"/>
  <c r="DS36" i="6" s="1"/>
  <c r="F235" i="10" s="1"/>
  <c r="DQ36" i="6"/>
  <c r="DJ36" i="6"/>
  <c r="DK36" i="6" s="1"/>
  <c r="DI36" i="6"/>
  <c r="DH36" i="6"/>
  <c r="DG36" i="6"/>
  <c r="CF36" i="6"/>
  <c r="CG36" i="6" s="1"/>
  <c r="CH36" i="6" s="1"/>
  <c r="BO36" i="6"/>
  <c r="BN36" i="6"/>
  <c r="U36" i="6"/>
  <c r="T36" i="6"/>
  <c r="GS35" i="6"/>
  <c r="GT35" i="6" s="1"/>
  <c r="GM35" i="6"/>
  <c r="EZ35" i="6"/>
  <c r="FA35" i="6" s="1"/>
  <c r="ET35" i="6"/>
  <c r="DG35" i="6"/>
  <c r="DH35" i="6" s="1"/>
  <c r="DA35" i="6"/>
  <c r="BN35" i="6"/>
  <c r="BO35" i="6" s="1"/>
  <c r="BH35" i="6"/>
  <c r="T35" i="6"/>
  <c r="U35" i="6" s="1"/>
  <c r="N35" i="6"/>
  <c r="GS34" i="6"/>
  <c r="GT34" i="6" s="1"/>
  <c r="GM34" i="6"/>
  <c r="EZ34" i="6"/>
  <c r="FA34" i="6" s="1"/>
  <c r="ET34" i="6"/>
  <c r="DG34" i="6"/>
  <c r="DH34" i="6" s="1"/>
  <c r="DA34" i="6"/>
  <c r="BN34" i="6"/>
  <c r="BO34" i="6" s="1"/>
  <c r="BH34" i="6"/>
  <c r="T34" i="6"/>
  <c r="U34" i="6" s="1"/>
  <c r="N34" i="6"/>
  <c r="GS33" i="6"/>
  <c r="GT33" i="6" s="1"/>
  <c r="GM33" i="6"/>
  <c r="EZ33" i="6"/>
  <c r="FA33" i="6" s="1"/>
  <c r="ET33" i="6"/>
  <c r="DG33" i="6"/>
  <c r="DH33" i="6" s="1"/>
  <c r="DA33" i="6"/>
  <c r="BN33" i="6"/>
  <c r="BO33" i="6" s="1"/>
  <c r="BH33" i="6"/>
  <c r="T33" i="6"/>
  <c r="U33" i="6" s="1"/>
  <c r="N33" i="6"/>
  <c r="GS32" i="6"/>
  <c r="GT32" i="6" s="1"/>
  <c r="GM32" i="6"/>
  <c r="EZ32" i="6"/>
  <c r="FA32" i="6" s="1"/>
  <c r="ET32" i="6"/>
  <c r="DG32" i="6"/>
  <c r="DH32" i="6" s="1"/>
  <c r="DA32" i="6"/>
  <c r="BN32" i="6"/>
  <c r="BO32" i="6" s="1"/>
  <c r="BH32" i="6"/>
  <c r="T32" i="6"/>
  <c r="U32" i="6" s="1"/>
  <c r="N32" i="6"/>
  <c r="GS31" i="6"/>
  <c r="GT31" i="6" s="1"/>
  <c r="GM31" i="6"/>
  <c r="EZ31" i="6"/>
  <c r="FA31" i="6" s="1"/>
  <c r="ET31" i="6"/>
  <c r="DG31" i="6"/>
  <c r="DH31" i="6" s="1"/>
  <c r="DA31" i="6"/>
  <c r="BN31" i="6"/>
  <c r="BO31" i="6" s="1"/>
  <c r="BH31" i="6"/>
  <c r="T31" i="6"/>
  <c r="U31" i="6" s="1"/>
  <c r="N31" i="6"/>
  <c r="GS30" i="6"/>
  <c r="GT30" i="6" s="1"/>
  <c r="GM30" i="6"/>
  <c r="EZ30" i="6"/>
  <c r="FA30" i="6" s="1"/>
  <c r="ET30" i="6"/>
  <c r="DG30" i="6"/>
  <c r="DH30" i="6" s="1"/>
  <c r="DA30" i="6"/>
  <c r="BN30" i="6"/>
  <c r="BO30" i="6" s="1"/>
  <c r="BH30" i="6"/>
  <c r="T30" i="6"/>
  <c r="U30" i="6" s="1"/>
  <c r="N30" i="6"/>
  <c r="GS29" i="6"/>
  <c r="GT29" i="6" s="1"/>
  <c r="GM29" i="6"/>
  <c r="EZ29" i="6"/>
  <c r="FA29" i="6" s="1"/>
  <c r="ET29" i="6"/>
  <c r="DG29" i="6"/>
  <c r="DH29" i="6" s="1"/>
  <c r="DA29" i="6"/>
  <c r="BN29" i="6"/>
  <c r="BO29" i="6" s="1"/>
  <c r="BH29" i="6"/>
  <c r="T29" i="6"/>
  <c r="U29" i="6" s="1"/>
  <c r="N29" i="6"/>
  <c r="GS28" i="6"/>
  <c r="GT28" i="6" s="1"/>
  <c r="GM28" i="6"/>
  <c r="EZ28" i="6"/>
  <c r="FA28" i="6" s="1"/>
  <c r="ET28" i="6"/>
  <c r="DG28" i="6"/>
  <c r="DH28" i="6" s="1"/>
  <c r="DA28" i="6"/>
  <c r="BN28" i="6"/>
  <c r="BO28" i="6" s="1"/>
  <c r="BH28" i="6"/>
  <c r="T28" i="6"/>
  <c r="U28" i="6" s="1"/>
  <c r="N28" i="6"/>
  <c r="GS27" i="6"/>
  <c r="GT27" i="6" s="1"/>
  <c r="GM27" i="6"/>
  <c r="EZ27" i="6"/>
  <c r="FA27" i="6" s="1"/>
  <c r="ET27" i="6"/>
  <c r="DG27" i="6"/>
  <c r="DH27" i="6" s="1"/>
  <c r="DA27" i="6"/>
  <c r="BN27" i="6"/>
  <c r="BO27" i="6" s="1"/>
  <c r="BH27" i="6"/>
  <c r="T27" i="6"/>
  <c r="U27" i="6" s="1"/>
  <c r="N27" i="6"/>
  <c r="GS26" i="6"/>
  <c r="GT26" i="6" s="1"/>
  <c r="GM26" i="6"/>
  <c r="EZ26" i="6"/>
  <c r="FA26" i="6" s="1"/>
  <c r="ET26" i="6"/>
  <c r="DG26" i="6"/>
  <c r="DH26" i="6" s="1"/>
  <c r="DA26" i="6"/>
  <c r="BN26" i="6"/>
  <c r="BO26" i="6" s="1"/>
  <c r="BH26" i="6"/>
  <c r="T26" i="6"/>
  <c r="U26" i="6" s="1"/>
  <c r="N26" i="6"/>
  <c r="GS25" i="6"/>
  <c r="GT25" i="6" s="1"/>
  <c r="GM25" i="6"/>
  <c r="EZ25" i="6"/>
  <c r="FA25" i="6" s="1"/>
  <c r="ET25" i="6"/>
  <c r="DG25" i="6"/>
  <c r="DH25" i="6" s="1"/>
  <c r="DA25" i="6"/>
  <c r="BN25" i="6"/>
  <c r="BO25" i="6" s="1"/>
  <c r="BH25" i="6"/>
  <c r="T25" i="6"/>
  <c r="U25" i="6" s="1"/>
  <c r="N25" i="6"/>
  <c r="GS24" i="6"/>
  <c r="GT24" i="6" s="1"/>
  <c r="GM24" i="6"/>
  <c r="EZ24" i="6"/>
  <c r="FA24" i="6" s="1"/>
  <c r="ET24" i="6"/>
  <c r="DG24" i="6"/>
  <c r="DH24" i="6" s="1"/>
  <c r="DA24" i="6"/>
  <c r="BN24" i="6"/>
  <c r="BO24" i="6" s="1"/>
  <c r="BH24" i="6"/>
  <c r="T24" i="6"/>
  <c r="U24" i="6" s="1"/>
  <c r="N24" i="6"/>
  <c r="GS23" i="6"/>
  <c r="GT23" i="6" s="1"/>
  <c r="GM23" i="6"/>
  <c r="EZ23" i="6"/>
  <c r="FA23" i="6" s="1"/>
  <c r="ET23" i="6"/>
  <c r="DG23" i="6"/>
  <c r="DH23" i="6" s="1"/>
  <c r="DA23" i="6"/>
  <c r="BN23" i="6"/>
  <c r="BO23" i="6" s="1"/>
  <c r="BH23" i="6"/>
  <c r="T23" i="6"/>
  <c r="U23" i="6" s="1"/>
  <c r="N23" i="6"/>
  <c r="GS22" i="6"/>
  <c r="GT22" i="6" s="1"/>
  <c r="GM22" i="6"/>
  <c r="EZ22" i="6"/>
  <c r="FA22" i="6" s="1"/>
  <c r="ET22" i="6"/>
  <c r="DG22" i="6"/>
  <c r="DH22" i="6" s="1"/>
  <c r="DA22" i="6"/>
  <c r="BN22" i="6"/>
  <c r="BO22" i="6" s="1"/>
  <c r="BH22" i="6"/>
  <c r="T22" i="6"/>
  <c r="U22" i="6" s="1"/>
  <c r="N22" i="6"/>
  <c r="GS21" i="6"/>
  <c r="GT21" i="6" s="1"/>
  <c r="GM21" i="6"/>
  <c r="EZ21" i="6"/>
  <c r="FA21" i="6" s="1"/>
  <c r="ET21" i="6"/>
  <c r="DG21" i="6"/>
  <c r="DH21" i="6" s="1"/>
  <c r="DA21" i="6"/>
  <c r="BN21" i="6"/>
  <c r="BO21" i="6" s="1"/>
  <c r="BH21" i="6"/>
  <c r="T21" i="6"/>
  <c r="U21" i="6" s="1"/>
  <c r="N21" i="6"/>
  <c r="GS20" i="6"/>
  <c r="GT20" i="6" s="1"/>
  <c r="GM20" i="6"/>
  <c r="EZ20" i="6"/>
  <c r="FA20" i="6" s="1"/>
  <c r="ET20" i="6"/>
  <c r="DG20" i="6"/>
  <c r="DH20" i="6" s="1"/>
  <c r="DA20" i="6"/>
  <c r="BN20" i="6"/>
  <c r="BO20" i="6" s="1"/>
  <c r="BH20" i="6"/>
  <c r="T20" i="6"/>
  <c r="U20" i="6" s="1"/>
  <c r="N20" i="6"/>
  <c r="HK19" i="6"/>
  <c r="HL19" i="6" s="1"/>
  <c r="HM19" i="6" s="1"/>
  <c r="GS19" i="6"/>
  <c r="GT19" i="6" s="1"/>
  <c r="HN19" i="6" s="1"/>
  <c r="GO19" i="6"/>
  <c r="GP19" i="6" s="1"/>
  <c r="GQ19" i="6" s="1"/>
  <c r="GR19" i="6" s="1"/>
  <c r="GM19" i="6"/>
  <c r="FR19" i="6"/>
  <c r="FS19" i="6" s="1"/>
  <c r="FT19" i="6" s="1"/>
  <c r="FJ19" i="6"/>
  <c r="FK19" i="6" s="1"/>
  <c r="FL19" i="6" s="1"/>
  <c r="FB19" i="6"/>
  <c r="FC19" i="6" s="1"/>
  <c r="FD19" i="6" s="1"/>
  <c r="EZ19" i="6"/>
  <c r="FA19" i="6" s="1"/>
  <c r="ET19" i="6"/>
  <c r="DY19" i="6"/>
  <c r="DZ19" i="6" s="1"/>
  <c r="EA19" i="6" s="1"/>
  <c r="EC19" i="6" s="1"/>
  <c r="ED19" i="6" s="1"/>
  <c r="EE19" i="6" s="1"/>
  <c r="EF19" i="6" s="1"/>
  <c r="DQ19" i="6"/>
  <c r="DR19" i="6" s="1"/>
  <c r="DS19" i="6" s="1"/>
  <c r="DG19" i="6"/>
  <c r="DH19" i="6" s="1"/>
  <c r="EB19" i="6" s="1"/>
  <c r="DA19" i="6"/>
  <c r="CF19" i="6"/>
  <c r="CG19" i="6" s="1"/>
  <c r="CH19" i="6" s="1"/>
  <c r="BX19" i="6"/>
  <c r="BY19" i="6" s="1"/>
  <c r="BZ19" i="6" s="1"/>
  <c r="F189" i="10" s="1"/>
  <c r="BP19" i="6"/>
  <c r="BQ19" i="6" s="1"/>
  <c r="BR19" i="6" s="1"/>
  <c r="BN19" i="6"/>
  <c r="BO19" i="6" s="1"/>
  <c r="BH19" i="6"/>
  <c r="T19" i="6"/>
  <c r="U19" i="6" s="1"/>
  <c r="N19" i="6"/>
  <c r="HL18" i="6"/>
  <c r="HM18" i="6" s="1"/>
  <c r="HK18" i="6"/>
  <c r="HE18" i="6"/>
  <c r="HC18" i="6"/>
  <c r="HD18" i="6" s="1"/>
  <c r="GU18" i="6"/>
  <c r="GV18" i="6" s="1"/>
  <c r="GW18" i="6" s="1"/>
  <c r="GS18" i="6"/>
  <c r="GT18" i="6" s="1"/>
  <c r="GM18" i="6"/>
  <c r="EZ18" i="6"/>
  <c r="FA18" i="6" s="1"/>
  <c r="FU18" i="6" s="1"/>
  <c r="ET18" i="6"/>
  <c r="DY18" i="6"/>
  <c r="DZ18" i="6" s="1"/>
  <c r="EA18" i="6" s="1"/>
  <c r="F217" i="11" s="1"/>
  <c r="DQ18" i="6"/>
  <c r="DG18" i="6"/>
  <c r="DH18" i="6" s="1"/>
  <c r="DA18" i="6"/>
  <c r="CF18" i="6"/>
  <c r="CG18" i="6" s="1"/>
  <c r="CH18" i="6" s="1"/>
  <c r="BN18" i="6"/>
  <c r="BO18" i="6" s="1"/>
  <c r="BJ18" i="6"/>
  <c r="BK18" i="6" s="1"/>
  <c r="BL18" i="6" s="1"/>
  <c r="BM18" i="6" s="1"/>
  <c r="BH18" i="6"/>
  <c r="AL18" i="6"/>
  <c r="AM18" i="6" s="1"/>
  <c r="AN18" i="6" s="1"/>
  <c r="AD18" i="6"/>
  <c r="AE18" i="6" s="1"/>
  <c r="AF18" i="6" s="1"/>
  <c r="V18" i="6"/>
  <c r="W18" i="6" s="1"/>
  <c r="X18" i="6" s="1"/>
  <c r="T18" i="6"/>
  <c r="U18" i="6" s="1"/>
  <c r="N18" i="6"/>
  <c r="HK17" i="6"/>
  <c r="HL17" i="6" s="1"/>
  <c r="HM17" i="6" s="1"/>
  <c r="HC17" i="6"/>
  <c r="HD17" i="6" s="1"/>
  <c r="HE17" i="6" s="1"/>
  <c r="GS17" i="6"/>
  <c r="GT17" i="6" s="1"/>
  <c r="HN17" i="6" s="1"/>
  <c r="GM17" i="6"/>
  <c r="FR17" i="6"/>
  <c r="FS17" i="6" s="1"/>
  <c r="FT17" i="6" s="1"/>
  <c r="FJ17" i="6"/>
  <c r="FK17" i="6" s="1"/>
  <c r="FL17" i="6" s="1"/>
  <c r="F245" i="10" s="1"/>
  <c r="FB17" i="6"/>
  <c r="FC17" i="6" s="1"/>
  <c r="FD17" i="6" s="1"/>
  <c r="EZ17" i="6"/>
  <c r="FA17" i="6" s="1"/>
  <c r="ET17" i="6"/>
  <c r="DG17" i="6"/>
  <c r="DH17" i="6" s="1"/>
  <c r="DA17" i="6"/>
  <c r="CG17" i="6"/>
  <c r="CH17" i="6" s="1"/>
  <c r="CF17" i="6"/>
  <c r="BZ17" i="6"/>
  <c r="BX17" i="6"/>
  <c r="BY17" i="6" s="1"/>
  <c r="BP17" i="6"/>
  <c r="BQ17" i="6" s="1"/>
  <c r="BR17" i="6" s="1"/>
  <c r="BN17" i="6"/>
  <c r="BO17" i="6" s="1"/>
  <c r="BH17" i="6"/>
  <c r="T17" i="6"/>
  <c r="U17" i="6" s="1"/>
  <c r="N17" i="6"/>
  <c r="HK16" i="6"/>
  <c r="HL16" i="6" s="1"/>
  <c r="HM16" i="6" s="1"/>
  <c r="HC16" i="6"/>
  <c r="GS16" i="6"/>
  <c r="GT16" i="6" s="1"/>
  <c r="GM16" i="6"/>
  <c r="FR16" i="6"/>
  <c r="FS16" i="6" s="1"/>
  <c r="FT16" i="6" s="1"/>
  <c r="EZ16" i="6"/>
  <c r="FA16" i="6" s="1"/>
  <c r="FU16" i="6" s="1"/>
  <c r="EV16" i="6"/>
  <c r="EW16" i="6" s="1"/>
  <c r="EX16" i="6" s="1"/>
  <c r="EY16" i="6" s="1"/>
  <c r="ET16" i="6"/>
  <c r="DY16" i="6"/>
  <c r="DZ16" i="6" s="1"/>
  <c r="EA16" i="6" s="1"/>
  <c r="DQ16" i="6"/>
  <c r="DR16" i="6" s="1"/>
  <c r="DS16" i="6" s="1"/>
  <c r="DI16" i="6"/>
  <c r="DJ16" i="6" s="1"/>
  <c r="DK16" i="6" s="1"/>
  <c r="DG16" i="6"/>
  <c r="DH16" i="6" s="1"/>
  <c r="DA16" i="6"/>
  <c r="CF16" i="6"/>
  <c r="CG16" i="6" s="1"/>
  <c r="CH16" i="6" s="1"/>
  <c r="BX16" i="6"/>
  <c r="BY16" i="6" s="1"/>
  <c r="BZ16" i="6" s="1"/>
  <c r="BN16" i="6"/>
  <c r="BO16" i="6" s="1"/>
  <c r="BH16" i="6"/>
  <c r="AL16" i="6"/>
  <c r="AM16" i="6" s="1"/>
  <c r="AN16" i="6" s="1"/>
  <c r="AD16" i="6"/>
  <c r="AE16" i="6" s="1"/>
  <c r="AF16" i="6" s="1"/>
  <c r="F157" i="10" s="1"/>
  <c r="V16" i="6"/>
  <c r="W16" i="6" s="1"/>
  <c r="X16" i="6" s="1"/>
  <c r="T16" i="6"/>
  <c r="U16" i="6" s="1"/>
  <c r="N16" i="6"/>
  <c r="GS15" i="6"/>
  <c r="GT15" i="6" s="1"/>
  <c r="GM15" i="6"/>
  <c r="FS15" i="6"/>
  <c r="FT15" i="6" s="1"/>
  <c r="FR15" i="6"/>
  <c r="FL15" i="6"/>
  <c r="FJ15" i="6"/>
  <c r="FK15" i="6" s="1"/>
  <c r="FB15" i="6"/>
  <c r="FC15" i="6" s="1"/>
  <c r="FD15" i="6" s="1"/>
  <c r="EZ15" i="6"/>
  <c r="FA15" i="6" s="1"/>
  <c r="ET15" i="6"/>
  <c r="DG15" i="6"/>
  <c r="DH15" i="6" s="1"/>
  <c r="EB15" i="6" s="1"/>
  <c r="DA15" i="6"/>
  <c r="CF15" i="6"/>
  <c r="CG15" i="6" s="1"/>
  <c r="CH15" i="6" s="1"/>
  <c r="BX15" i="6"/>
  <c r="BN15" i="6"/>
  <c r="BO15" i="6" s="1"/>
  <c r="BH15" i="6"/>
  <c r="AL15" i="6"/>
  <c r="AM15" i="6" s="1"/>
  <c r="AN15" i="6" s="1"/>
  <c r="T15" i="6"/>
  <c r="U15" i="6" s="1"/>
  <c r="P15" i="6"/>
  <c r="Q15" i="6" s="1"/>
  <c r="R15" i="6" s="1"/>
  <c r="S15" i="6" s="1"/>
  <c r="N15" i="6"/>
  <c r="HK14" i="6"/>
  <c r="HL14" i="6" s="1"/>
  <c r="HM14" i="6" s="1"/>
  <c r="HC14" i="6"/>
  <c r="HD14" i="6" s="1"/>
  <c r="HE14" i="6" s="1"/>
  <c r="GU14" i="6"/>
  <c r="GV14" i="6" s="1"/>
  <c r="GW14" i="6" s="1"/>
  <c r="GS14" i="6"/>
  <c r="GT14" i="6" s="1"/>
  <c r="GM14" i="6"/>
  <c r="FR14" i="6"/>
  <c r="FS14" i="6" s="1"/>
  <c r="FT14" i="6" s="1"/>
  <c r="FJ14" i="6"/>
  <c r="FK14" i="6" s="1"/>
  <c r="FL14" i="6" s="1"/>
  <c r="EZ14" i="6"/>
  <c r="FA14" i="6" s="1"/>
  <c r="ET14" i="6"/>
  <c r="DY14" i="6"/>
  <c r="DZ14" i="6" s="1"/>
  <c r="EA14" i="6" s="1"/>
  <c r="DQ14" i="6"/>
  <c r="DR14" i="6" s="1"/>
  <c r="DS14" i="6" s="1"/>
  <c r="F213" i="10" s="1"/>
  <c r="DI14" i="6"/>
  <c r="DJ14" i="6" s="1"/>
  <c r="DK14" i="6" s="1"/>
  <c r="DG14" i="6"/>
  <c r="DH14" i="6" s="1"/>
  <c r="DA14" i="6"/>
  <c r="BN14" i="6"/>
  <c r="BO14" i="6" s="1"/>
  <c r="BH14" i="6"/>
  <c r="AM14" i="6"/>
  <c r="AN14" i="6" s="1"/>
  <c r="AL14" i="6"/>
  <c r="AF14" i="6"/>
  <c r="AD14" i="6"/>
  <c r="AE14" i="6" s="1"/>
  <c r="V14" i="6"/>
  <c r="W14" i="6" s="1"/>
  <c r="X14" i="6" s="1"/>
  <c r="T14" i="6"/>
  <c r="U14" i="6" s="1"/>
  <c r="N14" i="6"/>
  <c r="I14" i="6"/>
  <c r="G14" i="6"/>
  <c r="H14" i="6" s="1"/>
  <c r="HK13" i="6"/>
  <c r="HL13" i="6" s="1"/>
  <c r="HM13" i="6" s="1"/>
  <c r="HH13" i="6"/>
  <c r="HI13" i="6" s="1"/>
  <c r="HJ13" i="6" s="1"/>
  <c r="HF13" i="6"/>
  <c r="HC13" i="6"/>
  <c r="HD13" i="6" s="1"/>
  <c r="HE13" i="6" s="1"/>
  <c r="HG13" i="6" s="1"/>
  <c r="GX13" i="6"/>
  <c r="GU13" i="6"/>
  <c r="GV13" i="6" s="1"/>
  <c r="GW13" i="6" s="1"/>
  <c r="GY13" i="6" s="1"/>
  <c r="GZ13" i="6" s="1"/>
  <c r="HA13" i="6" s="1"/>
  <c r="HB13" i="6" s="1"/>
  <c r="GT13" i="6"/>
  <c r="GS13" i="6"/>
  <c r="GM13" i="6"/>
  <c r="FR13" i="6"/>
  <c r="FS13" i="6" s="1"/>
  <c r="FT13" i="6" s="1"/>
  <c r="FM13" i="6"/>
  <c r="FE13" i="6" s="1"/>
  <c r="FA13" i="6"/>
  <c r="EZ13" i="6"/>
  <c r="ET13" i="6"/>
  <c r="EB13" i="6"/>
  <c r="DY13" i="6"/>
  <c r="DZ13" i="6" s="1"/>
  <c r="EA13" i="6" s="1"/>
  <c r="DT13" i="6"/>
  <c r="DL13" i="6"/>
  <c r="DH13" i="6"/>
  <c r="DQ13" i="6" s="1"/>
  <c r="DI13" i="6" s="1"/>
  <c r="DJ13" i="6" s="1"/>
  <c r="DK13" i="6" s="1"/>
  <c r="DM13" i="6" s="1"/>
  <c r="DN13" i="6" s="1"/>
  <c r="DO13" i="6" s="1"/>
  <c r="DP13" i="6" s="1"/>
  <c r="DG13" i="6"/>
  <c r="DA13" i="6"/>
  <c r="CI13" i="6"/>
  <c r="BX13" i="6"/>
  <c r="BO13" i="6"/>
  <c r="BN13" i="6"/>
  <c r="BH13" i="6"/>
  <c r="AO13" i="6"/>
  <c r="AL13" i="6"/>
  <c r="AM13" i="6" s="1"/>
  <c r="AN13" i="6" s="1"/>
  <c r="AP13" i="6" s="1"/>
  <c r="AQ13" i="6" s="1"/>
  <c r="AR13" i="6" s="1"/>
  <c r="AS13" i="6" s="1"/>
  <c r="AG13" i="6"/>
  <c r="AD13" i="6"/>
  <c r="AE13" i="6" s="1"/>
  <c r="AF13" i="6" s="1"/>
  <c r="F154" i="10" s="1"/>
  <c r="AC13" i="6"/>
  <c r="Y13" i="6"/>
  <c r="V13" i="6"/>
  <c r="W13" i="6" s="1"/>
  <c r="X13" i="6" s="1"/>
  <c r="Z13" i="6" s="1"/>
  <c r="AA13" i="6" s="1"/>
  <c r="AB13" i="6" s="1"/>
  <c r="U13" i="6"/>
  <c r="T13" i="6"/>
  <c r="N13" i="6"/>
  <c r="H13" i="6"/>
  <c r="I13" i="6" s="1"/>
  <c r="G13" i="6"/>
  <c r="G12" i="6"/>
  <c r="H12" i="6" s="1"/>
  <c r="I12" i="6" s="1"/>
  <c r="G11" i="6"/>
  <c r="H11" i="6" s="1"/>
  <c r="I11" i="6" s="1"/>
  <c r="G10" i="6"/>
  <c r="H10" i="6" s="1"/>
  <c r="I10" i="6" s="1"/>
  <c r="H9" i="6"/>
  <c r="I9" i="6" s="1"/>
  <c r="G9" i="6"/>
  <c r="G8" i="6"/>
  <c r="H8" i="6" s="1"/>
  <c r="I8" i="6" s="1"/>
  <c r="CL4" i="6"/>
  <c r="HW3" i="6"/>
  <c r="GD3" i="6"/>
  <c r="EF3" i="6"/>
  <c r="CL3" i="6"/>
  <c r="AX3" i="6"/>
  <c r="HK41" i="1"/>
  <c r="HL41" i="1" s="1"/>
  <c r="HM41" i="1" s="1"/>
  <c r="HC41" i="1"/>
  <c r="HD41" i="1" s="1"/>
  <c r="HE41" i="1" s="1"/>
  <c r="GV41" i="1"/>
  <c r="GW41" i="1" s="1"/>
  <c r="GU41" i="1"/>
  <c r="GS41" i="1"/>
  <c r="GT41" i="1" s="1"/>
  <c r="FA41" i="1"/>
  <c r="EZ41" i="1"/>
  <c r="DT41" i="1"/>
  <c r="DH41" i="1"/>
  <c r="DG41" i="1"/>
  <c r="CA41" i="1"/>
  <c r="BS41" i="1"/>
  <c r="BN41" i="1"/>
  <c r="BO41" i="1" s="1"/>
  <c r="T41" i="1"/>
  <c r="U41" i="1" s="1"/>
  <c r="HK40" i="1"/>
  <c r="HL40" i="1" s="1"/>
  <c r="HM40" i="1" s="1"/>
  <c r="HC40" i="1"/>
  <c r="HD40" i="1" s="1"/>
  <c r="HE40" i="1" s="1"/>
  <c r="GV40" i="1"/>
  <c r="GW40" i="1" s="1"/>
  <c r="GU40" i="1"/>
  <c r="GS40" i="1"/>
  <c r="GT40" i="1" s="1"/>
  <c r="FA40" i="1"/>
  <c r="EZ40" i="1"/>
  <c r="DT40" i="1"/>
  <c r="DH40" i="1"/>
  <c r="DG40" i="1"/>
  <c r="CA40" i="1"/>
  <c r="BS40" i="1"/>
  <c r="BN40" i="1"/>
  <c r="BO40" i="1" s="1"/>
  <c r="T40" i="1"/>
  <c r="U40" i="1" s="1"/>
  <c r="HF39" i="1"/>
  <c r="GT39" i="1"/>
  <c r="HK39" i="1" s="1"/>
  <c r="HL39" i="1" s="1"/>
  <c r="HM39" i="1" s="1"/>
  <c r="GS39" i="1"/>
  <c r="EZ39" i="1"/>
  <c r="FA39" i="1" s="1"/>
  <c r="EB39" i="1"/>
  <c r="DT39" i="1"/>
  <c r="DL39" i="1"/>
  <c r="DG39" i="1"/>
  <c r="DH39" i="1" s="1"/>
  <c r="CF39" i="1"/>
  <c r="CG39" i="1" s="1"/>
  <c r="CH39" i="1" s="1"/>
  <c r="BX39" i="1"/>
  <c r="BY39" i="1" s="1"/>
  <c r="BZ39" i="1" s="1"/>
  <c r="BP39" i="1"/>
  <c r="BQ39" i="1" s="1"/>
  <c r="BR39" i="1" s="1"/>
  <c r="BN39" i="1"/>
  <c r="BO39" i="1" s="1"/>
  <c r="AO39" i="1"/>
  <c r="JF39" i="1" s="1"/>
  <c r="AM39" i="1"/>
  <c r="AN39" i="1" s="1"/>
  <c r="AD39" i="1"/>
  <c r="AE39" i="1" s="1"/>
  <c r="AF39" i="1" s="1"/>
  <c r="F35" i="10" s="1"/>
  <c r="Y39" i="1"/>
  <c r="IP39" i="1" s="1"/>
  <c r="U39" i="1"/>
  <c r="AL39" i="1" s="1"/>
  <c r="JC39" i="1" s="1"/>
  <c r="JD39" i="1" s="1"/>
  <c r="JE39" i="1" s="1"/>
  <c r="T39" i="1"/>
  <c r="HK38" i="1"/>
  <c r="HL38" i="1" s="1"/>
  <c r="HM38" i="1" s="1"/>
  <c r="HF38" i="1"/>
  <c r="HC38" i="1"/>
  <c r="HD38" i="1" s="1"/>
  <c r="HE38" i="1" s="1"/>
  <c r="GX38" i="1"/>
  <c r="GU38" i="1"/>
  <c r="GV38" i="1" s="1"/>
  <c r="GW38" i="1" s="1"/>
  <c r="GT38" i="1"/>
  <c r="GS38" i="1"/>
  <c r="EZ38" i="1"/>
  <c r="FA38" i="1" s="1"/>
  <c r="FE38" i="1" s="1"/>
  <c r="DT38" i="1"/>
  <c r="DH38" i="1"/>
  <c r="DG38" i="1"/>
  <c r="BX38" i="1"/>
  <c r="BY38" i="1" s="1"/>
  <c r="BZ38" i="1" s="1"/>
  <c r="F63" i="10" s="1"/>
  <c r="BN38" i="1"/>
  <c r="BO38" i="1" s="1"/>
  <c r="AO38" i="1"/>
  <c r="JF38" i="1" s="1"/>
  <c r="AD38" i="1"/>
  <c r="Y38" i="1"/>
  <c r="IP38" i="1" s="1"/>
  <c r="U38" i="1"/>
  <c r="AL38" i="1" s="1"/>
  <c r="AM38" i="1" s="1"/>
  <c r="AN38" i="1" s="1"/>
  <c r="T38" i="1"/>
  <c r="HL37" i="1"/>
  <c r="HM37" i="1" s="1"/>
  <c r="HC37" i="1"/>
  <c r="HD37" i="1" s="1"/>
  <c r="HE37" i="1" s="1"/>
  <c r="F149" i="10" s="1"/>
  <c r="GX37" i="1"/>
  <c r="GT37" i="1"/>
  <c r="HK37" i="1" s="1"/>
  <c r="GS37" i="1"/>
  <c r="FA37" i="1"/>
  <c r="EZ37" i="1"/>
  <c r="DT37" i="1"/>
  <c r="DG37" i="1"/>
  <c r="DH37" i="1" s="1"/>
  <c r="BX37" i="1"/>
  <c r="BY37" i="1" s="1"/>
  <c r="BZ37" i="1" s="1"/>
  <c r="BN37" i="1"/>
  <c r="BO37" i="1" s="1"/>
  <c r="U37" i="1"/>
  <c r="T37" i="1"/>
  <c r="JF36" i="1"/>
  <c r="IU36" i="1"/>
  <c r="IV36" i="1" s="1"/>
  <c r="IW36" i="1" s="1"/>
  <c r="IP36" i="1"/>
  <c r="HN36" i="1"/>
  <c r="HC36" i="1"/>
  <c r="HD36" i="1" s="1"/>
  <c r="HE36" i="1" s="1"/>
  <c r="GX36" i="1"/>
  <c r="GT36" i="1"/>
  <c r="HK36" i="1" s="1"/>
  <c r="HL36" i="1" s="1"/>
  <c r="HM36" i="1" s="1"/>
  <c r="GS36" i="1"/>
  <c r="FM36" i="1"/>
  <c r="FB36" i="1"/>
  <c r="FC36" i="1" s="1"/>
  <c r="FD36" i="1" s="1"/>
  <c r="EZ36" i="1"/>
  <c r="FA36" i="1" s="1"/>
  <c r="DG36" i="1"/>
  <c r="DH36" i="1" s="1"/>
  <c r="BN36" i="1"/>
  <c r="BO36" i="1" s="1"/>
  <c r="AO36" i="1"/>
  <c r="AL36" i="1"/>
  <c r="AG36" i="1"/>
  <c r="IX36" i="1" s="1"/>
  <c r="AD36" i="1"/>
  <c r="AE36" i="1" s="1"/>
  <c r="AF36" i="1" s="1"/>
  <c r="Y36" i="1"/>
  <c r="V36" i="1"/>
  <c r="U36" i="1"/>
  <c r="T36" i="1"/>
  <c r="KW35" i="1"/>
  <c r="KL35" i="1"/>
  <c r="KC35" i="1"/>
  <c r="KD35" i="1" s="1"/>
  <c r="KE35" i="1" s="1"/>
  <c r="KF35" i="1" s="1"/>
  <c r="KA35" i="1"/>
  <c r="IG35" i="1"/>
  <c r="HN35" i="1"/>
  <c r="HC35" i="1"/>
  <c r="HD35" i="1" s="1"/>
  <c r="HE35" i="1" s="1"/>
  <c r="GX35" i="1"/>
  <c r="GT35" i="1"/>
  <c r="HK35" i="1" s="1"/>
  <c r="HL35" i="1" s="1"/>
  <c r="HM35" i="1" s="1"/>
  <c r="GS35" i="1"/>
  <c r="GM35" i="1"/>
  <c r="FJ35" i="1"/>
  <c r="FK35" i="1" s="1"/>
  <c r="FL35" i="1" s="1"/>
  <c r="F118" i="10" s="1"/>
  <c r="FE35" i="1"/>
  <c r="FA35" i="1"/>
  <c r="FR35" i="1" s="1"/>
  <c r="FS35" i="1" s="1"/>
  <c r="FT35" i="1" s="1"/>
  <c r="EZ35" i="1"/>
  <c r="ET35" i="1"/>
  <c r="DY35" i="1"/>
  <c r="DZ35" i="1" s="1"/>
  <c r="EA35" i="1" s="1"/>
  <c r="DT35" i="1"/>
  <c r="DQ35" i="1"/>
  <c r="DR35" i="1" s="1"/>
  <c r="DS35" i="1" s="1"/>
  <c r="DL35" i="1"/>
  <c r="DI35" i="1"/>
  <c r="DJ35" i="1" s="1"/>
  <c r="DK35" i="1" s="1"/>
  <c r="DH35" i="1"/>
  <c r="DG35" i="1"/>
  <c r="DA35" i="1"/>
  <c r="BO35" i="1"/>
  <c r="BN35" i="1"/>
  <c r="BH35" i="1"/>
  <c r="AO35" i="1"/>
  <c r="JF35" i="1" s="1"/>
  <c r="AD35" i="1"/>
  <c r="Y35" i="1"/>
  <c r="IP35" i="1" s="1"/>
  <c r="U35" i="1"/>
  <c r="AL35" i="1" s="1"/>
  <c r="T35" i="1"/>
  <c r="N35" i="1"/>
  <c r="KW34" i="1"/>
  <c r="KL34" i="1"/>
  <c r="KA34" i="1"/>
  <c r="IG34" i="1"/>
  <c r="HC34" i="1"/>
  <c r="HD34" i="1" s="1"/>
  <c r="HE34" i="1" s="1"/>
  <c r="GS34" i="1"/>
  <c r="GT34" i="1" s="1"/>
  <c r="GM34" i="1"/>
  <c r="FR34" i="1"/>
  <c r="FS34" i="1" s="1"/>
  <c r="FT34" i="1" s="1"/>
  <c r="FJ34" i="1"/>
  <c r="FK34" i="1" s="1"/>
  <c r="FL34" i="1" s="1"/>
  <c r="FB34" i="1"/>
  <c r="FC34" i="1" s="1"/>
  <c r="FD34" i="1" s="1"/>
  <c r="EZ34" i="1"/>
  <c r="FA34" i="1" s="1"/>
  <c r="ET34" i="1"/>
  <c r="DQ34" i="1"/>
  <c r="DR34" i="1" s="1"/>
  <c r="DS34" i="1" s="1"/>
  <c r="DG34" i="1"/>
  <c r="DH34" i="1" s="1"/>
  <c r="DA34" i="1"/>
  <c r="CF34" i="1"/>
  <c r="CG34" i="1" s="1"/>
  <c r="CH34" i="1" s="1"/>
  <c r="BX34" i="1"/>
  <c r="BY34" i="1" s="1"/>
  <c r="BZ34" i="1" s="1"/>
  <c r="BP34" i="1"/>
  <c r="BQ34" i="1" s="1"/>
  <c r="BR34" i="1" s="1"/>
  <c r="BN34" i="1"/>
  <c r="BO34" i="1" s="1"/>
  <c r="BH34" i="1"/>
  <c r="AD34" i="1"/>
  <c r="T34" i="1"/>
  <c r="U34" i="1" s="1"/>
  <c r="N34" i="1"/>
  <c r="A26" i="12" s="1"/>
  <c r="KW33" i="1"/>
  <c r="KL33" i="1"/>
  <c r="KA33" i="1"/>
  <c r="IG33" i="1"/>
  <c r="HF33" i="1"/>
  <c r="GS33" i="1"/>
  <c r="GT33" i="1" s="1"/>
  <c r="GM33" i="1"/>
  <c r="EZ33" i="1"/>
  <c r="FA33" i="1" s="1"/>
  <c r="ET33" i="1"/>
  <c r="DG33" i="1"/>
  <c r="DH33" i="1" s="1"/>
  <c r="DA33" i="1"/>
  <c r="BS33" i="1"/>
  <c r="BN33" i="1"/>
  <c r="BO33" i="1" s="1"/>
  <c r="BH33" i="1"/>
  <c r="AG33" i="1"/>
  <c r="IX33" i="1" s="1"/>
  <c r="T33" i="1"/>
  <c r="U33" i="1" s="1"/>
  <c r="N33" i="1"/>
  <c r="KW32" i="1"/>
  <c r="KL32" i="1"/>
  <c r="KA32" i="1"/>
  <c r="IG32" i="1"/>
  <c r="GU32" i="1"/>
  <c r="GV32" i="1" s="1"/>
  <c r="GW32" i="1" s="1"/>
  <c r="GS32" i="1"/>
  <c r="GT32" i="1" s="1"/>
  <c r="GM32" i="1"/>
  <c r="FA32" i="1"/>
  <c r="EZ32" i="1"/>
  <c r="ET32" i="1"/>
  <c r="DG32" i="1"/>
  <c r="DH32" i="1" s="1"/>
  <c r="DA32" i="1"/>
  <c r="BN32" i="1"/>
  <c r="BO32" i="1" s="1"/>
  <c r="HF32" i="1" s="1"/>
  <c r="BH32" i="1"/>
  <c r="AG32" i="1"/>
  <c r="IX32" i="1" s="1"/>
  <c r="T32" i="1"/>
  <c r="U32" i="1" s="1"/>
  <c r="N32" i="1"/>
  <c r="KW31" i="1"/>
  <c r="KL31" i="1"/>
  <c r="KA31" i="1"/>
  <c r="IG31" i="1"/>
  <c r="HF31" i="1"/>
  <c r="GT31" i="1"/>
  <c r="GS31" i="1"/>
  <c r="GM31" i="1"/>
  <c r="FU31" i="1"/>
  <c r="FM31" i="1"/>
  <c r="FJ31" i="1"/>
  <c r="FK31" i="1" s="1"/>
  <c r="FL31" i="1" s="1"/>
  <c r="FE31" i="1"/>
  <c r="FA31" i="1"/>
  <c r="FR31" i="1" s="1"/>
  <c r="FS31" i="1" s="1"/>
  <c r="FT31" i="1" s="1"/>
  <c r="EZ31" i="1"/>
  <c r="ET31" i="1"/>
  <c r="EB31" i="1"/>
  <c r="DZ31" i="1"/>
  <c r="EA31" i="1" s="1"/>
  <c r="EC31" i="1" s="1"/>
  <c r="ED31" i="1" s="1"/>
  <c r="EE31" i="1" s="1"/>
  <c r="EF31" i="1" s="1"/>
  <c r="DU31" i="1"/>
  <c r="DV31" i="1" s="1"/>
  <c r="DW31" i="1" s="1"/>
  <c r="DX31" i="1" s="1"/>
  <c r="DQ31" i="1"/>
  <c r="DR31" i="1" s="1"/>
  <c r="DS31" i="1" s="1"/>
  <c r="F85" i="10" s="1"/>
  <c r="DL31" i="1"/>
  <c r="DH31" i="1"/>
  <c r="DY31" i="1" s="1"/>
  <c r="DG31" i="1"/>
  <c r="DA31" i="1"/>
  <c r="CI31" i="1"/>
  <c r="CF31" i="1"/>
  <c r="CG31" i="1" s="1"/>
  <c r="CH31" i="1" s="1"/>
  <c r="CA31" i="1"/>
  <c r="BX31" i="1"/>
  <c r="BY31" i="1" s="1"/>
  <c r="BZ31" i="1" s="1"/>
  <c r="BS31" i="1"/>
  <c r="BP31" i="1"/>
  <c r="BQ31" i="1" s="1"/>
  <c r="BR31" i="1" s="1"/>
  <c r="BO31" i="1"/>
  <c r="DT31" i="1" s="1"/>
  <c r="BN31" i="1"/>
  <c r="BH31" i="1"/>
  <c r="U31" i="1"/>
  <c r="T31" i="1"/>
  <c r="N31" i="1"/>
  <c r="KW30" i="1"/>
  <c r="KN30" i="1"/>
  <c r="KO30" i="1" s="1"/>
  <c r="KP30" i="1" s="1"/>
  <c r="KQ30" i="1" s="1"/>
  <c r="KL30" i="1"/>
  <c r="KA30" i="1"/>
  <c r="IG30" i="1"/>
  <c r="GS30" i="1"/>
  <c r="GT30" i="1" s="1"/>
  <c r="GM30" i="1"/>
  <c r="FJ30" i="1"/>
  <c r="FK30" i="1" s="1"/>
  <c r="FL30" i="1" s="1"/>
  <c r="F113" i="10" s="1"/>
  <c r="EZ30" i="1"/>
  <c r="FA30" i="1" s="1"/>
  <c r="ET30" i="1"/>
  <c r="DG30" i="1"/>
  <c r="DH30" i="1" s="1"/>
  <c r="DA30" i="1"/>
  <c r="BX30" i="1"/>
  <c r="BY30" i="1" s="1"/>
  <c r="BZ30" i="1" s="1"/>
  <c r="F55" i="10" s="1"/>
  <c r="BN30" i="1"/>
  <c r="BO30" i="1" s="1"/>
  <c r="BH30" i="1"/>
  <c r="T30" i="1"/>
  <c r="U30" i="1" s="1"/>
  <c r="N30" i="1"/>
  <c r="KW29" i="1"/>
  <c r="KL29" i="1"/>
  <c r="KA29" i="1"/>
  <c r="IG29" i="1"/>
  <c r="GS29" i="1"/>
  <c r="GT29" i="1" s="1"/>
  <c r="GM29" i="1"/>
  <c r="FA29" i="1"/>
  <c r="EZ29" i="1"/>
  <c r="ET29" i="1"/>
  <c r="DG29" i="1"/>
  <c r="DH29" i="1" s="1"/>
  <c r="DA29" i="1"/>
  <c r="BO29" i="1"/>
  <c r="BN29" i="1"/>
  <c r="BH29" i="1"/>
  <c r="T29" i="1"/>
  <c r="U29" i="1" s="1"/>
  <c r="N29" i="1"/>
  <c r="KW28" i="1"/>
  <c r="KL28" i="1"/>
  <c r="KA28" i="1"/>
  <c r="IG28" i="1"/>
  <c r="GS28" i="1"/>
  <c r="GT28" i="1" s="1"/>
  <c r="GM28" i="1"/>
  <c r="FM28" i="1"/>
  <c r="EZ28" i="1"/>
  <c r="FA28" i="1" s="1"/>
  <c r="FB28" i="1" s="1"/>
  <c r="FC28" i="1" s="1"/>
  <c r="FD28" i="1" s="1"/>
  <c r="ET28" i="1"/>
  <c r="DH28" i="1"/>
  <c r="DG28" i="1"/>
  <c r="DA28" i="1"/>
  <c r="BX28" i="1"/>
  <c r="BY28" i="1" s="1"/>
  <c r="BZ28" i="1" s="1"/>
  <c r="BN28" i="1"/>
  <c r="BO28" i="1" s="1"/>
  <c r="BH28" i="1"/>
  <c r="T28" i="1"/>
  <c r="U28" i="1" s="1"/>
  <c r="N28" i="1"/>
  <c r="KW27" i="1"/>
  <c r="KL27" i="1"/>
  <c r="KA27" i="1"/>
  <c r="IW27" i="1"/>
  <c r="IY27" i="1" s="1"/>
  <c r="IZ27" i="1" s="1"/>
  <c r="JA27" i="1" s="1"/>
  <c r="JB27" i="1" s="1"/>
  <c r="IR27" i="1"/>
  <c r="IS27" i="1" s="1"/>
  <c r="IT27" i="1" s="1"/>
  <c r="IG27" i="1"/>
  <c r="HK27" i="1"/>
  <c r="HL27" i="1" s="1"/>
  <c r="HM27" i="1" s="1"/>
  <c r="HF27" i="1"/>
  <c r="HC27" i="1"/>
  <c r="HD27" i="1" s="1"/>
  <c r="HE27" i="1" s="1"/>
  <c r="GX27" i="1"/>
  <c r="GU27" i="1"/>
  <c r="GV27" i="1" s="1"/>
  <c r="GW27" i="1" s="1"/>
  <c r="GT27" i="1"/>
  <c r="GS27" i="1"/>
  <c r="GM27" i="1"/>
  <c r="FM27" i="1"/>
  <c r="FA27" i="1"/>
  <c r="EZ27" i="1"/>
  <c r="ET27" i="1"/>
  <c r="DH27" i="1"/>
  <c r="DG27" i="1"/>
  <c r="DA27" i="1"/>
  <c r="CI27" i="1"/>
  <c r="BX27" i="1"/>
  <c r="BY27" i="1" s="1"/>
  <c r="BZ27" i="1" s="1"/>
  <c r="F52" i="10" s="1"/>
  <c r="BS27" i="1"/>
  <c r="BO27" i="1"/>
  <c r="CF27" i="1" s="1"/>
  <c r="CG27" i="1" s="1"/>
  <c r="CH27" i="1" s="1"/>
  <c r="BN27" i="1"/>
  <c r="BH27" i="1"/>
  <c r="AO27" i="1"/>
  <c r="JF27" i="1" s="1"/>
  <c r="AL27" i="1"/>
  <c r="JC27" i="1" s="1"/>
  <c r="JD27" i="1" s="1"/>
  <c r="JE27" i="1" s="1"/>
  <c r="JG27" i="1" s="1"/>
  <c r="JH27" i="1" s="1"/>
  <c r="JI27" i="1" s="1"/>
  <c r="JJ27" i="1" s="1"/>
  <c r="AG27" i="1"/>
  <c r="IX27" i="1" s="1"/>
  <c r="AD27" i="1"/>
  <c r="IU27" i="1" s="1"/>
  <c r="IV27" i="1" s="1"/>
  <c r="Y27" i="1"/>
  <c r="IP27" i="1" s="1"/>
  <c r="V27" i="1"/>
  <c r="IM27" i="1" s="1"/>
  <c r="IN27" i="1" s="1"/>
  <c r="IO27" i="1" s="1"/>
  <c r="IQ27" i="1" s="1"/>
  <c r="U27" i="1"/>
  <c r="T27" i="1"/>
  <c r="N27" i="1"/>
  <c r="KW26" i="1"/>
  <c r="KL26" i="1"/>
  <c r="KA26" i="1"/>
  <c r="JC26" i="1"/>
  <c r="JD26" i="1" s="1"/>
  <c r="JE26" i="1" s="1"/>
  <c r="IG26" i="1"/>
  <c r="HK26" i="1"/>
  <c r="HL26" i="1" s="1"/>
  <c r="HM26" i="1" s="1"/>
  <c r="HC26" i="1"/>
  <c r="HD26" i="1" s="1"/>
  <c r="HE26" i="1" s="1"/>
  <c r="GU26" i="1"/>
  <c r="GV26" i="1" s="1"/>
  <c r="GW26" i="1" s="1"/>
  <c r="GS26" i="1"/>
  <c r="GT26" i="1" s="1"/>
  <c r="GM26" i="1"/>
  <c r="FJ26" i="1"/>
  <c r="FK26" i="1" s="1"/>
  <c r="FL26" i="1" s="1"/>
  <c r="EZ26" i="1"/>
  <c r="FA26" i="1" s="1"/>
  <c r="ET26" i="1"/>
  <c r="DY26" i="1"/>
  <c r="DZ26" i="1" s="1"/>
  <c r="EA26" i="1" s="1"/>
  <c r="DQ26" i="1"/>
  <c r="DR26" i="1" s="1"/>
  <c r="DS26" i="1" s="1"/>
  <c r="DI26" i="1"/>
  <c r="DJ26" i="1" s="1"/>
  <c r="DK26" i="1" s="1"/>
  <c r="DG26" i="1"/>
  <c r="DH26" i="1" s="1"/>
  <c r="DA26" i="1"/>
  <c r="BN26" i="1"/>
  <c r="BO26" i="1" s="1"/>
  <c r="BH26" i="1"/>
  <c r="AM26" i="1"/>
  <c r="AN26" i="1" s="1"/>
  <c r="AL26" i="1"/>
  <c r="AD26" i="1"/>
  <c r="IU26" i="1" s="1"/>
  <c r="IV26" i="1" s="1"/>
  <c r="IW26" i="1" s="1"/>
  <c r="V26" i="1"/>
  <c r="IM26" i="1" s="1"/>
  <c r="IN26" i="1" s="1"/>
  <c r="IO26" i="1" s="1"/>
  <c r="T26" i="1"/>
  <c r="U26" i="1" s="1"/>
  <c r="P26" i="1"/>
  <c r="Q26" i="1" s="1"/>
  <c r="R26" i="1" s="1"/>
  <c r="S26" i="1" s="1"/>
  <c r="N26" i="1"/>
  <c r="KW25" i="1"/>
  <c r="KL25" i="1"/>
  <c r="KA25" i="1"/>
  <c r="IG25" i="1"/>
  <c r="GS25" i="1"/>
  <c r="GT25" i="1" s="1"/>
  <c r="GM25" i="1"/>
  <c r="FM25" i="1"/>
  <c r="EZ25" i="1"/>
  <c r="FA25" i="1" s="1"/>
  <c r="ET25" i="1"/>
  <c r="DG25" i="1"/>
  <c r="DH25" i="1" s="1"/>
  <c r="DA25" i="1"/>
  <c r="CA25" i="1"/>
  <c r="BN25" i="1"/>
  <c r="BO25" i="1" s="1"/>
  <c r="BH25" i="1"/>
  <c r="T25" i="1"/>
  <c r="U25" i="1" s="1"/>
  <c r="P25" i="1"/>
  <c r="Q25" i="1" s="1"/>
  <c r="R25" i="1" s="1"/>
  <c r="S25" i="1" s="1"/>
  <c r="N25" i="1"/>
  <c r="KW24" i="1"/>
  <c r="KL24" i="1"/>
  <c r="KA24" i="1"/>
  <c r="IG24" i="1"/>
  <c r="GS24" i="1"/>
  <c r="GT24" i="1" s="1"/>
  <c r="GM24" i="1"/>
  <c r="FE24" i="1"/>
  <c r="EZ24" i="1"/>
  <c r="FA24" i="1" s="1"/>
  <c r="ET24" i="1"/>
  <c r="DY24" i="1"/>
  <c r="DZ24" i="1" s="1"/>
  <c r="EA24" i="1" s="1"/>
  <c r="DG24" i="1"/>
  <c r="DH24" i="1" s="1"/>
  <c r="DA24" i="1"/>
  <c r="CF24" i="1"/>
  <c r="CG24" i="1" s="1"/>
  <c r="CH24" i="1" s="1"/>
  <c r="F49" i="11" s="1"/>
  <c r="BO24" i="1"/>
  <c r="BN24" i="1"/>
  <c r="BH24" i="1"/>
  <c r="U24" i="1"/>
  <c r="T24" i="1"/>
  <c r="N24" i="1"/>
  <c r="KW23" i="1"/>
  <c r="KL23" i="1"/>
  <c r="KC23" i="1"/>
  <c r="KD23" i="1" s="1"/>
  <c r="KE23" i="1" s="1"/>
  <c r="KF23" i="1" s="1"/>
  <c r="KA23" i="1"/>
  <c r="JD23" i="1"/>
  <c r="JE23" i="1" s="1"/>
  <c r="JG23" i="1" s="1"/>
  <c r="JH23" i="1" s="1"/>
  <c r="JI23" i="1" s="1"/>
  <c r="JJ23" i="1" s="1"/>
  <c r="IG23" i="1"/>
  <c r="HN23" i="1"/>
  <c r="HC23" i="1"/>
  <c r="HD23" i="1" s="1"/>
  <c r="HE23" i="1" s="1"/>
  <c r="F135" i="10" s="1"/>
  <c r="GX23" i="1"/>
  <c r="GT23" i="1"/>
  <c r="HK23" i="1" s="1"/>
  <c r="HL23" i="1" s="1"/>
  <c r="HM23" i="1" s="1"/>
  <c r="GS23" i="1"/>
  <c r="GM23" i="1"/>
  <c r="FR23" i="1"/>
  <c r="FS23" i="1" s="1"/>
  <c r="FT23" i="1" s="1"/>
  <c r="FM23" i="1"/>
  <c r="FN23" i="1" s="1"/>
  <c r="FO23" i="1" s="1"/>
  <c r="FP23" i="1" s="1"/>
  <c r="FQ23" i="1" s="1"/>
  <c r="FJ23" i="1"/>
  <c r="FK23" i="1" s="1"/>
  <c r="FL23" i="1" s="1"/>
  <c r="F106" i="10" s="1"/>
  <c r="FE23" i="1"/>
  <c r="FB23" i="1"/>
  <c r="FC23" i="1" s="1"/>
  <c r="FD23" i="1" s="1"/>
  <c r="FA23" i="1"/>
  <c r="EZ23" i="1"/>
  <c r="ET23" i="1"/>
  <c r="DY23" i="1"/>
  <c r="DZ23" i="1" s="1"/>
  <c r="EA23" i="1" s="1"/>
  <c r="F77" i="11" s="1"/>
  <c r="DT23" i="1"/>
  <c r="DI23" i="1"/>
  <c r="DJ23" i="1" s="1"/>
  <c r="DK23" i="1" s="1"/>
  <c r="F77" i="9" s="1"/>
  <c r="DH23" i="1"/>
  <c r="DG23" i="1"/>
  <c r="DA23" i="1"/>
  <c r="CI23" i="1"/>
  <c r="BX23" i="1"/>
  <c r="BY23" i="1" s="1"/>
  <c r="BZ23" i="1" s="1"/>
  <c r="BO23" i="1"/>
  <c r="BN23" i="1"/>
  <c r="BH23" i="1"/>
  <c r="AO23" i="1"/>
  <c r="JF23" i="1" s="1"/>
  <c r="AM23" i="1"/>
  <c r="AN23" i="1" s="1"/>
  <c r="AD23" i="1"/>
  <c r="Y23" i="1"/>
  <c r="IP23" i="1" s="1"/>
  <c r="U23" i="1"/>
  <c r="AL23" i="1" s="1"/>
  <c r="JC23" i="1" s="1"/>
  <c r="T23" i="1"/>
  <c r="N23" i="1"/>
  <c r="KW22" i="1"/>
  <c r="KL22" i="1"/>
  <c r="KA22" i="1"/>
  <c r="IG22" i="1"/>
  <c r="HC22" i="1"/>
  <c r="HD22" i="1" s="1"/>
  <c r="HE22" i="1" s="1"/>
  <c r="F134" i="10" s="1"/>
  <c r="GS22" i="1"/>
  <c r="GT22" i="1" s="1"/>
  <c r="GM22" i="1"/>
  <c r="EZ22" i="1"/>
  <c r="FA22" i="1" s="1"/>
  <c r="ET22" i="1"/>
  <c r="DQ22" i="1"/>
  <c r="DR22" i="1" s="1"/>
  <c r="DS22" i="1" s="1"/>
  <c r="F76" i="10" s="1"/>
  <c r="DG22" i="1"/>
  <c r="DH22" i="1" s="1"/>
  <c r="DA22" i="1"/>
  <c r="BN22" i="1"/>
  <c r="BO22" i="1" s="1"/>
  <c r="BP22" i="1" s="1"/>
  <c r="BQ22" i="1" s="1"/>
  <c r="BR22" i="1" s="1"/>
  <c r="BH22" i="1"/>
  <c r="AD22" i="1"/>
  <c r="T22" i="1"/>
  <c r="U22" i="1" s="1"/>
  <c r="N22" i="1"/>
  <c r="KW21" i="1"/>
  <c r="KL21" i="1"/>
  <c r="KA21" i="1"/>
  <c r="IG21" i="1"/>
  <c r="GT21" i="1"/>
  <c r="GS21" i="1"/>
  <c r="GM21" i="1"/>
  <c r="EZ21" i="1"/>
  <c r="FA21" i="1" s="1"/>
  <c r="FE21" i="1" s="1"/>
  <c r="ET21" i="1"/>
  <c r="DH21" i="1"/>
  <c r="DG21" i="1"/>
  <c r="DA21" i="1"/>
  <c r="BN21" i="1"/>
  <c r="BO21" i="1" s="1"/>
  <c r="HF21" i="1" s="1"/>
  <c r="BH21" i="1"/>
  <c r="U21" i="1"/>
  <c r="T21" i="1"/>
  <c r="N21" i="1"/>
  <c r="A13" i="12" s="1"/>
  <c r="KW20" i="1"/>
  <c r="KL20" i="1"/>
  <c r="KC20" i="1"/>
  <c r="KD20" i="1" s="1"/>
  <c r="KE20" i="1" s="1"/>
  <c r="KF20" i="1" s="1"/>
  <c r="KA20" i="1"/>
  <c r="IG20" i="1"/>
  <c r="HK20" i="1"/>
  <c r="HL20" i="1" s="1"/>
  <c r="HM20" i="1" s="1"/>
  <c r="F132" i="11" s="1"/>
  <c r="HF20" i="1"/>
  <c r="GU20" i="1"/>
  <c r="GV20" i="1" s="1"/>
  <c r="GW20" i="1" s="1"/>
  <c r="F132" i="9" s="1"/>
  <c r="GT20" i="1"/>
  <c r="GS20" i="1"/>
  <c r="GM20" i="1"/>
  <c r="EZ20" i="1"/>
  <c r="FA20" i="1" s="1"/>
  <c r="ET20" i="1"/>
  <c r="DL20" i="1"/>
  <c r="DG20" i="1"/>
  <c r="DH20" i="1" s="1"/>
  <c r="DA20" i="1"/>
  <c r="CF20" i="1"/>
  <c r="CG20" i="1" s="1"/>
  <c r="CH20" i="1" s="1"/>
  <c r="BN20" i="1"/>
  <c r="BO20" i="1" s="1"/>
  <c r="BH20" i="1"/>
  <c r="AL20" i="1"/>
  <c r="U20" i="1"/>
  <c r="T20" i="1"/>
  <c r="N20" i="1"/>
  <c r="KW19" i="1"/>
  <c r="KN19" i="1"/>
  <c r="KO19" i="1" s="1"/>
  <c r="KP19" i="1" s="1"/>
  <c r="KQ19" i="1" s="1"/>
  <c r="KL19" i="1"/>
  <c r="KC19" i="1"/>
  <c r="KD19" i="1" s="1"/>
  <c r="KE19" i="1" s="1"/>
  <c r="KF19" i="1" s="1"/>
  <c r="KA19" i="1"/>
  <c r="IG19" i="1"/>
  <c r="GT19" i="1"/>
  <c r="GX19" i="1" s="1"/>
  <c r="GS19" i="1"/>
  <c r="GM19" i="1"/>
  <c r="FU19" i="1"/>
  <c r="FJ19" i="1"/>
  <c r="FK19" i="1" s="1"/>
  <c r="FL19" i="1" s="1"/>
  <c r="F102" i="10" s="1"/>
  <c r="FE19" i="1"/>
  <c r="FA19" i="1"/>
  <c r="FR19" i="1" s="1"/>
  <c r="FS19" i="1" s="1"/>
  <c r="FT19" i="1" s="1"/>
  <c r="EZ19" i="1"/>
  <c r="ET19" i="1"/>
  <c r="DY19" i="1"/>
  <c r="DZ19" i="1" s="1"/>
  <c r="EA19" i="1" s="1"/>
  <c r="DT19" i="1"/>
  <c r="DU19" i="1" s="1"/>
  <c r="DV19" i="1" s="1"/>
  <c r="DW19" i="1" s="1"/>
  <c r="DX19" i="1" s="1"/>
  <c r="DQ19" i="1"/>
  <c r="DR19" i="1" s="1"/>
  <c r="DS19" i="1" s="1"/>
  <c r="F73" i="10" s="1"/>
  <c r="DL19" i="1"/>
  <c r="DI19" i="1"/>
  <c r="DJ19" i="1" s="1"/>
  <c r="DK19" i="1" s="1"/>
  <c r="DH19" i="1"/>
  <c r="DG19" i="1"/>
  <c r="DA19" i="1"/>
  <c r="CF19" i="1"/>
  <c r="CG19" i="1" s="1"/>
  <c r="CH19" i="1" s="1"/>
  <c r="F44" i="11" s="1"/>
  <c r="CA19" i="1"/>
  <c r="BP19" i="1"/>
  <c r="BQ19" i="1" s="1"/>
  <c r="BR19" i="1" s="1"/>
  <c r="F44" i="9" s="1"/>
  <c r="BO19" i="1"/>
  <c r="BN19" i="1"/>
  <c r="BH19" i="1"/>
  <c r="AO19" i="1"/>
  <c r="JF19" i="1" s="1"/>
  <c r="AD19" i="1"/>
  <c r="IU19" i="1" s="1"/>
  <c r="IV19" i="1" s="1"/>
  <c r="IW19" i="1" s="1"/>
  <c r="U19" i="1"/>
  <c r="T19" i="1"/>
  <c r="N19" i="1"/>
  <c r="KW18" i="1"/>
  <c r="KN18" i="1"/>
  <c r="KO18" i="1" s="1"/>
  <c r="KP18" i="1" s="1"/>
  <c r="KQ18" i="1" s="1"/>
  <c r="KL18" i="1"/>
  <c r="KA18" i="1"/>
  <c r="IG18" i="1"/>
  <c r="GS18" i="1"/>
  <c r="GT18" i="1" s="1"/>
  <c r="HK18" i="1" s="1"/>
  <c r="HL18" i="1" s="1"/>
  <c r="HM18" i="1" s="1"/>
  <c r="GM18" i="1"/>
  <c r="FR18" i="1"/>
  <c r="FS18" i="1" s="1"/>
  <c r="FT18" i="1" s="1"/>
  <c r="FJ18" i="1"/>
  <c r="FK18" i="1" s="1"/>
  <c r="FL18" i="1" s="1"/>
  <c r="FB18" i="1"/>
  <c r="FC18" i="1" s="1"/>
  <c r="FD18" i="1" s="1"/>
  <c r="EZ18" i="1"/>
  <c r="FA18" i="1" s="1"/>
  <c r="ET18" i="1"/>
  <c r="DG18" i="1"/>
  <c r="DH18" i="1" s="1"/>
  <c r="DA18" i="1"/>
  <c r="BN18" i="1"/>
  <c r="BO18" i="1" s="1"/>
  <c r="CF18" i="1" s="1"/>
  <c r="CG18" i="1" s="1"/>
  <c r="CH18" i="1" s="1"/>
  <c r="BH18" i="1"/>
  <c r="T18" i="1"/>
  <c r="U18" i="1" s="1"/>
  <c r="AD18" i="1" s="1"/>
  <c r="N18" i="1"/>
  <c r="KW17" i="1"/>
  <c r="KN17" i="1"/>
  <c r="KO17" i="1" s="1"/>
  <c r="KP17" i="1" s="1"/>
  <c r="KQ17" i="1" s="1"/>
  <c r="KL17" i="1"/>
  <c r="KA17" i="1"/>
  <c r="IG17" i="1"/>
  <c r="GS17" i="1"/>
  <c r="GT17" i="1" s="1"/>
  <c r="GM17" i="1"/>
  <c r="EZ17" i="1"/>
  <c r="FA17" i="1" s="1"/>
  <c r="ET17" i="1"/>
  <c r="DG17" i="1"/>
  <c r="DH17" i="1" s="1"/>
  <c r="DA17" i="1"/>
  <c r="BN17" i="1"/>
  <c r="BO17" i="1" s="1"/>
  <c r="BH17" i="1"/>
  <c r="T17" i="1"/>
  <c r="U17" i="1" s="1"/>
  <c r="P17" i="1"/>
  <c r="Q17" i="1" s="1"/>
  <c r="R17" i="1" s="1"/>
  <c r="S17" i="1" s="1"/>
  <c r="N17" i="1"/>
  <c r="KW16" i="1"/>
  <c r="KL16" i="1"/>
  <c r="KA16" i="1"/>
  <c r="IG16" i="1"/>
  <c r="GS16" i="1"/>
  <c r="GT16" i="1" s="1"/>
  <c r="GM16" i="1"/>
  <c r="EZ16" i="1"/>
  <c r="FA16" i="1" s="1"/>
  <c r="ET16" i="1"/>
  <c r="DH16" i="1"/>
  <c r="DG16" i="1"/>
  <c r="DA16" i="1"/>
  <c r="BN16" i="1"/>
  <c r="BO16" i="1" s="1"/>
  <c r="BH16" i="1"/>
  <c r="T16" i="1"/>
  <c r="U16" i="1" s="1"/>
  <c r="N16" i="1"/>
  <c r="KW15" i="1"/>
  <c r="KL15" i="1"/>
  <c r="KA15" i="1"/>
  <c r="IG15" i="1"/>
  <c r="GT15" i="1"/>
  <c r="HK15" i="1" s="1"/>
  <c r="HL15" i="1" s="1"/>
  <c r="HM15" i="1" s="1"/>
  <c r="GS15" i="1"/>
  <c r="GM15" i="1"/>
  <c r="FU15" i="1"/>
  <c r="FM15" i="1"/>
  <c r="FE15" i="1"/>
  <c r="FA15" i="1"/>
  <c r="FR15" i="1" s="1"/>
  <c r="FS15" i="1" s="1"/>
  <c r="FT15" i="1" s="1"/>
  <c r="EZ15" i="1"/>
  <c r="ET15" i="1"/>
  <c r="DH15" i="1"/>
  <c r="DY15" i="1" s="1"/>
  <c r="DZ15" i="1" s="1"/>
  <c r="EA15" i="1" s="1"/>
  <c r="DG15" i="1"/>
  <c r="DA15" i="1"/>
  <c r="CI15" i="1"/>
  <c r="CA15" i="1"/>
  <c r="BS15" i="1"/>
  <c r="BO15" i="1"/>
  <c r="CF15" i="1" s="1"/>
  <c r="CG15" i="1" s="1"/>
  <c r="CH15" i="1" s="1"/>
  <c r="BN15" i="1"/>
  <c r="BH15" i="1"/>
  <c r="U15" i="1"/>
  <c r="AL15" i="1" s="1"/>
  <c r="T15" i="1"/>
  <c r="N15" i="1"/>
  <c r="KW14" i="1"/>
  <c r="KL14" i="1"/>
  <c r="KC14" i="1"/>
  <c r="KD14" i="1" s="1"/>
  <c r="KE14" i="1" s="1"/>
  <c r="KF14" i="1" s="1"/>
  <c r="KA14" i="1"/>
  <c r="IG14" i="1"/>
  <c r="GS14" i="1"/>
  <c r="GT14" i="1" s="1"/>
  <c r="GM14" i="1"/>
  <c r="EZ14" i="1"/>
  <c r="FA14" i="1" s="1"/>
  <c r="ET14" i="1"/>
  <c r="DG14" i="1"/>
  <c r="DH14" i="1" s="1"/>
  <c r="DY14" i="1" s="1"/>
  <c r="DZ14" i="1" s="1"/>
  <c r="EA14" i="1" s="1"/>
  <c r="DA14" i="1"/>
  <c r="CF14" i="1"/>
  <c r="CG14" i="1" s="1"/>
  <c r="CH14" i="1" s="1"/>
  <c r="BX14" i="1"/>
  <c r="BY14" i="1" s="1"/>
  <c r="BZ14" i="1" s="1"/>
  <c r="BP14" i="1"/>
  <c r="BQ14" i="1" s="1"/>
  <c r="BR14" i="1" s="1"/>
  <c r="BN14" i="1"/>
  <c r="BO14" i="1" s="1"/>
  <c r="BH14" i="1"/>
  <c r="T14" i="1"/>
  <c r="U14" i="1" s="1"/>
  <c r="N14" i="1"/>
  <c r="G14" i="1"/>
  <c r="H14" i="1" s="1"/>
  <c r="I14" i="1" s="1"/>
  <c r="KW13" i="1"/>
  <c r="KN13" i="1"/>
  <c r="KO13" i="1" s="1"/>
  <c r="KP13" i="1" s="1"/>
  <c r="KQ13" i="1" s="1"/>
  <c r="KL13" i="1"/>
  <c r="KC13" i="1"/>
  <c r="KD13" i="1" s="1"/>
  <c r="KE13" i="1" s="1"/>
  <c r="KF13" i="1" s="1"/>
  <c r="KA13" i="1"/>
  <c r="IG13" i="1"/>
  <c r="HK13" i="1"/>
  <c r="HL13" i="1" s="1"/>
  <c r="HM13" i="1" s="1"/>
  <c r="HC13" i="1"/>
  <c r="HD13" i="1" s="1"/>
  <c r="HE13" i="1" s="1"/>
  <c r="GU13" i="1"/>
  <c r="GV13" i="1" s="1"/>
  <c r="GW13" i="1" s="1"/>
  <c r="GS13" i="1"/>
  <c r="GT13" i="1" s="1"/>
  <c r="GM13" i="1"/>
  <c r="EZ13" i="1"/>
  <c r="FA13" i="1" s="1"/>
  <c r="ET13" i="1"/>
  <c r="DG13" i="1"/>
  <c r="DH13" i="1" s="1"/>
  <c r="DA13" i="1"/>
  <c r="BN13" i="1"/>
  <c r="BO13" i="1" s="1"/>
  <c r="BH13" i="1"/>
  <c r="AL13" i="1"/>
  <c r="JC13" i="1" s="1"/>
  <c r="JD13" i="1" s="1"/>
  <c r="JE13" i="1" s="1"/>
  <c r="AD13" i="1"/>
  <c r="IU13" i="1" s="1"/>
  <c r="IV13" i="1" s="1"/>
  <c r="IW13" i="1" s="1"/>
  <c r="V13" i="1"/>
  <c r="IM13" i="1" s="1"/>
  <c r="IN13" i="1" s="1"/>
  <c r="IO13" i="1" s="1"/>
  <c r="T13" i="1"/>
  <c r="U13" i="1" s="1"/>
  <c r="N13" i="1"/>
  <c r="G13" i="1"/>
  <c r="H13" i="1" s="1"/>
  <c r="I13" i="1" s="1"/>
  <c r="H12" i="1"/>
  <c r="I12" i="1" s="1"/>
  <c r="G12" i="1"/>
  <c r="G11" i="1"/>
  <c r="H11" i="1" s="1"/>
  <c r="I11" i="1" s="1"/>
  <c r="LD10" i="1"/>
  <c r="G10" i="1"/>
  <c r="H10" i="1" s="1"/>
  <c r="I10" i="1" s="1"/>
  <c r="H9" i="1"/>
  <c r="I9" i="1" s="1"/>
  <c r="G9" i="1"/>
  <c r="LD8" i="1"/>
  <c r="LD9" i="1" s="1"/>
  <c r="KS8" i="1"/>
  <c r="KS9" i="1" s="1"/>
  <c r="KH8" i="1"/>
  <c r="G8" i="1"/>
  <c r="H8" i="1" s="1"/>
  <c r="I8" i="1" s="1"/>
  <c r="KN35" i="1" s="1"/>
  <c r="KO35" i="1" s="1"/>
  <c r="KP35" i="1" s="1"/>
  <c r="KQ35" i="1" s="1"/>
  <c r="KH7" i="1"/>
  <c r="LD5" i="1"/>
  <c r="LB5" i="1"/>
  <c r="KQ5" i="1"/>
  <c r="KH5" i="1"/>
  <c r="GA4" i="1"/>
  <c r="EH4" i="1"/>
  <c r="JG3" i="1"/>
  <c r="JG4" i="1" s="1"/>
  <c r="HT3" i="1"/>
  <c r="GA3" i="1"/>
  <c r="EH3" i="1"/>
  <c r="CO3" i="1"/>
  <c r="AU3" i="1"/>
  <c r="DQ27" i="12" l="1"/>
  <c r="DQ27" i="7"/>
  <c r="DQ62" i="7" s="1"/>
  <c r="II35" i="1"/>
  <c r="IJ35" i="1" s="1"/>
  <c r="IK35" i="1" s="1"/>
  <c r="IL35" i="1" s="1"/>
  <c r="II31" i="1"/>
  <c r="IJ31" i="1" s="1"/>
  <c r="IK31" i="1" s="1"/>
  <c r="IL31" i="1" s="1"/>
  <c r="II27" i="1"/>
  <c r="IJ27" i="1" s="1"/>
  <c r="IK27" i="1" s="1"/>
  <c r="IL27" i="1" s="1"/>
  <c r="II23" i="1"/>
  <c r="IJ23" i="1" s="1"/>
  <c r="IK23" i="1" s="1"/>
  <c r="IL23" i="1" s="1"/>
  <c r="II19" i="1"/>
  <c r="IJ19" i="1" s="1"/>
  <c r="IK19" i="1" s="1"/>
  <c r="IL19" i="1" s="1"/>
  <c r="II36" i="1"/>
  <c r="IJ36" i="1" s="1"/>
  <c r="IK36" i="1" s="1"/>
  <c r="IL36" i="1" s="1"/>
  <c r="II30" i="1"/>
  <c r="IJ30" i="1" s="1"/>
  <c r="IK30" i="1" s="1"/>
  <c r="IL30" i="1" s="1"/>
  <c r="II25" i="1"/>
  <c r="IJ25" i="1" s="1"/>
  <c r="IK25" i="1" s="1"/>
  <c r="IL25" i="1" s="1"/>
  <c r="II20" i="1"/>
  <c r="IJ20" i="1" s="1"/>
  <c r="IK20" i="1" s="1"/>
  <c r="IL20" i="1" s="1"/>
  <c r="II15" i="1"/>
  <c r="IJ15" i="1" s="1"/>
  <c r="IK15" i="1" s="1"/>
  <c r="IL15" i="1" s="1"/>
  <c r="II41" i="1"/>
  <c r="IJ41" i="1" s="1"/>
  <c r="IK41" i="1" s="1"/>
  <c r="IL41" i="1" s="1"/>
  <c r="II40" i="1"/>
  <c r="IJ40" i="1" s="1"/>
  <c r="IK40" i="1" s="1"/>
  <c r="IL40" i="1" s="1"/>
  <c r="II39" i="1"/>
  <c r="IJ39" i="1" s="1"/>
  <c r="IK39" i="1" s="1"/>
  <c r="IL39" i="1" s="1"/>
  <c r="II32" i="1"/>
  <c r="IJ32" i="1" s="1"/>
  <c r="IK32" i="1" s="1"/>
  <c r="IL32" i="1" s="1"/>
  <c r="II26" i="1"/>
  <c r="IJ26" i="1" s="1"/>
  <c r="IK26" i="1" s="1"/>
  <c r="IL26" i="1" s="1"/>
  <c r="II21" i="1"/>
  <c r="IJ21" i="1" s="1"/>
  <c r="IK21" i="1" s="1"/>
  <c r="IL21" i="1" s="1"/>
  <c r="II18" i="1"/>
  <c r="IJ18" i="1" s="1"/>
  <c r="IK18" i="1" s="1"/>
  <c r="IL18" i="1" s="1"/>
  <c r="II38" i="1"/>
  <c r="IJ38" i="1" s="1"/>
  <c r="IK38" i="1" s="1"/>
  <c r="IL38" i="1" s="1"/>
  <c r="II33" i="1"/>
  <c r="IJ33" i="1" s="1"/>
  <c r="IK33" i="1" s="1"/>
  <c r="IL33" i="1" s="1"/>
  <c r="II28" i="1"/>
  <c r="IJ28" i="1" s="1"/>
  <c r="IK28" i="1" s="1"/>
  <c r="IL28" i="1" s="1"/>
  <c r="II14" i="1"/>
  <c r="IJ14" i="1" s="1"/>
  <c r="IK14" i="1" s="1"/>
  <c r="IL14" i="1" s="1"/>
  <c r="II13" i="1"/>
  <c r="IJ13" i="1" s="1"/>
  <c r="IK13" i="1" s="1"/>
  <c r="IL13" i="1" s="1"/>
  <c r="II22" i="1"/>
  <c r="IJ22" i="1" s="1"/>
  <c r="IK22" i="1" s="1"/>
  <c r="IL22" i="1" s="1"/>
  <c r="II17" i="1"/>
  <c r="IJ17" i="1" s="1"/>
  <c r="IK17" i="1" s="1"/>
  <c r="IL17" i="1" s="1"/>
  <c r="II37" i="1"/>
  <c r="IJ37" i="1" s="1"/>
  <c r="IK37" i="1" s="1"/>
  <c r="IL37" i="1" s="1"/>
  <c r="II34" i="1"/>
  <c r="IJ34" i="1" s="1"/>
  <c r="IK34" i="1" s="1"/>
  <c r="IL34" i="1" s="1"/>
  <c r="II29" i="1"/>
  <c r="IJ29" i="1" s="1"/>
  <c r="IK29" i="1" s="1"/>
  <c r="IL29" i="1" s="1"/>
  <c r="II24" i="1"/>
  <c r="IJ24" i="1" s="1"/>
  <c r="IK24" i="1" s="1"/>
  <c r="IL24" i="1" s="1"/>
  <c r="II16" i="1"/>
  <c r="IJ16" i="1" s="1"/>
  <c r="IK16" i="1" s="1"/>
  <c r="IL16" i="1" s="1"/>
  <c r="JG13" i="1"/>
  <c r="JH13" i="1" s="1"/>
  <c r="JI13" i="1" s="1"/>
  <c r="JJ13" i="1" s="1"/>
  <c r="JQ13" i="1"/>
  <c r="JR13" i="1" s="1"/>
  <c r="JS13" i="1" s="1"/>
  <c r="DQ5" i="12"/>
  <c r="DQ5" i="7"/>
  <c r="DQ40" i="7" s="1"/>
  <c r="F39" i="10"/>
  <c r="F69" i="11"/>
  <c r="EC15" i="1"/>
  <c r="ED15" i="1" s="1"/>
  <c r="EE15" i="1" s="1"/>
  <c r="EF15" i="1" s="1"/>
  <c r="HK16" i="1"/>
  <c r="HL16" i="1" s="1"/>
  <c r="HM16" i="1" s="1"/>
  <c r="HC16" i="1"/>
  <c r="HD16" i="1" s="1"/>
  <c r="HE16" i="1" s="1"/>
  <c r="GU16" i="1"/>
  <c r="GV16" i="1" s="1"/>
  <c r="GW16" i="1" s="1"/>
  <c r="HN16" i="1"/>
  <c r="GX16" i="1"/>
  <c r="F43" i="11"/>
  <c r="FV19" i="1"/>
  <c r="FW19" i="1" s="1"/>
  <c r="FX19" i="1" s="1"/>
  <c r="FY19" i="1" s="1"/>
  <c r="F102" i="11"/>
  <c r="JN26" i="1"/>
  <c r="JO26" i="1" s="1"/>
  <c r="JP26" i="1" s="1"/>
  <c r="F109" i="10"/>
  <c r="FN26" i="1"/>
  <c r="FO26" i="1" s="1"/>
  <c r="FP26" i="1" s="1"/>
  <c r="FQ26" i="1" s="1"/>
  <c r="F138" i="10"/>
  <c r="F59" i="10"/>
  <c r="CB34" i="1"/>
  <c r="CC34" i="1" s="1"/>
  <c r="CD34" i="1" s="1"/>
  <c r="CE34" i="1" s="1"/>
  <c r="F118" i="11"/>
  <c r="CM5" i="12"/>
  <c r="CM40" i="12" s="1"/>
  <c r="CM5" i="7"/>
  <c r="CM40" i="7" s="1"/>
  <c r="CN17" i="6"/>
  <c r="CO17" i="6" s="1"/>
  <c r="CP17" i="6" s="1"/>
  <c r="BW11" i="12"/>
  <c r="BW46" i="12" s="1"/>
  <c r="BW11" i="5"/>
  <c r="BW11" i="7"/>
  <c r="BW46" i="7" s="1"/>
  <c r="F125" i="9"/>
  <c r="GY13" i="1"/>
  <c r="GZ13" i="1" s="1"/>
  <c r="HA13" i="1" s="1"/>
  <c r="HB13" i="1" s="1"/>
  <c r="F127" i="11"/>
  <c r="CF16" i="1"/>
  <c r="CG16" i="1" s="1"/>
  <c r="CH16" i="1" s="1"/>
  <c r="BX16" i="1"/>
  <c r="BY16" i="1" s="1"/>
  <c r="BZ16" i="1" s="1"/>
  <c r="BP16" i="1"/>
  <c r="BQ16" i="1" s="1"/>
  <c r="BR16" i="1" s="1"/>
  <c r="FM16" i="1"/>
  <c r="CI16" i="1"/>
  <c r="CA16" i="1"/>
  <c r="BS16" i="1"/>
  <c r="HF16" i="1"/>
  <c r="DT16" i="1"/>
  <c r="FZ18" i="1"/>
  <c r="GA18" i="1" s="1"/>
  <c r="GB18" i="1" s="1"/>
  <c r="F101" i="9"/>
  <c r="DM19" i="1"/>
  <c r="DN19" i="1" s="1"/>
  <c r="DO19" i="1" s="1"/>
  <c r="DP19" i="1" s="1"/>
  <c r="F73" i="9"/>
  <c r="F73" i="11"/>
  <c r="F47" i="9"/>
  <c r="EC24" i="1"/>
  <c r="ED24" i="1" s="1"/>
  <c r="EE24" i="1" s="1"/>
  <c r="EF24" i="1" s="1"/>
  <c r="F78" i="11"/>
  <c r="AL25" i="1"/>
  <c r="AD25" i="1"/>
  <c r="V25" i="1"/>
  <c r="AG25" i="1"/>
  <c r="IX25" i="1" s="1"/>
  <c r="AO25" i="1"/>
  <c r="JF25" i="1" s="1"/>
  <c r="Y25" i="1"/>
  <c r="IP25" i="1" s="1"/>
  <c r="F80" i="11"/>
  <c r="BJ41" i="1"/>
  <c r="BK41" i="1" s="1"/>
  <c r="BL41" i="1" s="1"/>
  <c r="BM41" i="1" s="1"/>
  <c r="BJ40" i="1"/>
  <c r="BK40" i="1" s="1"/>
  <c r="BL40" i="1" s="1"/>
  <c r="BM40" i="1" s="1"/>
  <c r="BJ35" i="1"/>
  <c r="BK35" i="1" s="1"/>
  <c r="BL35" i="1" s="1"/>
  <c r="BM35" i="1" s="1"/>
  <c r="BJ31" i="1"/>
  <c r="BK31" i="1" s="1"/>
  <c r="BL31" i="1" s="1"/>
  <c r="BM31" i="1" s="1"/>
  <c r="BJ27" i="1"/>
  <c r="BK27" i="1" s="1"/>
  <c r="BL27" i="1" s="1"/>
  <c r="BM27" i="1" s="1"/>
  <c r="BJ23" i="1"/>
  <c r="BK23" i="1" s="1"/>
  <c r="BL23" i="1" s="1"/>
  <c r="BM23" i="1" s="1"/>
  <c r="BJ19" i="1"/>
  <c r="BK19" i="1" s="1"/>
  <c r="BL19" i="1" s="1"/>
  <c r="BM19" i="1" s="1"/>
  <c r="BJ38" i="1"/>
  <c r="BK38" i="1" s="1"/>
  <c r="BL38" i="1" s="1"/>
  <c r="BM38" i="1" s="1"/>
  <c r="BJ30" i="1"/>
  <c r="BK30" i="1" s="1"/>
  <c r="BL30" i="1" s="1"/>
  <c r="BM30" i="1" s="1"/>
  <c r="BJ25" i="1"/>
  <c r="BK25" i="1" s="1"/>
  <c r="BL25" i="1" s="1"/>
  <c r="BM25" i="1" s="1"/>
  <c r="BJ20" i="1"/>
  <c r="BK20" i="1" s="1"/>
  <c r="BL20" i="1" s="1"/>
  <c r="BM20" i="1" s="1"/>
  <c r="BJ15" i="1"/>
  <c r="BK15" i="1" s="1"/>
  <c r="BL15" i="1" s="1"/>
  <c r="BM15" i="1" s="1"/>
  <c r="BJ37" i="1"/>
  <c r="BK37" i="1" s="1"/>
  <c r="BL37" i="1" s="1"/>
  <c r="BM37" i="1" s="1"/>
  <c r="BJ32" i="1"/>
  <c r="BK32" i="1" s="1"/>
  <c r="BL32" i="1" s="1"/>
  <c r="BM32" i="1" s="1"/>
  <c r="BJ26" i="1"/>
  <c r="BK26" i="1" s="1"/>
  <c r="BL26" i="1" s="1"/>
  <c r="BM26" i="1" s="1"/>
  <c r="BJ21" i="1"/>
  <c r="BK21" i="1" s="1"/>
  <c r="BL21" i="1" s="1"/>
  <c r="BM21" i="1" s="1"/>
  <c r="BJ36" i="1"/>
  <c r="BK36" i="1" s="1"/>
  <c r="BL36" i="1" s="1"/>
  <c r="BM36" i="1" s="1"/>
  <c r="BJ33" i="1"/>
  <c r="BK33" i="1" s="1"/>
  <c r="BL33" i="1" s="1"/>
  <c r="BM33" i="1" s="1"/>
  <c r="BJ18" i="1"/>
  <c r="BK18" i="1" s="1"/>
  <c r="BL18" i="1" s="1"/>
  <c r="BM18" i="1" s="1"/>
  <c r="BJ14" i="1"/>
  <c r="BK14" i="1" s="1"/>
  <c r="BL14" i="1" s="1"/>
  <c r="BM14" i="1" s="1"/>
  <c r="BJ13" i="1"/>
  <c r="BK13" i="1" s="1"/>
  <c r="BL13" i="1" s="1"/>
  <c r="BM13" i="1" s="1"/>
  <c r="BJ28" i="1"/>
  <c r="BK28" i="1" s="1"/>
  <c r="BL28" i="1" s="1"/>
  <c r="BM28" i="1" s="1"/>
  <c r="BJ22" i="1"/>
  <c r="BK22" i="1" s="1"/>
  <c r="BL22" i="1" s="1"/>
  <c r="BM22" i="1" s="1"/>
  <c r="BJ34" i="1"/>
  <c r="BK34" i="1" s="1"/>
  <c r="BL34" i="1" s="1"/>
  <c r="BM34" i="1" s="1"/>
  <c r="BJ16" i="1"/>
  <c r="BK16" i="1" s="1"/>
  <c r="BL16" i="1" s="1"/>
  <c r="BM16" i="1" s="1"/>
  <c r="BJ29" i="1"/>
  <c r="BK29" i="1" s="1"/>
  <c r="BL29" i="1" s="1"/>
  <c r="BM29" i="1" s="1"/>
  <c r="BJ24" i="1"/>
  <c r="BK24" i="1" s="1"/>
  <c r="BL24" i="1" s="1"/>
  <c r="BM24" i="1" s="1"/>
  <c r="BJ39" i="1"/>
  <c r="BK39" i="1" s="1"/>
  <c r="BL39" i="1" s="1"/>
  <c r="BM39" i="1" s="1"/>
  <c r="BJ17" i="1"/>
  <c r="BK17" i="1" s="1"/>
  <c r="BL17" i="1" s="1"/>
  <c r="BM17" i="1" s="1"/>
  <c r="KY41" i="1"/>
  <c r="KZ41" i="1" s="1"/>
  <c r="LA41" i="1" s="1"/>
  <c r="LB41" i="1" s="1"/>
  <c r="KY40" i="1"/>
  <c r="KZ40" i="1" s="1"/>
  <c r="LA40" i="1" s="1"/>
  <c r="LB40" i="1" s="1"/>
  <c r="KY39" i="1"/>
  <c r="KZ39" i="1" s="1"/>
  <c r="LA39" i="1" s="1"/>
  <c r="LB39" i="1" s="1"/>
  <c r="KY38" i="1"/>
  <c r="KZ38" i="1" s="1"/>
  <c r="LA38" i="1" s="1"/>
  <c r="LB38" i="1" s="1"/>
  <c r="KY37" i="1"/>
  <c r="KZ37" i="1" s="1"/>
  <c r="LA37" i="1" s="1"/>
  <c r="LB37" i="1" s="1"/>
  <c r="KY36" i="1"/>
  <c r="KZ36" i="1" s="1"/>
  <c r="LA36" i="1" s="1"/>
  <c r="LB36" i="1" s="1"/>
  <c r="KY35" i="1"/>
  <c r="KZ35" i="1" s="1"/>
  <c r="LA35" i="1" s="1"/>
  <c r="LB35" i="1" s="1"/>
  <c r="KY31" i="1"/>
  <c r="KZ31" i="1" s="1"/>
  <c r="LA31" i="1" s="1"/>
  <c r="LB31" i="1" s="1"/>
  <c r="KY27" i="1"/>
  <c r="KZ27" i="1" s="1"/>
  <c r="LA27" i="1" s="1"/>
  <c r="LB27" i="1" s="1"/>
  <c r="KY23" i="1"/>
  <c r="KZ23" i="1" s="1"/>
  <c r="LA23" i="1" s="1"/>
  <c r="LB23" i="1" s="1"/>
  <c r="KY19" i="1"/>
  <c r="KZ19" i="1" s="1"/>
  <c r="LA19" i="1" s="1"/>
  <c r="LB19" i="1" s="1"/>
  <c r="KY32" i="1"/>
  <c r="KZ32" i="1" s="1"/>
  <c r="LA32" i="1" s="1"/>
  <c r="LB32" i="1" s="1"/>
  <c r="KY26" i="1"/>
  <c r="KZ26" i="1" s="1"/>
  <c r="LA26" i="1" s="1"/>
  <c r="LB26" i="1" s="1"/>
  <c r="KY21" i="1"/>
  <c r="KZ21" i="1" s="1"/>
  <c r="LA21" i="1" s="1"/>
  <c r="LB21" i="1" s="1"/>
  <c r="KY15" i="1"/>
  <c r="KZ15" i="1" s="1"/>
  <c r="LA15" i="1" s="1"/>
  <c r="LB15" i="1" s="1"/>
  <c r="KY33" i="1"/>
  <c r="KZ33" i="1" s="1"/>
  <c r="LA33" i="1" s="1"/>
  <c r="LB33" i="1" s="1"/>
  <c r="KY28" i="1"/>
  <c r="KZ28" i="1" s="1"/>
  <c r="LA28" i="1" s="1"/>
  <c r="LB28" i="1" s="1"/>
  <c r="KY22" i="1"/>
  <c r="KZ22" i="1" s="1"/>
  <c r="LA22" i="1" s="1"/>
  <c r="LB22" i="1" s="1"/>
  <c r="KY34" i="1"/>
  <c r="KZ34" i="1" s="1"/>
  <c r="LA34" i="1" s="1"/>
  <c r="LB34" i="1" s="1"/>
  <c r="KY29" i="1"/>
  <c r="KZ29" i="1" s="1"/>
  <c r="LA29" i="1" s="1"/>
  <c r="LB29" i="1" s="1"/>
  <c r="KY14" i="1"/>
  <c r="KZ14" i="1" s="1"/>
  <c r="LA14" i="1" s="1"/>
  <c r="LB14" i="1" s="1"/>
  <c r="KY13" i="1"/>
  <c r="KZ13" i="1" s="1"/>
  <c r="LA13" i="1" s="1"/>
  <c r="LB13" i="1" s="1"/>
  <c r="KY30" i="1"/>
  <c r="KZ30" i="1" s="1"/>
  <c r="LA30" i="1" s="1"/>
  <c r="LB30" i="1" s="1"/>
  <c r="KY24" i="1"/>
  <c r="KZ24" i="1" s="1"/>
  <c r="LA24" i="1" s="1"/>
  <c r="LB24" i="1" s="1"/>
  <c r="KY20" i="1"/>
  <c r="KZ20" i="1" s="1"/>
  <c r="LA20" i="1" s="1"/>
  <c r="LB20" i="1" s="1"/>
  <c r="KY17" i="1"/>
  <c r="KZ17" i="1" s="1"/>
  <c r="LA17" i="1" s="1"/>
  <c r="LB17" i="1" s="1"/>
  <c r="KY25" i="1"/>
  <c r="KZ25" i="1" s="1"/>
  <c r="LA25" i="1" s="1"/>
  <c r="LB25" i="1" s="1"/>
  <c r="KY18" i="1"/>
  <c r="KZ18" i="1" s="1"/>
  <c r="LA18" i="1" s="1"/>
  <c r="LB18" i="1" s="1"/>
  <c r="KY16" i="1"/>
  <c r="KZ16" i="1" s="1"/>
  <c r="LA16" i="1" s="1"/>
  <c r="LB16" i="1" s="1"/>
  <c r="F125" i="10"/>
  <c r="HG13" i="1"/>
  <c r="HH13" i="1" s="1"/>
  <c r="HI13" i="1" s="1"/>
  <c r="HJ13" i="1" s="1"/>
  <c r="DH5" i="12"/>
  <c r="DH5" i="7"/>
  <c r="DH40" i="7" s="1"/>
  <c r="DH6" i="12"/>
  <c r="DH6" i="7"/>
  <c r="DH41" i="7" s="1"/>
  <c r="F40" i="11"/>
  <c r="CJ15" i="1"/>
  <c r="CK15" i="1" s="1"/>
  <c r="CL15" i="1" s="1"/>
  <c r="CM15" i="1" s="1"/>
  <c r="FR16" i="1"/>
  <c r="FS16" i="1" s="1"/>
  <c r="FT16" i="1" s="1"/>
  <c r="FJ16" i="1"/>
  <c r="FK16" i="1" s="1"/>
  <c r="FL16" i="1" s="1"/>
  <c r="FB16" i="1"/>
  <c r="FC16" i="1" s="1"/>
  <c r="FD16" i="1" s="1"/>
  <c r="FU16" i="1"/>
  <c r="FE16" i="1"/>
  <c r="C9" i="12"/>
  <c r="C9" i="5"/>
  <c r="C9" i="7"/>
  <c r="C44" i="7" s="1"/>
  <c r="IU18" i="1"/>
  <c r="IV18" i="1" s="1"/>
  <c r="IW18" i="1" s="1"/>
  <c r="AE18" i="1"/>
  <c r="AF18" i="1" s="1"/>
  <c r="F101" i="10"/>
  <c r="AG15" i="12"/>
  <c r="AG50" i="12" s="1"/>
  <c r="AG15" i="5"/>
  <c r="AG15" i="7"/>
  <c r="AG50" i="7" s="1"/>
  <c r="F135" i="11"/>
  <c r="HO23" i="1"/>
  <c r="HP23" i="1" s="1"/>
  <c r="HQ23" i="1" s="1"/>
  <c r="HR23" i="1" s="1"/>
  <c r="HK24" i="1"/>
  <c r="HL24" i="1" s="1"/>
  <c r="HM24" i="1" s="1"/>
  <c r="GU24" i="1"/>
  <c r="GV24" i="1" s="1"/>
  <c r="GW24" i="1" s="1"/>
  <c r="GX24" i="1"/>
  <c r="HN24" i="1"/>
  <c r="HC24" i="1"/>
  <c r="HD24" i="1" s="1"/>
  <c r="HE24" i="1" s="1"/>
  <c r="DY25" i="1"/>
  <c r="DZ25" i="1" s="1"/>
  <c r="EA25" i="1" s="1"/>
  <c r="DQ25" i="1"/>
  <c r="DR25" i="1" s="1"/>
  <c r="DS25" i="1" s="1"/>
  <c r="DI25" i="1"/>
  <c r="DJ25" i="1" s="1"/>
  <c r="DK25" i="1" s="1"/>
  <c r="DL25" i="1"/>
  <c r="EB25" i="1"/>
  <c r="F52" i="11"/>
  <c r="CJ27" i="1"/>
  <c r="CK27" i="1" s="1"/>
  <c r="CL27" i="1" s="1"/>
  <c r="CM27" i="1" s="1"/>
  <c r="F64" i="10"/>
  <c r="F151" i="11"/>
  <c r="BC5" i="12"/>
  <c r="BC40" i="12" s="1"/>
  <c r="BC5" i="7"/>
  <c r="BC40" i="7" s="1"/>
  <c r="BC5" i="5"/>
  <c r="AP16" i="6"/>
  <c r="AQ16" i="6" s="1"/>
  <c r="AR16" i="6" s="1"/>
  <c r="AS16" i="6" s="1"/>
  <c r="F157" i="11"/>
  <c r="X11" i="12"/>
  <c r="X46" i="12" s="1"/>
  <c r="X11" i="5"/>
  <c r="X11" i="7"/>
  <c r="X46" i="7" s="1"/>
  <c r="FR20" i="1"/>
  <c r="FS20" i="1" s="1"/>
  <c r="FT20" i="1" s="1"/>
  <c r="FB20" i="1"/>
  <c r="FC20" i="1" s="1"/>
  <c r="FD20" i="1" s="1"/>
  <c r="FE20" i="1"/>
  <c r="FU20" i="1"/>
  <c r="FJ20" i="1"/>
  <c r="FK20" i="1" s="1"/>
  <c r="FL20" i="1" s="1"/>
  <c r="F48" i="10"/>
  <c r="CB23" i="1"/>
  <c r="CC23" i="1" s="1"/>
  <c r="CD23" i="1" s="1"/>
  <c r="CE23" i="1" s="1"/>
  <c r="F80" i="10"/>
  <c r="F111" i="9"/>
  <c r="F117" i="10"/>
  <c r="F189" i="11"/>
  <c r="EV41" i="1"/>
  <c r="EW41" i="1" s="1"/>
  <c r="EX41" i="1" s="1"/>
  <c r="EY41" i="1" s="1"/>
  <c r="EV40" i="1"/>
  <c r="EW40" i="1" s="1"/>
  <c r="EX40" i="1" s="1"/>
  <c r="EY40" i="1" s="1"/>
  <c r="GO39" i="1"/>
  <c r="GP39" i="1" s="1"/>
  <c r="GQ39" i="1" s="1"/>
  <c r="GR39" i="1" s="1"/>
  <c r="GO38" i="1"/>
  <c r="GP38" i="1" s="1"/>
  <c r="GQ38" i="1" s="1"/>
  <c r="GR38" i="1" s="1"/>
  <c r="GO37" i="1"/>
  <c r="GP37" i="1" s="1"/>
  <c r="GQ37" i="1" s="1"/>
  <c r="GR37" i="1" s="1"/>
  <c r="GO36" i="1"/>
  <c r="GP36" i="1" s="1"/>
  <c r="GQ36" i="1" s="1"/>
  <c r="GR36" i="1" s="1"/>
  <c r="GO35" i="1"/>
  <c r="GP35" i="1" s="1"/>
  <c r="GQ35" i="1" s="1"/>
  <c r="GR35" i="1" s="1"/>
  <c r="EV35" i="1"/>
  <c r="EW35" i="1" s="1"/>
  <c r="EX35" i="1" s="1"/>
  <c r="EY35" i="1" s="1"/>
  <c r="DC35" i="1"/>
  <c r="DD35" i="1" s="1"/>
  <c r="DE35" i="1" s="1"/>
  <c r="DF35" i="1" s="1"/>
  <c r="GO31" i="1"/>
  <c r="GP31" i="1" s="1"/>
  <c r="GQ31" i="1" s="1"/>
  <c r="GR31" i="1" s="1"/>
  <c r="EV31" i="1"/>
  <c r="EW31" i="1" s="1"/>
  <c r="EX31" i="1" s="1"/>
  <c r="EY31" i="1" s="1"/>
  <c r="DC31" i="1"/>
  <c r="DD31" i="1" s="1"/>
  <c r="DE31" i="1" s="1"/>
  <c r="DF31" i="1" s="1"/>
  <c r="GO27" i="1"/>
  <c r="GP27" i="1" s="1"/>
  <c r="GQ27" i="1" s="1"/>
  <c r="GR27" i="1" s="1"/>
  <c r="EV27" i="1"/>
  <c r="EW27" i="1" s="1"/>
  <c r="EX27" i="1" s="1"/>
  <c r="EY27" i="1" s="1"/>
  <c r="DC27" i="1"/>
  <c r="DD27" i="1" s="1"/>
  <c r="DE27" i="1" s="1"/>
  <c r="DF27" i="1" s="1"/>
  <c r="GO23" i="1"/>
  <c r="GP23" i="1" s="1"/>
  <c r="GQ23" i="1" s="1"/>
  <c r="GR23" i="1" s="1"/>
  <c r="EV23" i="1"/>
  <c r="EW23" i="1" s="1"/>
  <c r="EX23" i="1" s="1"/>
  <c r="EY23" i="1" s="1"/>
  <c r="DC23" i="1"/>
  <c r="DD23" i="1" s="1"/>
  <c r="DE23" i="1" s="1"/>
  <c r="DF23" i="1" s="1"/>
  <c r="GO19" i="1"/>
  <c r="GP19" i="1" s="1"/>
  <c r="GQ19" i="1" s="1"/>
  <c r="GR19" i="1" s="1"/>
  <c r="EV19" i="1"/>
  <c r="EW19" i="1" s="1"/>
  <c r="EX19" i="1" s="1"/>
  <c r="EY19" i="1" s="1"/>
  <c r="DC19" i="1"/>
  <c r="DD19" i="1" s="1"/>
  <c r="DE19" i="1" s="1"/>
  <c r="DF19" i="1" s="1"/>
  <c r="GO41" i="1"/>
  <c r="GP41" i="1" s="1"/>
  <c r="GQ41" i="1" s="1"/>
  <c r="GR41" i="1" s="1"/>
  <c r="GO40" i="1"/>
  <c r="GP40" i="1" s="1"/>
  <c r="GQ40" i="1" s="1"/>
  <c r="GR40" i="1" s="1"/>
  <c r="DC37" i="1"/>
  <c r="DD37" i="1" s="1"/>
  <c r="DE37" i="1" s="1"/>
  <c r="DF37" i="1" s="1"/>
  <c r="EV36" i="1"/>
  <c r="EW36" i="1" s="1"/>
  <c r="EX36" i="1" s="1"/>
  <c r="EY36" i="1" s="1"/>
  <c r="GO33" i="1"/>
  <c r="GP33" i="1" s="1"/>
  <c r="GQ33" i="1" s="1"/>
  <c r="GR33" i="1" s="1"/>
  <c r="DC33" i="1"/>
  <c r="DD33" i="1" s="1"/>
  <c r="DE33" i="1" s="1"/>
  <c r="DF33" i="1" s="1"/>
  <c r="GO32" i="1"/>
  <c r="GP32" i="1" s="1"/>
  <c r="GQ32" i="1" s="1"/>
  <c r="GR32" i="1" s="1"/>
  <c r="EV30" i="1"/>
  <c r="EW30" i="1" s="1"/>
  <c r="EX30" i="1" s="1"/>
  <c r="EY30" i="1" s="1"/>
  <c r="EV28" i="1"/>
  <c r="EW28" i="1" s="1"/>
  <c r="EX28" i="1" s="1"/>
  <c r="EY28" i="1" s="1"/>
  <c r="EV25" i="1"/>
  <c r="EW25" i="1" s="1"/>
  <c r="EX25" i="1" s="1"/>
  <c r="EY25" i="1" s="1"/>
  <c r="DC24" i="1"/>
  <c r="DD24" i="1" s="1"/>
  <c r="DE24" i="1" s="1"/>
  <c r="DF24" i="1" s="1"/>
  <c r="GO22" i="1"/>
  <c r="GP22" i="1" s="1"/>
  <c r="GQ22" i="1" s="1"/>
  <c r="GR22" i="1" s="1"/>
  <c r="DC22" i="1"/>
  <c r="DD22" i="1" s="1"/>
  <c r="DE22" i="1" s="1"/>
  <c r="DF22" i="1" s="1"/>
  <c r="GO15" i="1"/>
  <c r="GP15" i="1" s="1"/>
  <c r="GQ15" i="1" s="1"/>
  <c r="GR15" i="1" s="1"/>
  <c r="EV15" i="1"/>
  <c r="EW15" i="1" s="1"/>
  <c r="EX15" i="1" s="1"/>
  <c r="EY15" i="1" s="1"/>
  <c r="DC15" i="1"/>
  <c r="DD15" i="1" s="1"/>
  <c r="DE15" i="1" s="1"/>
  <c r="DF15" i="1" s="1"/>
  <c r="EV39" i="1"/>
  <c r="EW39" i="1" s="1"/>
  <c r="EX39" i="1" s="1"/>
  <c r="EY39" i="1" s="1"/>
  <c r="DC36" i="1"/>
  <c r="DD36" i="1" s="1"/>
  <c r="DE36" i="1" s="1"/>
  <c r="DF36" i="1" s="1"/>
  <c r="GO34" i="1"/>
  <c r="GP34" i="1" s="1"/>
  <c r="GQ34" i="1" s="1"/>
  <c r="GR34" i="1" s="1"/>
  <c r="DC34" i="1"/>
  <c r="DD34" i="1" s="1"/>
  <c r="DE34" i="1" s="1"/>
  <c r="DF34" i="1" s="1"/>
  <c r="GO29" i="1"/>
  <c r="GP29" i="1" s="1"/>
  <c r="GQ29" i="1" s="1"/>
  <c r="GR29" i="1" s="1"/>
  <c r="DC29" i="1"/>
  <c r="DD29" i="1" s="1"/>
  <c r="DE29" i="1" s="1"/>
  <c r="DF29" i="1" s="1"/>
  <c r="GO28" i="1"/>
  <c r="GP28" i="1" s="1"/>
  <c r="GQ28" i="1" s="1"/>
  <c r="GR28" i="1" s="1"/>
  <c r="EV26" i="1"/>
  <c r="EW26" i="1" s="1"/>
  <c r="EX26" i="1" s="1"/>
  <c r="EY26" i="1" s="1"/>
  <c r="EV24" i="1"/>
  <c r="EW24" i="1" s="1"/>
  <c r="EX24" i="1" s="1"/>
  <c r="EY24" i="1" s="1"/>
  <c r="EV21" i="1"/>
  <c r="EW21" i="1" s="1"/>
  <c r="EX21" i="1" s="1"/>
  <c r="EY21" i="1" s="1"/>
  <c r="DC20" i="1"/>
  <c r="DD20" i="1" s="1"/>
  <c r="DE20" i="1" s="1"/>
  <c r="DF20" i="1" s="1"/>
  <c r="GO18" i="1"/>
  <c r="GP18" i="1" s="1"/>
  <c r="GQ18" i="1" s="1"/>
  <c r="GR18" i="1" s="1"/>
  <c r="EV18" i="1"/>
  <c r="EW18" i="1" s="1"/>
  <c r="EX18" i="1" s="1"/>
  <c r="EY18" i="1" s="1"/>
  <c r="DC41" i="1"/>
  <c r="DD41" i="1" s="1"/>
  <c r="DE41" i="1" s="1"/>
  <c r="DF41" i="1" s="1"/>
  <c r="DC40" i="1"/>
  <c r="DD40" i="1" s="1"/>
  <c r="DE40" i="1" s="1"/>
  <c r="DF40" i="1" s="1"/>
  <c r="DC39" i="1"/>
  <c r="DD39" i="1" s="1"/>
  <c r="DE39" i="1" s="1"/>
  <c r="DF39" i="1" s="1"/>
  <c r="EV38" i="1"/>
  <c r="EW38" i="1" s="1"/>
  <c r="EX38" i="1" s="1"/>
  <c r="EY38" i="1" s="1"/>
  <c r="EV33" i="1"/>
  <c r="EW33" i="1" s="1"/>
  <c r="EX33" i="1" s="1"/>
  <c r="EY33" i="1" s="1"/>
  <c r="DC32" i="1"/>
  <c r="DD32" i="1" s="1"/>
  <c r="DE32" i="1" s="1"/>
  <c r="DF32" i="1" s="1"/>
  <c r="GO30" i="1"/>
  <c r="GP30" i="1" s="1"/>
  <c r="GQ30" i="1" s="1"/>
  <c r="GR30" i="1" s="1"/>
  <c r="DC30" i="1"/>
  <c r="DD30" i="1" s="1"/>
  <c r="DE30" i="1" s="1"/>
  <c r="DF30" i="1" s="1"/>
  <c r="DC18" i="1"/>
  <c r="DD18" i="1" s="1"/>
  <c r="DE18" i="1" s="1"/>
  <c r="DF18" i="1" s="1"/>
  <c r="GO14" i="1"/>
  <c r="GP14" i="1" s="1"/>
  <c r="GQ14" i="1" s="1"/>
  <c r="GR14" i="1" s="1"/>
  <c r="EV14" i="1"/>
  <c r="EW14" i="1" s="1"/>
  <c r="EX14" i="1" s="1"/>
  <c r="EY14" i="1" s="1"/>
  <c r="DC14" i="1"/>
  <c r="DD14" i="1" s="1"/>
  <c r="DE14" i="1" s="1"/>
  <c r="DF14" i="1" s="1"/>
  <c r="GO13" i="1"/>
  <c r="GP13" i="1" s="1"/>
  <c r="GQ13" i="1" s="1"/>
  <c r="GR13" i="1" s="1"/>
  <c r="EV13" i="1"/>
  <c r="EW13" i="1" s="1"/>
  <c r="EX13" i="1" s="1"/>
  <c r="EY13" i="1" s="1"/>
  <c r="DC13" i="1"/>
  <c r="DD13" i="1" s="1"/>
  <c r="DE13" i="1" s="1"/>
  <c r="DF13" i="1" s="1"/>
  <c r="DC38" i="1"/>
  <c r="DD38" i="1" s="1"/>
  <c r="DE38" i="1" s="1"/>
  <c r="DF38" i="1" s="1"/>
  <c r="GO26" i="1"/>
  <c r="GP26" i="1" s="1"/>
  <c r="GQ26" i="1" s="1"/>
  <c r="GR26" i="1" s="1"/>
  <c r="EV22" i="1"/>
  <c r="EW22" i="1" s="1"/>
  <c r="EX22" i="1" s="1"/>
  <c r="EY22" i="1" s="1"/>
  <c r="GO16" i="1"/>
  <c r="GP16" i="1" s="1"/>
  <c r="GQ16" i="1" s="1"/>
  <c r="GR16" i="1" s="1"/>
  <c r="DC17" i="1"/>
  <c r="DD17" i="1" s="1"/>
  <c r="DE17" i="1" s="1"/>
  <c r="DF17" i="1" s="1"/>
  <c r="EV37" i="1"/>
  <c r="EW37" i="1" s="1"/>
  <c r="EX37" i="1" s="1"/>
  <c r="EY37" i="1" s="1"/>
  <c r="GO24" i="1"/>
  <c r="GP24" i="1" s="1"/>
  <c r="GQ24" i="1" s="1"/>
  <c r="GR24" i="1" s="1"/>
  <c r="GO20" i="1"/>
  <c r="GP20" i="1" s="1"/>
  <c r="GQ20" i="1" s="1"/>
  <c r="GR20" i="1" s="1"/>
  <c r="EV20" i="1"/>
  <c r="EW20" i="1" s="1"/>
  <c r="EX20" i="1" s="1"/>
  <c r="EY20" i="1" s="1"/>
  <c r="DC28" i="1"/>
  <c r="DD28" i="1" s="1"/>
  <c r="DE28" i="1" s="1"/>
  <c r="DF28" i="1" s="1"/>
  <c r="DC26" i="1"/>
  <c r="DD26" i="1" s="1"/>
  <c r="DE26" i="1" s="1"/>
  <c r="DF26" i="1" s="1"/>
  <c r="GO21" i="1"/>
  <c r="GP21" i="1" s="1"/>
  <c r="GQ21" i="1" s="1"/>
  <c r="GR21" i="1" s="1"/>
  <c r="DC21" i="1"/>
  <c r="DD21" i="1" s="1"/>
  <c r="DE21" i="1" s="1"/>
  <c r="DF21" i="1" s="1"/>
  <c r="EV16" i="1"/>
  <c r="EW16" i="1" s="1"/>
  <c r="EX16" i="1" s="1"/>
  <c r="EY16" i="1" s="1"/>
  <c r="EV29" i="1"/>
  <c r="EW29" i="1" s="1"/>
  <c r="EX29" i="1" s="1"/>
  <c r="EY29" i="1" s="1"/>
  <c r="GO25" i="1"/>
  <c r="GP25" i="1" s="1"/>
  <c r="GQ25" i="1" s="1"/>
  <c r="GR25" i="1" s="1"/>
  <c r="DC25" i="1"/>
  <c r="DD25" i="1" s="1"/>
  <c r="DE25" i="1" s="1"/>
  <c r="DF25" i="1" s="1"/>
  <c r="GO17" i="1"/>
  <c r="GP17" i="1" s="1"/>
  <c r="GQ17" i="1" s="1"/>
  <c r="GR17" i="1" s="1"/>
  <c r="EV17" i="1"/>
  <c r="EW17" i="1" s="1"/>
  <c r="EX17" i="1" s="1"/>
  <c r="EY17" i="1" s="1"/>
  <c r="DC16" i="1"/>
  <c r="DD16" i="1" s="1"/>
  <c r="DE16" i="1" s="1"/>
  <c r="DF16" i="1" s="1"/>
  <c r="EV34" i="1"/>
  <c r="EW34" i="1" s="1"/>
  <c r="EX34" i="1" s="1"/>
  <c r="EY34" i="1" s="1"/>
  <c r="EV32" i="1"/>
  <c r="EW32" i="1" s="1"/>
  <c r="EX32" i="1" s="1"/>
  <c r="EY32" i="1" s="1"/>
  <c r="F39" i="11"/>
  <c r="F130" i="11"/>
  <c r="DH11" i="12"/>
  <c r="DH11" i="7"/>
  <c r="DH46" i="7" s="1"/>
  <c r="DH12" i="12"/>
  <c r="DH12" i="7"/>
  <c r="DH47" i="7" s="1"/>
  <c r="C18" i="12"/>
  <c r="C18" i="7"/>
  <c r="C53" i="7" s="1"/>
  <c r="C18" i="5"/>
  <c r="F138" i="11"/>
  <c r="HO26" i="1"/>
  <c r="HP26" i="1" s="1"/>
  <c r="HQ26" i="1" s="1"/>
  <c r="HR26" i="1" s="1"/>
  <c r="F213" i="11"/>
  <c r="JN13" i="1"/>
  <c r="JO13" i="1" s="1"/>
  <c r="JP13" i="1" s="1"/>
  <c r="F125" i="11"/>
  <c r="F39" i="9"/>
  <c r="BT14" i="1"/>
  <c r="BU14" i="1" s="1"/>
  <c r="BV14" i="1" s="1"/>
  <c r="BW14" i="1" s="1"/>
  <c r="F68" i="11"/>
  <c r="JC15" i="1"/>
  <c r="JD15" i="1" s="1"/>
  <c r="JE15" i="1" s="1"/>
  <c r="AM15" i="1"/>
  <c r="AN15" i="1" s="1"/>
  <c r="F98" i="11"/>
  <c r="FV15" i="1"/>
  <c r="FW15" i="1" s="1"/>
  <c r="FX15" i="1" s="1"/>
  <c r="FY15" i="1" s="1"/>
  <c r="AL16" i="1"/>
  <c r="AD16" i="1"/>
  <c r="V16" i="1"/>
  <c r="Y16" i="1"/>
  <c r="IP16" i="1" s="1"/>
  <c r="AO16" i="1"/>
  <c r="JF16" i="1" s="1"/>
  <c r="AG16" i="1"/>
  <c r="IX16" i="1" s="1"/>
  <c r="DQ9" i="12"/>
  <c r="DQ9" i="7"/>
  <c r="DQ44" i="7" s="1"/>
  <c r="F101" i="11"/>
  <c r="FV18" i="1"/>
  <c r="FW18" i="1" s="1"/>
  <c r="FX18" i="1" s="1"/>
  <c r="FY18" i="1" s="1"/>
  <c r="DQ11" i="12"/>
  <c r="DQ11" i="7"/>
  <c r="DQ46" i="7" s="1"/>
  <c r="CJ20" i="1"/>
  <c r="CK20" i="1" s="1"/>
  <c r="CL20" i="1" s="1"/>
  <c r="CM20" i="1" s="1"/>
  <c r="F45" i="11"/>
  <c r="FF23" i="1"/>
  <c r="FG23" i="1" s="1"/>
  <c r="FH23" i="1" s="1"/>
  <c r="FI23" i="1" s="1"/>
  <c r="F106" i="9"/>
  <c r="F106" i="11"/>
  <c r="HK25" i="1"/>
  <c r="HL25" i="1" s="1"/>
  <c r="HM25" i="1" s="1"/>
  <c r="HC25" i="1"/>
  <c r="HD25" i="1" s="1"/>
  <c r="HE25" i="1" s="1"/>
  <c r="GU25" i="1"/>
  <c r="GV25" i="1" s="1"/>
  <c r="GW25" i="1" s="1"/>
  <c r="HN25" i="1"/>
  <c r="GX25" i="1"/>
  <c r="F80" i="9"/>
  <c r="DM26" i="1"/>
  <c r="DN26" i="1" s="1"/>
  <c r="DO26" i="1" s="1"/>
  <c r="DP26" i="1" s="1"/>
  <c r="F138" i="9"/>
  <c r="Z23" i="12"/>
  <c r="Z58" i="12" s="1"/>
  <c r="Z23" i="5"/>
  <c r="Z23" i="7"/>
  <c r="Z58" i="7" s="1"/>
  <c r="FV17" i="6"/>
  <c r="FW17" i="6" s="1"/>
  <c r="FX17" i="6" s="1"/>
  <c r="FY17" i="6" s="1"/>
  <c r="F245" i="11"/>
  <c r="B17" i="11"/>
  <c r="B17" i="10"/>
  <c r="EM41" i="1"/>
  <c r="EN41" i="1" s="1"/>
  <c r="EO41" i="1" s="1"/>
  <c r="EG40" i="1"/>
  <c r="EH40" i="1" s="1"/>
  <c r="EI40" i="1" s="1"/>
  <c r="EG39" i="1"/>
  <c r="EH39" i="1" s="1"/>
  <c r="EI39" i="1" s="1"/>
  <c r="EM35" i="1"/>
  <c r="EN35" i="1" s="1"/>
  <c r="EO35" i="1" s="1"/>
  <c r="EJ34" i="1"/>
  <c r="EK34" i="1" s="1"/>
  <c r="EL34" i="1" s="1"/>
  <c r="EM31" i="1"/>
  <c r="EN31" i="1" s="1"/>
  <c r="EO31" i="1" s="1"/>
  <c r="EJ30" i="1"/>
  <c r="EK30" i="1" s="1"/>
  <c r="EL30" i="1" s="1"/>
  <c r="EJ26" i="1"/>
  <c r="EK26" i="1" s="1"/>
  <c r="EL26" i="1" s="1"/>
  <c r="EG25" i="1"/>
  <c r="EH25" i="1" s="1"/>
  <c r="EI25" i="1" s="1"/>
  <c r="EM23" i="1"/>
  <c r="EN23" i="1" s="1"/>
  <c r="EO23" i="1" s="1"/>
  <c r="EJ22" i="1"/>
  <c r="EK22" i="1" s="1"/>
  <c r="EL22" i="1" s="1"/>
  <c r="EM19" i="1"/>
  <c r="EN19" i="1" s="1"/>
  <c r="EO19" i="1" s="1"/>
  <c r="B17" i="9"/>
  <c r="EJ31" i="1"/>
  <c r="EK31" i="1" s="1"/>
  <c r="EL31" i="1" s="1"/>
  <c r="EM28" i="1"/>
  <c r="EN28" i="1" s="1"/>
  <c r="EO28" i="1" s="1"/>
  <c r="EG28" i="1"/>
  <c r="EH28" i="1" s="1"/>
  <c r="EI28" i="1" s="1"/>
  <c r="EM26" i="1"/>
  <c r="EN26" i="1" s="1"/>
  <c r="EO26" i="1" s="1"/>
  <c r="EG23" i="1"/>
  <c r="EH23" i="1" s="1"/>
  <c r="EI23" i="1" s="1"/>
  <c r="EM21" i="1"/>
  <c r="EN21" i="1" s="1"/>
  <c r="EO21" i="1" s="1"/>
  <c r="EJ20" i="1"/>
  <c r="EK20" i="1" s="1"/>
  <c r="EL20" i="1" s="1"/>
  <c r="EM15" i="1"/>
  <c r="EN15" i="1" s="1"/>
  <c r="EO15" i="1" s="1"/>
  <c r="EJ14" i="1"/>
  <c r="EK14" i="1" s="1"/>
  <c r="EL14" i="1" s="1"/>
  <c r="EM37" i="1"/>
  <c r="EN37" i="1" s="1"/>
  <c r="EO37" i="1" s="1"/>
  <c r="EG35" i="1"/>
  <c r="EH35" i="1" s="1"/>
  <c r="EI35" i="1" s="1"/>
  <c r="EM33" i="1"/>
  <c r="EN33" i="1" s="1"/>
  <c r="EO33" i="1" s="1"/>
  <c r="EJ27" i="1"/>
  <c r="EK27" i="1" s="1"/>
  <c r="EL27" i="1" s="1"/>
  <c r="EG26" i="1"/>
  <c r="EH26" i="1" s="1"/>
  <c r="EI26" i="1" s="1"/>
  <c r="EJ25" i="1"/>
  <c r="EK25" i="1" s="1"/>
  <c r="EL25" i="1" s="1"/>
  <c r="EM24" i="1"/>
  <c r="EN24" i="1" s="1"/>
  <c r="EO24" i="1" s="1"/>
  <c r="EG24" i="1"/>
  <c r="EH24" i="1" s="1"/>
  <c r="EI24" i="1" s="1"/>
  <c r="EG19" i="1"/>
  <c r="EH19" i="1" s="1"/>
  <c r="EI19" i="1" s="1"/>
  <c r="EJ38" i="1"/>
  <c r="EK38" i="1" s="1"/>
  <c r="EL38" i="1" s="1"/>
  <c r="EG31" i="1"/>
  <c r="EH31" i="1" s="1"/>
  <c r="EI31" i="1" s="1"/>
  <c r="EM29" i="1"/>
  <c r="EN29" i="1" s="1"/>
  <c r="EO29" i="1" s="1"/>
  <c r="EJ17" i="1"/>
  <c r="EK17" i="1" s="1"/>
  <c r="EL17" i="1" s="1"/>
  <c r="EG16" i="1"/>
  <c r="EH16" i="1" s="1"/>
  <c r="EI16" i="1" s="1"/>
  <c r="EM14" i="1"/>
  <c r="EN14" i="1" s="1"/>
  <c r="EO14" i="1" s="1"/>
  <c r="A5" i="12"/>
  <c r="A5" i="7"/>
  <c r="HF13" i="1"/>
  <c r="FM13" i="1"/>
  <c r="DT13" i="1"/>
  <c r="CI13" i="1"/>
  <c r="CA13" i="1"/>
  <c r="BS13" i="1"/>
  <c r="DY16" i="1"/>
  <c r="DZ16" i="1" s="1"/>
  <c r="EA16" i="1" s="1"/>
  <c r="DQ16" i="1"/>
  <c r="DR16" i="1" s="1"/>
  <c r="DS16" i="1" s="1"/>
  <c r="DI16" i="1"/>
  <c r="DJ16" i="1" s="1"/>
  <c r="DK16" i="1" s="1"/>
  <c r="DQ10" i="12"/>
  <c r="DQ10" i="7"/>
  <c r="DQ45" i="7" s="1"/>
  <c r="EG20" i="1"/>
  <c r="EH20" i="1" s="1"/>
  <c r="EI20" i="1" s="1"/>
  <c r="EJ21" i="1"/>
  <c r="EK21" i="1" s="1"/>
  <c r="EL21" i="1" s="1"/>
  <c r="FU21" i="1"/>
  <c r="DH15" i="12"/>
  <c r="DH15" i="7"/>
  <c r="DH50" i="7" s="1"/>
  <c r="AL24" i="1"/>
  <c r="AG24" i="1"/>
  <c r="IX24" i="1" s="1"/>
  <c r="V24" i="1"/>
  <c r="HF26" i="1"/>
  <c r="HG26" i="1" s="1"/>
  <c r="HH26" i="1" s="1"/>
  <c r="HI26" i="1" s="1"/>
  <c r="HJ26" i="1" s="1"/>
  <c r="FM26" i="1"/>
  <c r="DT26" i="1"/>
  <c r="DU26" i="1" s="1"/>
  <c r="DV26" i="1" s="1"/>
  <c r="DW26" i="1" s="1"/>
  <c r="DX26" i="1" s="1"/>
  <c r="CI26" i="1"/>
  <c r="CA26" i="1"/>
  <c r="BS26" i="1"/>
  <c r="CF26" i="1"/>
  <c r="CG26" i="1" s="1"/>
  <c r="CH26" i="1" s="1"/>
  <c r="BP26" i="1"/>
  <c r="BQ26" i="1" s="1"/>
  <c r="BR26" i="1" s="1"/>
  <c r="F139" i="10"/>
  <c r="HG27" i="1"/>
  <c r="HH27" i="1" s="1"/>
  <c r="HI27" i="1" s="1"/>
  <c r="HJ27" i="1" s="1"/>
  <c r="EB28" i="1"/>
  <c r="DQ28" i="1"/>
  <c r="DR28" i="1" s="1"/>
  <c r="DS28" i="1" s="1"/>
  <c r="DL28" i="1"/>
  <c r="DY28" i="1"/>
  <c r="DZ28" i="1" s="1"/>
  <c r="EA28" i="1" s="1"/>
  <c r="DI28" i="1"/>
  <c r="DJ28" i="1" s="1"/>
  <c r="DK28" i="1" s="1"/>
  <c r="CF29" i="1"/>
  <c r="CG29" i="1" s="1"/>
  <c r="CH29" i="1" s="1"/>
  <c r="BX29" i="1"/>
  <c r="BY29" i="1" s="1"/>
  <c r="BZ29" i="1" s="1"/>
  <c r="BP29" i="1"/>
  <c r="BQ29" i="1" s="1"/>
  <c r="BR29" i="1" s="1"/>
  <c r="HF29" i="1"/>
  <c r="DT29" i="1"/>
  <c r="CI29" i="1"/>
  <c r="BS29" i="1"/>
  <c r="FM29" i="1"/>
  <c r="CA29" i="1"/>
  <c r="DY32" i="1"/>
  <c r="DZ32" i="1" s="1"/>
  <c r="EA32" i="1" s="1"/>
  <c r="DI32" i="1"/>
  <c r="DJ32" i="1" s="1"/>
  <c r="DK32" i="1" s="1"/>
  <c r="DY33" i="1"/>
  <c r="DZ33" i="1" s="1"/>
  <c r="EA33" i="1" s="1"/>
  <c r="DQ33" i="1"/>
  <c r="DR33" i="1" s="1"/>
  <c r="DS33" i="1" s="1"/>
  <c r="DI33" i="1"/>
  <c r="DJ33" i="1" s="1"/>
  <c r="DK33" i="1" s="1"/>
  <c r="EB33" i="1"/>
  <c r="DL33" i="1"/>
  <c r="JC35" i="1"/>
  <c r="JD35" i="1" s="1"/>
  <c r="JE35" i="1" s="1"/>
  <c r="JG35" i="1" s="1"/>
  <c r="JH35" i="1" s="1"/>
  <c r="JI35" i="1" s="1"/>
  <c r="JJ35" i="1" s="1"/>
  <c r="AM35" i="1"/>
  <c r="AN35" i="1" s="1"/>
  <c r="F147" i="11"/>
  <c r="HO35" i="1"/>
  <c r="HP35" i="1" s="1"/>
  <c r="HQ35" i="1" s="1"/>
  <c r="HR35" i="1" s="1"/>
  <c r="IM36" i="1"/>
  <c r="IN36" i="1" s="1"/>
  <c r="IO36" i="1" s="1"/>
  <c r="IQ36" i="1" s="1"/>
  <c r="IR36" i="1" s="1"/>
  <c r="IS36" i="1" s="1"/>
  <c r="IT36" i="1" s="1"/>
  <c r="W36" i="1"/>
  <c r="X36" i="1" s="1"/>
  <c r="AX7" i="12"/>
  <c r="AX7" i="5"/>
  <c r="AX7" i="7"/>
  <c r="AX42" i="7" s="1"/>
  <c r="CJ15" i="6"/>
  <c r="CK15" i="6" s="1"/>
  <c r="CL15" i="6" s="1"/>
  <c r="CM15" i="6" s="1"/>
  <c r="F185" i="11"/>
  <c r="F215" i="11"/>
  <c r="EC16" i="6"/>
  <c r="ED16" i="6" s="1"/>
  <c r="EE16" i="6" s="1"/>
  <c r="EF16" i="6" s="1"/>
  <c r="F244" i="11"/>
  <c r="FV16" i="6"/>
  <c r="FW16" i="6" s="1"/>
  <c r="FX16" i="6" s="1"/>
  <c r="FY16" i="6" s="1"/>
  <c r="BH10" i="12"/>
  <c r="BH10" i="7"/>
  <c r="BH45" i="7" s="1"/>
  <c r="BH10" i="5"/>
  <c r="F188" i="11"/>
  <c r="CL11" i="12"/>
  <c r="CL11" i="5"/>
  <c r="CL11" i="7"/>
  <c r="CL46" i="7" s="1"/>
  <c r="FR21" i="6"/>
  <c r="FS21" i="6" s="1"/>
  <c r="FT21" i="6" s="1"/>
  <c r="FJ21" i="6"/>
  <c r="FU21" i="6"/>
  <c r="AL28" i="6"/>
  <c r="AM28" i="6" s="1"/>
  <c r="AN28" i="6" s="1"/>
  <c r="AD28" i="6"/>
  <c r="AO28" i="6"/>
  <c r="AG28" i="6"/>
  <c r="Y28" i="6" s="1"/>
  <c r="CF31" i="6"/>
  <c r="CG31" i="6" s="1"/>
  <c r="CH31" i="6" s="1"/>
  <c r="BX31" i="6"/>
  <c r="HF31" i="6"/>
  <c r="GX31" i="6" s="1"/>
  <c r="FM31" i="6"/>
  <c r="FE31" i="6" s="1"/>
  <c r="DT31" i="6"/>
  <c r="DL31" i="6" s="1"/>
  <c r="CI31" i="6"/>
  <c r="CA31" i="6"/>
  <c r="BS31" i="6" s="1"/>
  <c r="HK36" i="6"/>
  <c r="HL36" i="6" s="1"/>
  <c r="HM36" i="6" s="1"/>
  <c r="HC36" i="6"/>
  <c r="HN36" i="6"/>
  <c r="CL32" i="12"/>
  <c r="CL32" i="5"/>
  <c r="CL32" i="7"/>
  <c r="CL67" i="7" s="1"/>
  <c r="F211" i="10"/>
  <c r="M55" i="11"/>
  <c r="M179" i="11"/>
  <c r="M210" i="11"/>
  <c r="B21" i="11"/>
  <c r="B21" i="10"/>
  <c r="B21" i="9"/>
  <c r="GF35" i="1"/>
  <c r="GG35" i="1" s="1"/>
  <c r="GH35" i="1" s="1"/>
  <c r="GC34" i="1"/>
  <c r="GD34" i="1" s="1"/>
  <c r="GE34" i="1" s="1"/>
  <c r="GF31" i="1"/>
  <c r="GG31" i="1" s="1"/>
  <c r="GH31" i="1" s="1"/>
  <c r="GC30" i="1"/>
  <c r="GD30" i="1" s="1"/>
  <c r="GE30" i="1" s="1"/>
  <c r="GC26" i="1"/>
  <c r="GD26" i="1" s="1"/>
  <c r="GE26" i="1" s="1"/>
  <c r="FZ25" i="1"/>
  <c r="GA25" i="1" s="1"/>
  <c r="GB25" i="1" s="1"/>
  <c r="GF23" i="1"/>
  <c r="GG23" i="1" s="1"/>
  <c r="GH23" i="1" s="1"/>
  <c r="FZ21" i="1"/>
  <c r="GA21" i="1" s="1"/>
  <c r="GB21" i="1" s="1"/>
  <c r="GF19" i="1"/>
  <c r="GG19" i="1" s="1"/>
  <c r="GH19" i="1" s="1"/>
  <c r="GC35" i="1"/>
  <c r="GD35" i="1" s="1"/>
  <c r="GE35" i="1" s="1"/>
  <c r="GF34" i="1"/>
  <c r="GG34" i="1" s="1"/>
  <c r="GH34" i="1" s="1"/>
  <c r="GF29" i="1"/>
  <c r="GG29" i="1" s="1"/>
  <c r="GH29" i="1" s="1"/>
  <c r="FZ22" i="1"/>
  <c r="GA22" i="1" s="1"/>
  <c r="GB22" i="1" s="1"/>
  <c r="GC21" i="1"/>
  <c r="GD21" i="1" s="1"/>
  <c r="GE21" i="1" s="1"/>
  <c r="GC19" i="1"/>
  <c r="GD19" i="1" s="1"/>
  <c r="GE19" i="1" s="1"/>
  <c r="GC18" i="1"/>
  <c r="GD18" i="1" s="1"/>
  <c r="GE18" i="1" s="1"/>
  <c r="FZ17" i="1"/>
  <c r="GA17" i="1" s="1"/>
  <c r="GB17" i="1" s="1"/>
  <c r="GF15" i="1"/>
  <c r="GG15" i="1" s="1"/>
  <c r="GH15" i="1" s="1"/>
  <c r="FZ41" i="1"/>
  <c r="GA41" i="1" s="1"/>
  <c r="GB41" i="1" s="1"/>
  <c r="FZ36" i="1"/>
  <c r="GA36" i="1" s="1"/>
  <c r="GB36" i="1" s="1"/>
  <c r="FZ34" i="1"/>
  <c r="GA34" i="1" s="1"/>
  <c r="GB34" i="1" s="1"/>
  <c r="GC31" i="1"/>
  <c r="GD31" i="1" s="1"/>
  <c r="GE31" i="1" s="1"/>
  <c r="GF30" i="1"/>
  <c r="GG30" i="1" s="1"/>
  <c r="GH30" i="1" s="1"/>
  <c r="GF28" i="1"/>
  <c r="GG28" i="1" s="1"/>
  <c r="GH28" i="1" s="1"/>
  <c r="FZ28" i="1"/>
  <c r="GA28" i="1" s="1"/>
  <c r="GB28" i="1" s="1"/>
  <c r="FZ23" i="1"/>
  <c r="GA23" i="1" s="1"/>
  <c r="GB23" i="1" s="1"/>
  <c r="GC20" i="1"/>
  <c r="GD20" i="1" s="1"/>
  <c r="GE20" i="1" s="1"/>
  <c r="GF18" i="1"/>
  <c r="GG18" i="1" s="1"/>
  <c r="GH18" i="1" s="1"/>
  <c r="FZ30" i="1"/>
  <c r="GA30" i="1" s="1"/>
  <c r="GB30" i="1" s="1"/>
  <c r="GC29" i="1"/>
  <c r="GD29" i="1" s="1"/>
  <c r="GE29" i="1" s="1"/>
  <c r="GF14" i="1"/>
  <c r="GG14" i="1" s="1"/>
  <c r="GH14" i="1" s="1"/>
  <c r="AM13" i="1"/>
  <c r="AN13" i="1" s="1"/>
  <c r="BP13" i="1"/>
  <c r="BQ13" i="1" s="1"/>
  <c r="BR13" i="1" s="1"/>
  <c r="CF13" i="1"/>
  <c r="CG13" i="1" s="1"/>
  <c r="CH13" i="1" s="1"/>
  <c r="EB13" i="1"/>
  <c r="DL13" i="1"/>
  <c r="FU14" i="1"/>
  <c r="FE14" i="1"/>
  <c r="AD15" i="1"/>
  <c r="DQ15" i="1"/>
  <c r="DR15" i="1" s="1"/>
  <c r="DS15" i="1" s="1"/>
  <c r="EG15" i="1"/>
  <c r="EH15" i="1" s="1"/>
  <c r="EI15" i="1" s="1"/>
  <c r="HC15" i="1"/>
  <c r="HD15" i="1" s="1"/>
  <c r="HE15" i="1" s="1"/>
  <c r="A10" i="12"/>
  <c r="A10" i="7"/>
  <c r="GU18" i="1"/>
  <c r="GV18" i="1" s="1"/>
  <c r="GW18" i="1" s="1"/>
  <c r="HC18" i="1"/>
  <c r="HD18" i="1" s="1"/>
  <c r="HE18" i="1" s="1"/>
  <c r="AO20" i="1"/>
  <c r="JF20" i="1" s="1"/>
  <c r="AD20" i="1"/>
  <c r="Y20" i="1"/>
  <c r="IP20" i="1" s="1"/>
  <c r="AL21" i="1"/>
  <c r="AD21" i="1"/>
  <c r="V21" i="1"/>
  <c r="AO21" i="1"/>
  <c r="JF21" i="1" s="1"/>
  <c r="Y21" i="1"/>
  <c r="IP21" i="1" s="1"/>
  <c r="DY21" i="1"/>
  <c r="DZ21" i="1" s="1"/>
  <c r="EA21" i="1" s="1"/>
  <c r="DQ21" i="1"/>
  <c r="DR21" i="1" s="1"/>
  <c r="DS21" i="1" s="1"/>
  <c r="DI21" i="1"/>
  <c r="DJ21" i="1" s="1"/>
  <c r="DK21" i="1" s="1"/>
  <c r="EB21" i="1"/>
  <c r="DL21" i="1"/>
  <c r="IU22" i="1"/>
  <c r="IV22" i="1" s="1"/>
  <c r="IW22" i="1" s="1"/>
  <c r="AE22" i="1"/>
  <c r="AF22" i="1" s="1"/>
  <c r="F19" i="11"/>
  <c r="AP23" i="1"/>
  <c r="AQ23" i="1" s="1"/>
  <c r="AR23" i="1" s="1"/>
  <c r="AS23" i="1" s="1"/>
  <c r="Y24" i="1"/>
  <c r="IP24" i="1" s="1"/>
  <c r="FM24" i="1"/>
  <c r="CI24" i="1"/>
  <c r="BX24" i="1"/>
  <c r="BY24" i="1" s="1"/>
  <c r="BZ24" i="1" s="1"/>
  <c r="BS24" i="1"/>
  <c r="HF24" i="1"/>
  <c r="W26" i="1"/>
  <c r="X26" i="1" s="1"/>
  <c r="FR28" i="1"/>
  <c r="FS28" i="1" s="1"/>
  <c r="FT28" i="1" s="1"/>
  <c r="EB30" i="1"/>
  <c r="DL30" i="1"/>
  <c r="DQ30" i="1"/>
  <c r="DR30" i="1" s="1"/>
  <c r="DS30" i="1" s="1"/>
  <c r="DY30" i="1"/>
  <c r="DZ30" i="1" s="1"/>
  <c r="EA30" i="1" s="1"/>
  <c r="DI30" i="1"/>
  <c r="DJ30" i="1" s="1"/>
  <c r="DK30" i="1" s="1"/>
  <c r="DQ22" i="12"/>
  <c r="DQ22" i="7"/>
  <c r="DQ57" i="7" s="1"/>
  <c r="F56" i="10"/>
  <c r="CB31" i="1"/>
  <c r="CC31" i="1" s="1"/>
  <c r="CD31" i="1" s="1"/>
  <c r="CE31" i="1" s="1"/>
  <c r="EG32" i="1"/>
  <c r="EH32" i="1" s="1"/>
  <c r="EI32" i="1" s="1"/>
  <c r="HK33" i="1"/>
  <c r="HL33" i="1" s="1"/>
  <c r="HM33" i="1" s="1"/>
  <c r="HC33" i="1"/>
  <c r="HD33" i="1" s="1"/>
  <c r="HE33" i="1" s="1"/>
  <c r="GU33" i="1"/>
  <c r="GV33" i="1" s="1"/>
  <c r="GW33" i="1" s="1"/>
  <c r="HN33" i="1"/>
  <c r="GX33" i="1"/>
  <c r="F148" i="10"/>
  <c r="HG36" i="1"/>
  <c r="HH36" i="1" s="1"/>
  <c r="HI36" i="1" s="1"/>
  <c r="HJ36" i="1" s="1"/>
  <c r="DY37" i="1"/>
  <c r="DZ37" i="1" s="1"/>
  <c r="EA37" i="1" s="1"/>
  <c r="DQ37" i="1"/>
  <c r="DR37" i="1" s="1"/>
  <c r="DS37" i="1" s="1"/>
  <c r="DI37" i="1"/>
  <c r="DJ37" i="1" s="1"/>
  <c r="DK37" i="1" s="1"/>
  <c r="EB37" i="1"/>
  <c r="DL37" i="1"/>
  <c r="IU38" i="1"/>
  <c r="IV38" i="1" s="1"/>
  <c r="IW38" i="1" s="1"/>
  <c r="AE38" i="1"/>
  <c r="AF38" i="1" s="1"/>
  <c r="DY38" i="1"/>
  <c r="DZ38" i="1" s="1"/>
  <c r="EA38" i="1" s="1"/>
  <c r="DQ38" i="1"/>
  <c r="DR38" i="1" s="1"/>
  <c r="DS38" i="1" s="1"/>
  <c r="DI38" i="1"/>
  <c r="DJ38" i="1" s="1"/>
  <c r="DK38" i="1" s="1"/>
  <c r="EB38" i="1"/>
  <c r="DL38" i="1"/>
  <c r="FU38" i="1"/>
  <c r="B36" i="11"/>
  <c r="B36" i="10"/>
  <c r="EF4" i="6"/>
  <c r="GO41" i="6"/>
  <c r="GP41" i="6" s="1"/>
  <c r="GQ41" i="6" s="1"/>
  <c r="GR41" i="6" s="1"/>
  <c r="P41" i="6"/>
  <c r="Q41" i="6" s="1"/>
  <c r="R41" i="6" s="1"/>
  <c r="S41" i="6" s="1"/>
  <c r="DC39" i="6"/>
  <c r="DD39" i="6" s="1"/>
  <c r="DE39" i="6" s="1"/>
  <c r="DF39" i="6" s="1"/>
  <c r="EV38" i="6"/>
  <c r="EW38" i="6" s="1"/>
  <c r="EX38" i="6" s="1"/>
  <c r="EY38" i="6" s="1"/>
  <c r="GO37" i="6"/>
  <c r="GP37" i="6" s="1"/>
  <c r="GQ37" i="6" s="1"/>
  <c r="GR37" i="6" s="1"/>
  <c r="P37" i="6"/>
  <c r="Q37" i="6" s="1"/>
  <c r="R37" i="6" s="1"/>
  <c r="S37" i="6" s="1"/>
  <c r="DC40" i="6"/>
  <c r="DD40" i="6" s="1"/>
  <c r="DE40" i="6" s="1"/>
  <c r="DF40" i="6" s="1"/>
  <c r="EV39" i="6"/>
  <c r="EW39" i="6" s="1"/>
  <c r="EX39" i="6" s="1"/>
  <c r="EY39" i="6" s="1"/>
  <c r="GO38" i="6"/>
  <c r="GP38" i="6" s="1"/>
  <c r="GQ38" i="6" s="1"/>
  <c r="GR38" i="6" s="1"/>
  <c r="P38" i="6"/>
  <c r="Q38" i="6" s="1"/>
  <c r="R38" i="6" s="1"/>
  <c r="S38" i="6" s="1"/>
  <c r="DC36" i="6"/>
  <c r="DD36" i="6" s="1"/>
  <c r="DE36" i="6" s="1"/>
  <c r="DF36" i="6" s="1"/>
  <c r="GO13" i="6"/>
  <c r="GP13" i="6" s="1"/>
  <c r="GQ13" i="6" s="1"/>
  <c r="GR13" i="6" s="1"/>
  <c r="EV13" i="6"/>
  <c r="EW13" i="6" s="1"/>
  <c r="EX13" i="6" s="1"/>
  <c r="EY13" i="6" s="1"/>
  <c r="DC13" i="6"/>
  <c r="DD13" i="6" s="1"/>
  <c r="DE13" i="6" s="1"/>
  <c r="DF13" i="6" s="1"/>
  <c r="P13" i="6"/>
  <c r="Q13" i="6" s="1"/>
  <c r="R13" i="6" s="1"/>
  <c r="S13" i="6" s="1"/>
  <c r="P40" i="6"/>
  <c r="Q40" i="6" s="1"/>
  <c r="R40" i="6" s="1"/>
  <c r="S40" i="6" s="1"/>
  <c r="P39" i="6"/>
  <c r="Q39" i="6" s="1"/>
  <c r="R39" i="6" s="1"/>
  <c r="S39" i="6" s="1"/>
  <c r="GO36" i="6"/>
  <c r="GP36" i="6" s="1"/>
  <c r="GQ36" i="6" s="1"/>
  <c r="GR36" i="6" s="1"/>
  <c r="GO35" i="6"/>
  <c r="GP35" i="6" s="1"/>
  <c r="GQ35" i="6" s="1"/>
  <c r="GR35" i="6" s="1"/>
  <c r="EV35" i="6"/>
  <c r="EW35" i="6" s="1"/>
  <c r="EX35" i="6" s="1"/>
  <c r="EY35" i="6" s="1"/>
  <c r="DC35" i="6"/>
  <c r="DD35" i="6" s="1"/>
  <c r="DE35" i="6" s="1"/>
  <c r="DF35" i="6" s="1"/>
  <c r="P35" i="6"/>
  <c r="Q35" i="6" s="1"/>
  <c r="R35" i="6" s="1"/>
  <c r="S35" i="6" s="1"/>
  <c r="GO34" i="6"/>
  <c r="GP34" i="6" s="1"/>
  <c r="GQ34" i="6" s="1"/>
  <c r="GR34" i="6" s="1"/>
  <c r="EV34" i="6"/>
  <c r="EW34" i="6" s="1"/>
  <c r="EX34" i="6" s="1"/>
  <c r="EY34" i="6" s="1"/>
  <c r="DC34" i="6"/>
  <c r="DD34" i="6" s="1"/>
  <c r="DE34" i="6" s="1"/>
  <c r="DF34" i="6" s="1"/>
  <c r="P34" i="6"/>
  <c r="Q34" i="6" s="1"/>
  <c r="R34" i="6" s="1"/>
  <c r="S34" i="6" s="1"/>
  <c r="GO33" i="6"/>
  <c r="GP33" i="6" s="1"/>
  <c r="GQ33" i="6" s="1"/>
  <c r="GR33" i="6" s="1"/>
  <c r="EV33" i="6"/>
  <c r="EW33" i="6" s="1"/>
  <c r="EX33" i="6" s="1"/>
  <c r="EY33" i="6" s="1"/>
  <c r="DC33" i="6"/>
  <c r="DD33" i="6" s="1"/>
  <c r="DE33" i="6" s="1"/>
  <c r="DF33" i="6" s="1"/>
  <c r="P33" i="6"/>
  <c r="Q33" i="6" s="1"/>
  <c r="R33" i="6" s="1"/>
  <c r="S33" i="6" s="1"/>
  <c r="GO32" i="6"/>
  <c r="GP32" i="6" s="1"/>
  <c r="GQ32" i="6" s="1"/>
  <c r="GR32" i="6" s="1"/>
  <c r="EV32" i="6"/>
  <c r="EW32" i="6" s="1"/>
  <c r="EX32" i="6" s="1"/>
  <c r="EY32" i="6" s="1"/>
  <c r="DC32" i="6"/>
  <c r="DD32" i="6" s="1"/>
  <c r="DE32" i="6" s="1"/>
  <c r="DF32" i="6" s="1"/>
  <c r="P32" i="6"/>
  <c r="Q32" i="6" s="1"/>
  <c r="R32" i="6" s="1"/>
  <c r="S32" i="6" s="1"/>
  <c r="GO31" i="6"/>
  <c r="GP31" i="6" s="1"/>
  <c r="GQ31" i="6" s="1"/>
  <c r="GR31" i="6" s="1"/>
  <c r="EV31" i="6"/>
  <c r="EW31" i="6" s="1"/>
  <c r="EX31" i="6" s="1"/>
  <c r="EY31" i="6" s="1"/>
  <c r="DC31" i="6"/>
  <c r="DD31" i="6" s="1"/>
  <c r="DE31" i="6" s="1"/>
  <c r="DF31" i="6" s="1"/>
  <c r="P31" i="6"/>
  <c r="Q31" i="6" s="1"/>
  <c r="R31" i="6" s="1"/>
  <c r="S31" i="6" s="1"/>
  <c r="GO30" i="6"/>
  <c r="GP30" i="6" s="1"/>
  <c r="GQ30" i="6" s="1"/>
  <c r="GR30" i="6" s="1"/>
  <c r="EV30" i="6"/>
  <c r="EW30" i="6" s="1"/>
  <c r="EX30" i="6" s="1"/>
  <c r="EY30" i="6" s="1"/>
  <c r="DC30" i="6"/>
  <c r="DD30" i="6" s="1"/>
  <c r="DE30" i="6" s="1"/>
  <c r="DF30" i="6" s="1"/>
  <c r="P30" i="6"/>
  <c r="Q30" i="6" s="1"/>
  <c r="R30" i="6" s="1"/>
  <c r="S30" i="6" s="1"/>
  <c r="GO29" i="6"/>
  <c r="GP29" i="6" s="1"/>
  <c r="GQ29" i="6" s="1"/>
  <c r="GR29" i="6" s="1"/>
  <c r="EV29" i="6"/>
  <c r="EW29" i="6" s="1"/>
  <c r="EX29" i="6" s="1"/>
  <c r="EY29" i="6" s="1"/>
  <c r="DC29" i="6"/>
  <c r="DD29" i="6" s="1"/>
  <c r="DE29" i="6" s="1"/>
  <c r="DF29" i="6" s="1"/>
  <c r="P29" i="6"/>
  <c r="Q29" i="6" s="1"/>
  <c r="R29" i="6" s="1"/>
  <c r="S29" i="6" s="1"/>
  <c r="GO28" i="6"/>
  <c r="GP28" i="6" s="1"/>
  <c r="GQ28" i="6" s="1"/>
  <c r="GR28" i="6" s="1"/>
  <c r="EV28" i="6"/>
  <c r="EW28" i="6" s="1"/>
  <c r="EX28" i="6" s="1"/>
  <c r="EY28" i="6" s="1"/>
  <c r="DC28" i="6"/>
  <c r="DD28" i="6" s="1"/>
  <c r="DE28" i="6" s="1"/>
  <c r="DF28" i="6" s="1"/>
  <c r="P28" i="6"/>
  <c r="Q28" i="6" s="1"/>
  <c r="R28" i="6" s="1"/>
  <c r="S28" i="6" s="1"/>
  <c r="GO27" i="6"/>
  <c r="GP27" i="6" s="1"/>
  <c r="GQ27" i="6" s="1"/>
  <c r="GR27" i="6" s="1"/>
  <c r="EV27" i="6"/>
  <c r="EW27" i="6" s="1"/>
  <c r="EX27" i="6" s="1"/>
  <c r="EY27" i="6" s="1"/>
  <c r="DC27" i="6"/>
  <c r="DD27" i="6" s="1"/>
  <c r="DE27" i="6" s="1"/>
  <c r="DF27" i="6" s="1"/>
  <c r="P27" i="6"/>
  <c r="Q27" i="6" s="1"/>
  <c r="R27" i="6" s="1"/>
  <c r="S27" i="6" s="1"/>
  <c r="GO26" i="6"/>
  <c r="GP26" i="6" s="1"/>
  <c r="GQ26" i="6" s="1"/>
  <c r="GR26" i="6" s="1"/>
  <c r="EV26" i="6"/>
  <c r="EW26" i="6" s="1"/>
  <c r="EX26" i="6" s="1"/>
  <c r="EY26" i="6" s="1"/>
  <c r="DC26" i="6"/>
  <c r="DD26" i="6" s="1"/>
  <c r="DE26" i="6" s="1"/>
  <c r="DF26" i="6" s="1"/>
  <c r="P26" i="6"/>
  <c r="Q26" i="6" s="1"/>
  <c r="R26" i="6" s="1"/>
  <c r="S26" i="6" s="1"/>
  <c r="GO25" i="6"/>
  <c r="GP25" i="6" s="1"/>
  <c r="GQ25" i="6" s="1"/>
  <c r="GR25" i="6" s="1"/>
  <c r="EV25" i="6"/>
  <c r="EW25" i="6" s="1"/>
  <c r="EX25" i="6" s="1"/>
  <c r="EY25" i="6" s="1"/>
  <c r="DC25" i="6"/>
  <c r="DD25" i="6" s="1"/>
  <c r="DE25" i="6" s="1"/>
  <c r="DF25" i="6" s="1"/>
  <c r="P25" i="6"/>
  <c r="Q25" i="6" s="1"/>
  <c r="R25" i="6" s="1"/>
  <c r="S25" i="6" s="1"/>
  <c r="GO24" i="6"/>
  <c r="GP24" i="6" s="1"/>
  <c r="GQ24" i="6" s="1"/>
  <c r="GR24" i="6" s="1"/>
  <c r="EV24" i="6"/>
  <c r="EW24" i="6" s="1"/>
  <c r="EX24" i="6" s="1"/>
  <c r="EY24" i="6" s="1"/>
  <c r="DC24" i="6"/>
  <c r="DD24" i="6" s="1"/>
  <c r="DE24" i="6" s="1"/>
  <c r="DF24" i="6" s="1"/>
  <c r="P24" i="6"/>
  <c r="Q24" i="6" s="1"/>
  <c r="R24" i="6" s="1"/>
  <c r="S24" i="6" s="1"/>
  <c r="GO23" i="6"/>
  <c r="GP23" i="6" s="1"/>
  <c r="GQ23" i="6" s="1"/>
  <c r="GR23" i="6" s="1"/>
  <c r="EV23" i="6"/>
  <c r="EW23" i="6" s="1"/>
  <c r="EX23" i="6" s="1"/>
  <c r="EY23" i="6" s="1"/>
  <c r="DC23" i="6"/>
  <c r="DD23" i="6" s="1"/>
  <c r="DE23" i="6" s="1"/>
  <c r="DF23" i="6" s="1"/>
  <c r="P23" i="6"/>
  <c r="Q23" i="6" s="1"/>
  <c r="R23" i="6" s="1"/>
  <c r="S23" i="6" s="1"/>
  <c r="GO22" i="6"/>
  <c r="GP22" i="6" s="1"/>
  <c r="GQ22" i="6" s="1"/>
  <c r="GR22" i="6" s="1"/>
  <c r="EV22" i="6"/>
  <c r="EW22" i="6" s="1"/>
  <c r="EX22" i="6" s="1"/>
  <c r="EY22" i="6" s="1"/>
  <c r="DC22" i="6"/>
  <c r="DD22" i="6" s="1"/>
  <c r="DE22" i="6" s="1"/>
  <c r="DF22" i="6" s="1"/>
  <c r="P22" i="6"/>
  <c r="Q22" i="6" s="1"/>
  <c r="R22" i="6" s="1"/>
  <c r="S22" i="6" s="1"/>
  <c r="GO21" i="6"/>
  <c r="GP21" i="6" s="1"/>
  <c r="GQ21" i="6" s="1"/>
  <c r="GR21" i="6" s="1"/>
  <c r="EV21" i="6"/>
  <c r="EW21" i="6" s="1"/>
  <c r="EX21" i="6" s="1"/>
  <c r="EY21" i="6" s="1"/>
  <c r="DC21" i="6"/>
  <c r="DD21" i="6" s="1"/>
  <c r="DE21" i="6" s="1"/>
  <c r="DF21" i="6" s="1"/>
  <c r="P21" i="6"/>
  <c r="Q21" i="6" s="1"/>
  <c r="R21" i="6" s="1"/>
  <c r="S21" i="6" s="1"/>
  <c r="GO20" i="6"/>
  <c r="GP20" i="6" s="1"/>
  <c r="GQ20" i="6" s="1"/>
  <c r="GR20" i="6" s="1"/>
  <c r="EV20" i="6"/>
  <c r="EW20" i="6" s="1"/>
  <c r="EX20" i="6" s="1"/>
  <c r="EY20" i="6" s="1"/>
  <c r="DC20" i="6"/>
  <c r="DD20" i="6" s="1"/>
  <c r="DE20" i="6" s="1"/>
  <c r="DF20" i="6" s="1"/>
  <c r="EV41" i="6"/>
  <c r="EW41" i="6" s="1"/>
  <c r="EX41" i="6" s="1"/>
  <c r="EY41" i="6" s="1"/>
  <c r="GO39" i="6"/>
  <c r="GP39" i="6" s="1"/>
  <c r="GQ39" i="6" s="1"/>
  <c r="GR39" i="6" s="1"/>
  <c r="DC38" i="6"/>
  <c r="DD38" i="6" s="1"/>
  <c r="DE38" i="6" s="1"/>
  <c r="DF38" i="6" s="1"/>
  <c r="EV36" i="6"/>
  <c r="EW36" i="6" s="1"/>
  <c r="EX36" i="6" s="1"/>
  <c r="EY36" i="6" s="1"/>
  <c r="P20" i="6"/>
  <c r="Q20" i="6" s="1"/>
  <c r="R20" i="6" s="1"/>
  <c r="S20" i="6" s="1"/>
  <c r="EV18" i="6"/>
  <c r="EW18" i="6" s="1"/>
  <c r="EX18" i="6" s="1"/>
  <c r="EY18" i="6" s="1"/>
  <c r="DC18" i="6"/>
  <c r="DD18" i="6" s="1"/>
  <c r="DE18" i="6" s="1"/>
  <c r="DF18" i="6" s="1"/>
  <c r="P17" i="6"/>
  <c r="Q17" i="6" s="1"/>
  <c r="R17" i="6" s="1"/>
  <c r="S17" i="6" s="1"/>
  <c r="GO16" i="6"/>
  <c r="GP16" i="6" s="1"/>
  <c r="GQ16" i="6" s="1"/>
  <c r="GR16" i="6" s="1"/>
  <c r="DC15" i="6"/>
  <c r="DD15" i="6" s="1"/>
  <c r="DE15" i="6" s="1"/>
  <c r="DF15" i="6" s="1"/>
  <c r="P36" i="6"/>
  <c r="Q36" i="6" s="1"/>
  <c r="R36" i="6" s="1"/>
  <c r="S36" i="6" s="1"/>
  <c r="P19" i="6"/>
  <c r="Q19" i="6" s="1"/>
  <c r="R19" i="6" s="1"/>
  <c r="S19" i="6" s="1"/>
  <c r="GO18" i="6"/>
  <c r="GP18" i="6" s="1"/>
  <c r="GQ18" i="6" s="1"/>
  <c r="GR18" i="6" s="1"/>
  <c r="DC17" i="6"/>
  <c r="DD17" i="6" s="1"/>
  <c r="DE17" i="6" s="1"/>
  <c r="DF17" i="6" s="1"/>
  <c r="GO15" i="6"/>
  <c r="GP15" i="6" s="1"/>
  <c r="GQ15" i="6" s="1"/>
  <c r="GR15" i="6" s="1"/>
  <c r="EV15" i="6"/>
  <c r="EW15" i="6" s="1"/>
  <c r="EX15" i="6" s="1"/>
  <c r="EY15" i="6" s="1"/>
  <c r="P14" i="6"/>
  <c r="Q14" i="6" s="1"/>
  <c r="R14" i="6" s="1"/>
  <c r="S14" i="6" s="1"/>
  <c r="DC41" i="6"/>
  <c r="DD41" i="6" s="1"/>
  <c r="DE41" i="6" s="1"/>
  <c r="DF41" i="6" s="1"/>
  <c r="EV40" i="6"/>
  <c r="EW40" i="6" s="1"/>
  <c r="EX40" i="6" s="1"/>
  <c r="EY40" i="6" s="1"/>
  <c r="DC37" i="6"/>
  <c r="DD37" i="6" s="1"/>
  <c r="DE37" i="6" s="1"/>
  <c r="DF37" i="6" s="1"/>
  <c r="DC19" i="6"/>
  <c r="DD19" i="6" s="1"/>
  <c r="DE19" i="6" s="1"/>
  <c r="DF19" i="6" s="1"/>
  <c r="GO17" i="6"/>
  <c r="GP17" i="6" s="1"/>
  <c r="GQ17" i="6" s="1"/>
  <c r="GR17" i="6" s="1"/>
  <c r="EV17" i="6"/>
  <c r="EW17" i="6" s="1"/>
  <c r="EX17" i="6" s="1"/>
  <c r="EY17" i="6" s="1"/>
  <c r="P16" i="6"/>
  <c r="Q16" i="6" s="1"/>
  <c r="R16" i="6" s="1"/>
  <c r="S16" i="6" s="1"/>
  <c r="EV14" i="6"/>
  <c r="EW14" i="6" s="1"/>
  <c r="EX14" i="6" s="1"/>
  <c r="EY14" i="6" s="1"/>
  <c r="DC14" i="6"/>
  <c r="DD14" i="6" s="1"/>
  <c r="DE14" i="6" s="1"/>
  <c r="DF14" i="6" s="1"/>
  <c r="BP13" i="6"/>
  <c r="BQ13" i="6" s="1"/>
  <c r="BR13" i="6" s="1"/>
  <c r="BY13" i="6"/>
  <c r="BZ13" i="6" s="1"/>
  <c r="F212" i="11"/>
  <c r="EC13" i="6"/>
  <c r="ED13" i="6" s="1"/>
  <c r="EE13" i="6" s="1"/>
  <c r="EF13" i="6" s="1"/>
  <c r="F241" i="11"/>
  <c r="F155" i="10"/>
  <c r="AH14" i="6"/>
  <c r="AI14" i="6" s="1"/>
  <c r="AJ14" i="6" s="1"/>
  <c r="AK14" i="6" s="1"/>
  <c r="F243" i="10"/>
  <c r="AH16" i="6"/>
  <c r="AI16" i="6" s="1"/>
  <c r="AJ16" i="6" s="1"/>
  <c r="AK16" i="6" s="1"/>
  <c r="F187" i="10"/>
  <c r="DY22" i="6"/>
  <c r="DZ22" i="6" s="1"/>
  <c r="EA22" i="6" s="1"/>
  <c r="DQ22" i="6"/>
  <c r="EB22" i="6"/>
  <c r="CF35" i="6"/>
  <c r="CG35" i="6" s="1"/>
  <c r="CH35" i="6" s="1"/>
  <c r="BX35" i="6"/>
  <c r="HF35" i="6"/>
  <c r="GX35" i="6" s="1"/>
  <c r="FM35" i="6"/>
  <c r="FE35" i="6" s="1"/>
  <c r="DT35" i="6"/>
  <c r="DL35" i="6" s="1"/>
  <c r="CI35" i="6"/>
  <c r="CA35" i="6"/>
  <c r="BS35" i="6" s="1"/>
  <c r="BT37" i="6"/>
  <c r="BU37" i="6" s="1"/>
  <c r="BV37" i="6" s="1"/>
  <c r="BW37" i="6" s="1"/>
  <c r="CN37" i="6"/>
  <c r="CO37" i="6" s="1"/>
  <c r="CP37" i="6" s="1"/>
  <c r="M267" i="10"/>
  <c r="M190" i="11"/>
  <c r="M274" i="11"/>
  <c r="B8" i="11"/>
  <c r="AU4" i="1"/>
  <c r="B24" i="11"/>
  <c r="B24" i="10"/>
  <c r="B24" i="9"/>
  <c r="HT4" i="1"/>
  <c r="DI13" i="1"/>
  <c r="DJ13" i="1" s="1"/>
  <c r="DK13" i="1" s="1"/>
  <c r="DQ13" i="1"/>
  <c r="DR13" i="1" s="1"/>
  <c r="DS13" i="1" s="1"/>
  <c r="DY13" i="1"/>
  <c r="DZ13" i="1" s="1"/>
  <c r="EA13" i="1" s="1"/>
  <c r="EG13" i="1"/>
  <c r="EH13" i="1" s="1"/>
  <c r="EI13" i="1" s="1"/>
  <c r="FU13" i="1"/>
  <c r="FE13" i="1"/>
  <c r="AO14" i="1"/>
  <c r="JF14" i="1" s="1"/>
  <c r="AG14" i="1"/>
  <c r="IX14" i="1" s="1"/>
  <c r="Y14" i="1"/>
  <c r="IP14" i="1" s="1"/>
  <c r="FB14" i="1"/>
  <c r="FC14" i="1" s="1"/>
  <c r="FD14" i="1" s="1"/>
  <c r="FJ14" i="1"/>
  <c r="FK14" i="1" s="1"/>
  <c r="FL14" i="1" s="1"/>
  <c r="FR14" i="1"/>
  <c r="FS14" i="1" s="1"/>
  <c r="FT14" i="1" s="1"/>
  <c r="HN14" i="1"/>
  <c r="GX14" i="1"/>
  <c r="Y15" i="1"/>
  <c r="IP15" i="1" s="1"/>
  <c r="AG15" i="1"/>
  <c r="IX15" i="1" s="1"/>
  <c r="AO15" i="1"/>
  <c r="JF15" i="1" s="1"/>
  <c r="DL15" i="1"/>
  <c r="DT15" i="1"/>
  <c r="EB15" i="1"/>
  <c r="EJ15" i="1"/>
  <c r="EK15" i="1" s="1"/>
  <c r="EL15" i="1" s="1"/>
  <c r="GX15" i="1"/>
  <c r="HF15" i="1"/>
  <c r="HN15" i="1"/>
  <c r="HO15" i="1" s="1"/>
  <c r="HP15" i="1" s="1"/>
  <c r="HQ15" i="1" s="1"/>
  <c r="HR15" i="1" s="1"/>
  <c r="KC15" i="1"/>
  <c r="KD15" i="1" s="1"/>
  <c r="KE15" i="1" s="1"/>
  <c r="KF15" i="1" s="1"/>
  <c r="DL16" i="1"/>
  <c r="EB16" i="1"/>
  <c r="BP18" i="1"/>
  <c r="BQ18" i="1" s="1"/>
  <c r="BR18" i="1" s="1"/>
  <c r="BX18" i="1"/>
  <c r="BY18" i="1" s="1"/>
  <c r="BZ18" i="1" s="1"/>
  <c r="EB18" i="1"/>
  <c r="DL18" i="1"/>
  <c r="KC18" i="1"/>
  <c r="KD18" i="1" s="1"/>
  <c r="KE18" i="1" s="1"/>
  <c r="KF18" i="1" s="1"/>
  <c r="AL19" i="1"/>
  <c r="AG19" i="1"/>
  <c r="IX19" i="1" s="1"/>
  <c r="IY19" i="1" s="1"/>
  <c r="IZ19" i="1" s="1"/>
  <c r="JA19" i="1" s="1"/>
  <c r="JB19" i="1" s="1"/>
  <c r="V19" i="1"/>
  <c r="AE19" i="1"/>
  <c r="AF19" i="1" s="1"/>
  <c r="EJ19" i="1"/>
  <c r="EK19" i="1" s="1"/>
  <c r="EL19" i="1" s="1"/>
  <c r="P20" i="1"/>
  <c r="Q20" i="1" s="1"/>
  <c r="R20" i="1" s="1"/>
  <c r="S20" i="1" s="1"/>
  <c r="V20" i="1"/>
  <c r="AG20" i="1"/>
  <c r="IX20" i="1" s="1"/>
  <c r="DT20" i="1"/>
  <c r="FM20" i="1"/>
  <c r="CI20" i="1"/>
  <c r="BX20" i="1"/>
  <c r="BY20" i="1" s="1"/>
  <c r="BZ20" i="1" s="1"/>
  <c r="BS20" i="1"/>
  <c r="DY20" i="1"/>
  <c r="DZ20" i="1" s="1"/>
  <c r="EA20" i="1" s="1"/>
  <c r="DI20" i="1"/>
  <c r="DJ20" i="1" s="1"/>
  <c r="DK20" i="1" s="1"/>
  <c r="DQ20" i="1"/>
  <c r="DR20" i="1" s="1"/>
  <c r="DS20" i="1" s="1"/>
  <c r="EB20" i="1"/>
  <c r="EM20" i="1"/>
  <c r="EN20" i="1" s="1"/>
  <c r="EO20" i="1" s="1"/>
  <c r="P21" i="1"/>
  <c r="Q21" i="1" s="1"/>
  <c r="R21" i="1" s="1"/>
  <c r="S21" i="1" s="1"/>
  <c r="AG21" i="1"/>
  <c r="IX21" i="1" s="1"/>
  <c r="BS21" i="1"/>
  <c r="DT21" i="1"/>
  <c r="JN22" i="1"/>
  <c r="JO22" i="1" s="1"/>
  <c r="JP22" i="1" s="1"/>
  <c r="IU23" i="1"/>
  <c r="IV23" i="1" s="1"/>
  <c r="IW23" i="1" s="1"/>
  <c r="AE23" i="1"/>
  <c r="AF23" i="1" s="1"/>
  <c r="HF23" i="1"/>
  <c r="HG23" i="1" s="1"/>
  <c r="HH23" i="1" s="1"/>
  <c r="HI23" i="1" s="1"/>
  <c r="HJ23" i="1" s="1"/>
  <c r="FU23" i="1"/>
  <c r="FV23" i="1" s="1"/>
  <c r="FW23" i="1" s="1"/>
  <c r="FX23" i="1" s="1"/>
  <c r="FY23" i="1" s="1"/>
  <c r="CF23" i="1"/>
  <c r="CG23" i="1" s="1"/>
  <c r="CH23" i="1" s="1"/>
  <c r="CA23" i="1"/>
  <c r="BP23" i="1"/>
  <c r="BQ23" i="1" s="1"/>
  <c r="BR23" i="1" s="1"/>
  <c r="EJ23" i="1"/>
  <c r="EK23" i="1" s="1"/>
  <c r="EL23" i="1" s="1"/>
  <c r="GC23" i="1"/>
  <c r="GD23" i="1" s="1"/>
  <c r="GE23" i="1" s="1"/>
  <c r="KN23" i="1"/>
  <c r="KO23" i="1" s="1"/>
  <c r="KP23" i="1" s="1"/>
  <c r="KQ23" i="1" s="1"/>
  <c r="P24" i="1"/>
  <c r="Q24" i="1" s="1"/>
  <c r="R24" i="1" s="1"/>
  <c r="S24" i="1" s="1"/>
  <c r="BP24" i="1"/>
  <c r="BQ24" i="1" s="1"/>
  <c r="BR24" i="1" s="1"/>
  <c r="CA24" i="1"/>
  <c r="EB24" i="1"/>
  <c r="DQ24" i="1"/>
  <c r="DR24" i="1" s="1"/>
  <c r="DS24" i="1" s="1"/>
  <c r="DL24" i="1"/>
  <c r="FR24" i="1"/>
  <c r="FS24" i="1" s="1"/>
  <c r="FT24" i="1" s="1"/>
  <c r="FB24" i="1"/>
  <c r="FC24" i="1" s="1"/>
  <c r="FD24" i="1" s="1"/>
  <c r="FJ24" i="1"/>
  <c r="FK24" i="1" s="1"/>
  <c r="FL24" i="1" s="1"/>
  <c r="FU24" i="1"/>
  <c r="GF24" i="1"/>
  <c r="GG24" i="1" s="1"/>
  <c r="GH24" i="1" s="1"/>
  <c r="EM25" i="1"/>
  <c r="EN25" i="1" s="1"/>
  <c r="EO25" i="1" s="1"/>
  <c r="GC25" i="1"/>
  <c r="GD25" i="1" s="1"/>
  <c r="GE25" i="1" s="1"/>
  <c r="FZ26" i="1"/>
  <c r="GA26" i="1" s="1"/>
  <c r="GB26" i="1" s="1"/>
  <c r="W27" i="1"/>
  <c r="X27" i="1" s="1"/>
  <c r="AM27" i="1"/>
  <c r="AN27" i="1" s="1"/>
  <c r="F139" i="11"/>
  <c r="AL28" i="1"/>
  <c r="AG28" i="1"/>
  <c r="IX28" i="1" s="1"/>
  <c r="V28" i="1"/>
  <c r="AO28" i="1"/>
  <c r="JF28" i="1" s="1"/>
  <c r="AD28" i="1"/>
  <c r="Y28" i="1"/>
  <c r="IP28" i="1" s="1"/>
  <c r="HF28" i="1"/>
  <c r="CF28" i="1"/>
  <c r="CG28" i="1" s="1"/>
  <c r="CH28" i="1" s="1"/>
  <c r="CA28" i="1"/>
  <c r="BP28" i="1"/>
  <c r="BQ28" i="1" s="1"/>
  <c r="BR28" i="1" s="1"/>
  <c r="DT28" i="1"/>
  <c r="CI28" i="1"/>
  <c r="AL29" i="1"/>
  <c r="AD29" i="1"/>
  <c r="V29" i="1"/>
  <c r="AG29" i="1"/>
  <c r="IX29" i="1" s="1"/>
  <c r="AO29" i="1"/>
  <c r="JF29" i="1" s="1"/>
  <c r="Y29" i="1"/>
  <c r="IP29" i="1" s="1"/>
  <c r="A22" i="12"/>
  <c r="A22" i="7"/>
  <c r="F56" i="9"/>
  <c r="BT31" i="1"/>
  <c r="BU31" i="1" s="1"/>
  <c r="BV31" i="1" s="1"/>
  <c r="BW31" i="1" s="1"/>
  <c r="HN31" i="1"/>
  <c r="HC31" i="1"/>
  <c r="HD31" i="1" s="1"/>
  <c r="HE31" i="1" s="1"/>
  <c r="GX31" i="1"/>
  <c r="HK31" i="1"/>
  <c r="HL31" i="1" s="1"/>
  <c r="HM31" i="1" s="1"/>
  <c r="GU31" i="1"/>
  <c r="GV31" i="1" s="1"/>
  <c r="GW31" i="1" s="1"/>
  <c r="AO32" i="1"/>
  <c r="JF32" i="1" s="1"/>
  <c r="AD32" i="1"/>
  <c r="Y32" i="1"/>
  <c r="IP32" i="1" s="1"/>
  <c r="AL32" i="1"/>
  <c r="DQ32" i="1"/>
  <c r="DR32" i="1" s="1"/>
  <c r="DS32" i="1" s="1"/>
  <c r="EJ32" i="1" s="1"/>
  <c r="EK32" i="1" s="1"/>
  <c r="EL32" i="1" s="1"/>
  <c r="FU32" i="1"/>
  <c r="FJ32" i="1"/>
  <c r="FK32" i="1" s="1"/>
  <c r="FL32" i="1" s="1"/>
  <c r="FE32" i="1"/>
  <c r="FR32" i="1"/>
  <c r="FS32" i="1" s="1"/>
  <c r="FT32" i="1" s="1"/>
  <c r="FB32" i="1"/>
  <c r="FC32" i="1" s="1"/>
  <c r="FD32" i="1" s="1"/>
  <c r="IU34" i="1"/>
  <c r="IV34" i="1" s="1"/>
  <c r="IW34" i="1" s="1"/>
  <c r="IY34" i="1" s="1"/>
  <c r="IZ34" i="1" s="1"/>
  <c r="JA34" i="1" s="1"/>
  <c r="JB34" i="1" s="1"/>
  <c r="AE34" i="1"/>
  <c r="AF34" i="1" s="1"/>
  <c r="F59" i="9"/>
  <c r="F59" i="11"/>
  <c r="CJ34" i="1"/>
  <c r="CK34" i="1" s="1"/>
  <c r="CL34" i="1" s="1"/>
  <c r="CM34" i="1" s="1"/>
  <c r="F88" i="10"/>
  <c r="FF34" i="1"/>
  <c r="FG34" i="1" s="1"/>
  <c r="FH34" i="1" s="1"/>
  <c r="FI34" i="1" s="1"/>
  <c r="F117" i="11"/>
  <c r="F146" i="10"/>
  <c r="A27" i="12"/>
  <c r="A27" i="7"/>
  <c r="IU35" i="1"/>
  <c r="IV35" i="1" s="1"/>
  <c r="IW35" i="1" s="1"/>
  <c r="AE35" i="1"/>
  <c r="AF35" i="1" s="1"/>
  <c r="FM35" i="1"/>
  <c r="FN35" i="1" s="1"/>
  <c r="FO35" i="1" s="1"/>
  <c r="FP35" i="1" s="1"/>
  <c r="FQ35" i="1" s="1"/>
  <c r="CI35" i="1"/>
  <c r="BX35" i="1"/>
  <c r="BY35" i="1" s="1"/>
  <c r="BZ35" i="1" s="1"/>
  <c r="BS35" i="1"/>
  <c r="HF35" i="1"/>
  <c r="HG35" i="1" s="1"/>
  <c r="HH35" i="1" s="1"/>
  <c r="HI35" i="1" s="1"/>
  <c r="HJ35" i="1" s="1"/>
  <c r="EB35" i="1"/>
  <c r="EC35" i="1" s="1"/>
  <c r="ED35" i="1" s="1"/>
  <c r="EE35" i="1" s="1"/>
  <c r="EF35" i="1" s="1"/>
  <c r="FU35" i="1"/>
  <c r="FV35" i="1" s="1"/>
  <c r="FW35" i="1" s="1"/>
  <c r="FX35" i="1" s="1"/>
  <c r="FY35" i="1" s="1"/>
  <c r="CF35" i="1"/>
  <c r="CG35" i="1" s="1"/>
  <c r="CH35" i="1" s="1"/>
  <c r="CA35" i="1"/>
  <c r="BP35" i="1"/>
  <c r="BQ35" i="1" s="1"/>
  <c r="BR35" i="1" s="1"/>
  <c r="F147" i="10"/>
  <c r="CI36" i="1"/>
  <c r="CA36" i="1"/>
  <c r="BS36" i="1"/>
  <c r="DT36" i="1"/>
  <c r="BX36" i="1"/>
  <c r="BY36" i="1" s="1"/>
  <c r="BZ36" i="1" s="1"/>
  <c r="HF36" i="1"/>
  <c r="CF36" i="1"/>
  <c r="CG36" i="1" s="1"/>
  <c r="CH36" i="1" s="1"/>
  <c r="BP36" i="1"/>
  <c r="BQ36" i="1" s="1"/>
  <c r="BR36" i="1" s="1"/>
  <c r="DY36" i="1"/>
  <c r="DZ36" i="1" s="1"/>
  <c r="EA36" i="1" s="1"/>
  <c r="DQ36" i="1"/>
  <c r="DR36" i="1" s="1"/>
  <c r="DS36" i="1" s="1"/>
  <c r="EJ36" i="1" s="1"/>
  <c r="EK36" i="1" s="1"/>
  <c r="EL36" i="1" s="1"/>
  <c r="DI36" i="1"/>
  <c r="DJ36" i="1" s="1"/>
  <c r="DK36" i="1" s="1"/>
  <c r="EG36" i="1" s="1"/>
  <c r="EH36" i="1" s="1"/>
  <c r="EI36" i="1" s="1"/>
  <c r="EB36" i="1"/>
  <c r="DL36" i="1"/>
  <c r="FU36" i="1"/>
  <c r="FJ36" i="1"/>
  <c r="FK36" i="1" s="1"/>
  <c r="FL36" i="1" s="1"/>
  <c r="FE36" i="1"/>
  <c r="FR36" i="1"/>
  <c r="FS36" i="1" s="1"/>
  <c r="FT36" i="1" s="1"/>
  <c r="FU37" i="1"/>
  <c r="FJ37" i="1"/>
  <c r="FK37" i="1" s="1"/>
  <c r="FL37" i="1" s="1"/>
  <c r="FE37" i="1"/>
  <c r="FR37" i="1"/>
  <c r="FS37" i="1" s="1"/>
  <c r="FT37" i="1" s="1"/>
  <c r="FB37" i="1"/>
  <c r="FC37" i="1" s="1"/>
  <c r="FD37" i="1" s="1"/>
  <c r="F150" i="10"/>
  <c r="HG38" i="1"/>
  <c r="HH38" i="1" s="1"/>
  <c r="HI38" i="1" s="1"/>
  <c r="HJ38" i="1" s="1"/>
  <c r="EM39" i="1"/>
  <c r="EN39" i="1" s="1"/>
  <c r="EO39" i="1" s="1"/>
  <c r="F152" i="10"/>
  <c r="F270" i="11"/>
  <c r="BJ40" i="6"/>
  <c r="BK40" i="6" s="1"/>
  <c r="BL40" i="6" s="1"/>
  <c r="BM40" i="6" s="1"/>
  <c r="BJ36" i="6"/>
  <c r="BK36" i="6" s="1"/>
  <c r="BL36" i="6" s="1"/>
  <c r="BM36" i="6" s="1"/>
  <c r="BJ41" i="6"/>
  <c r="BK41" i="6" s="1"/>
  <c r="BL41" i="6" s="1"/>
  <c r="BM41" i="6" s="1"/>
  <c r="BJ37" i="6"/>
  <c r="BK37" i="6" s="1"/>
  <c r="BL37" i="6" s="1"/>
  <c r="BM37" i="6" s="1"/>
  <c r="BJ13" i="6"/>
  <c r="BK13" i="6" s="1"/>
  <c r="BL13" i="6" s="1"/>
  <c r="BM13" i="6" s="1"/>
  <c r="BJ35" i="6"/>
  <c r="BK35" i="6" s="1"/>
  <c r="BL35" i="6" s="1"/>
  <c r="BM35" i="6" s="1"/>
  <c r="BJ34" i="6"/>
  <c r="BK34" i="6" s="1"/>
  <c r="BL34" i="6" s="1"/>
  <c r="BM34" i="6" s="1"/>
  <c r="BJ33" i="6"/>
  <c r="BK33" i="6" s="1"/>
  <c r="BL33" i="6" s="1"/>
  <c r="BM33" i="6" s="1"/>
  <c r="BJ32" i="6"/>
  <c r="BK32" i="6" s="1"/>
  <c r="BL32" i="6" s="1"/>
  <c r="BM32" i="6" s="1"/>
  <c r="BJ31" i="6"/>
  <c r="BK31" i="6" s="1"/>
  <c r="BL31" i="6" s="1"/>
  <c r="BM31" i="6" s="1"/>
  <c r="BJ30" i="6"/>
  <c r="BK30" i="6" s="1"/>
  <c r="BL30" i="6" s="1"/>
  <c r="BM30" i="6" s="1"/>
  <c r="BJ29" i="6"/>
  <c r="BK29" i="6" s="1"/>
  <c r="BL29" i="6" s="1"/>
  <c r="BM29" i="6" s="1"/>
  <c r="BJ28" i="6"/>
  <c r="BK28" i="6" s="1"/>
  <c r="BL28" i="6" s="1"/>
  <c r="BM28" i="6" s="1"/>
  <c r="BJ27" i="6"/>
  <c r="BK27" i="6" s="1"/>
  <c r="BL27" i="6" s="1"/>
  <c r="BM27" i="6" s="1"/>
  <c r="BJ26" i="6"/>
  <c r="BK26" i="6" s="1"/>
  <c r="BL26" i="6" s="1"/>
  <c r="BM26" i="6" s="1"/>
  <c r="BJ25" i="6"/>
  <c r="BK25" i="6" s="1"/>
  <c r="BL25" i="6" s="1"/>
  <c r="BM25" i="6" s="1"/>
  <c r="BJ24" i="6"/>
  <c r="BK24" i="6" s="1"/>
  <c r="BL24" i="6" s="1"/>
  <c r="BM24" i="6" s="1"/>
  <c r="BJ23" i="6"/>
  <c r="BK23" i="6" s="1"/>
  <c r="BL23" i="6" s="1"/>
  <c r="BM23" i="6" s="1"/>
  <c r="BJ22" i="6"/>
  <c r="BK22" i="6" s="1"/>
  <c r="BL22" i="6" s="1"/>
  <c r="BM22" i="6" s="1"/>
  <c r="BJ21" i="6"/>
  <c r="BK21" i="6" s="1"/>
  <c r="BL21" i="6" s="1"/>
  <c r="BM21" i="6" s="1"/>
  <c r="BJ20" i="6"/>
  <c r="BK20" i="6" s="1"/>
  <c r="BL20" i="6" s="1"/>
  <c r="BM20" i="6" s="1"/>
  <c r="BJ15" i="6"/>
  <c r="BK15" i="6" s="1"/>
  <c r="BL15" i="6" s="1"/>
  <c r="BM15" i="6" s="1"/>
  <c r="BJ39" i="6"/>
  <c r="BK39" i="6" s="1"/>
  <c r="BL39" i="6" s="1"/>
  <c r="BM39" i="6" s="1"/>
  <c r="BJ17" i="6"/>
  <c r="BK17" i="6" s="1"/>
  <c r="BL17" i="6" s="1"/>
  <c r="BM17" i="6" s="1"/>
  <c r="BJ14" i="6"/>
  <c r="BK14" i="6" s="1"/>
  <c r="BL14" i="6" s="1"/>
  <c r="BM14" i="6" s="1"/>
  <c r="BJ38" i="6"/>
  <c r="BK38" i="6" s="1"/>
  <c r="BL38" i="6" s="1"/>
  <c r="BM38" i="6" s="1"/>
  <c r="BJ19" i="6"/>
  <c r="BK19" i="6" s="1"/>
  <c r="BL19" i="6" s="1"/>
  <c r="BM19" i="6" s="1"/>
  <c r="BJ16" i="6"/>
  <c r="BK16" i="6" s="1"/>
  <c r="BL16" i="6" s="1"/>
  <c r="BM16" i="6" s="1"/>
  <c r="F242" i="11"/>
  <c r="GO14" i="6"/>
  <c r="GP14" i="6" s="1"/>
  <c r="GQ14" i="6" s="1"/>
  <c r="GR14" i="6" s="1"/>
  <c r="F271" i="10"/>
  <c r="CT16" i="6"/>
  <c r="CU16" i="6" s="1"/>
  <c r="CV16" i="6" s="1"/>
  <c r="F186" i="11"/>
  <c r="DC16" i="6"/>
  <c r="DD16" i="6" s="1"/>
  <c r="DE16" i="6" s="1"/>
  <c r="DF16" i="6" s="1"/>
  <c r="F215" i="10"/>
  <c r="DU16" i="6"/>
  <c r="DV16" i="6" s="1"/>
  <c r="DW16" i="6" s="1"/>
  <c r="DX16" i="6" s="1"/>
  <c r="F274" i="11"/>
  <c r="HO17" i="6"/>
  <c r="HP17" i="6" s="1"/>
  <c r="HQ17" i="6" s="1"/>
  <c r="HR17" i="6" s="1"/>
  <c r="P18" i="6"/>
  <c r="Q18" i="6" s="1"/>
  <c r="R18" i="6" s="1"/>
  <c r="S18" i="6" s="1"/>
  <c r="F159" i="10"/>
  <c r="CT18" i="6"/>
  <c r="CU18" i="6" s="1"/>
  <c r="CV18" i="6" s="1"/>
  <c r="CN19" i="6"/>
  <c r="CO19" i="6" s="1"/>
  <c r="CP19" i="6" s="1"/>
  <c r="EV19" i="6"/>
  <c r="EW19" i="6" s="1"/>
  <c r="EX19" i="6" s="1"/>
  <c r="EY19" i="6" s="1"/>
  <c r="F247" i="10"/>
  <c r="FN19" i="6"/>
  <c r="FO19" i="6" s="1"/>
  <c r="FP19" i="6" s="1"/>
  <c r="FQ19" i="6" s="1"/>
  <c r="CF23" i="6"/>
  <c r="CG23" i="6" s="1"/>
  <c r="CH23" i="6" s="1"/>
  <c r="BX23" i="6"/>
  <c r="HF23" i="6"/>
  <c r="GX23" i="6" s="1"/>
  <c r="FM23" i="6"/>
  <c r="FE23" i="6" s="1"/>
  <c r="DT23" i="6"/>
  <c r="DL23" i="6" s="1"/>
  <c r="CI23" i="6"/>
  <c r="CA23" i="6"/>
  <c r="BS23" i="6" s="1"/>
  <c r="DY26" i="6"/>
  <c r="DZ26" i="6" s="1"/>
  <c r="EA26" i="6" s="1"/>
  <c r="DQ26" i="6"/>
  <c r="EB26" i="6"/>
  <c r="FR29" i="6"/>
  <c r="FS29" i="6" s="1"/>
  <c r="FT29" i="6" s="1"/>
  <c r="FJ29" i="6"/>
  <c r="FU29" i="6"/>
  <c r="HK32" i="6"/>
  <c r="HL32" i="6" s="1"/>
  <c r="HM32" i="6" s="1"/>
  <c r="HC32" i="6"/>
  <c r="HN32" i="6"/>
  <c r="AL36" i="6"/>
  <c r="AM36" i="6" s="1"/>
  <c r="AN36" i="6" s="1"/>
  <c r="AD36" i="6"/>
  <c r="AO36" i="6"/>
  <c r="AG36" i="6"/>
  <c r="Y36" i="6" s="1"/>
  <c r="EC40" i="6"/>
  <c r="ED40" i="6" s="1"/>
  <c r="EE40" i="6" s="1"/>
  <c r="EF40" i="6" s="1"/>
  <c r="CN41" i="6"/>
  <c r="CO41" i="6" s="1"/>
  <c r="CP41" i="6" s="1"/>
  <c r="M47" i="9"/>
  <c r="M89" i="9"/>
  <c r="M153" i="9"/>
  <c r="M75" i="10"/>
  <c r="M119" i="10"/>
  <c r="M143" i="10"/>
  <c r="M15" i="11"/>
  <c r="M51" i="11"/>
  <c r="M82" i="11"/>
  <c r="M183" i="11"/>
  <c r="M254" i="11"/>
  <c r="M287" i="11"/>
  <c r="M298" i="11"/>
  <c r="EB14" i="1"/>
  <c r="EC14" i="1" s="1"/>
  <c r="ED14" i="1" s="1"/>
  <c r="EE14" i="1" s="1"/>
  <c r="EF14" i="1" s="1"/>
  <c r="DL14" i="1"/>
  <c r="A9" i="12"/>
  <c r="A9" i="7"/>
  <c r="AO18" i="1"/>
  <c r="JF18" i="1" s="1"/>
  <c r="AG18" i="1"/>
  <c r="IX18" i="1" s="1"/>
  <c r="Y18" i="1"/>
  <c r="IP18" i="1" s="1"/>
  <c r="HN18" i="1"/>
  <c r="HO18" i="1" s="1"/>
  <c r="HP18" i="1" s="1"/>
  <c r="HQ18" i="1" s="1"/>
  <c r="HR18" i="1" s="1"/>
  <c r="GX18" i="1"/>
  <c r="HK19" i="1"/>
  <c r="HL19" i="1" s="1"/>
  <c r="HM19" i="1" s="1"/>
  <c r="GU19" i="1"/>
  <c r="GV19" i="1" s="1"/>
  <c r="GW19" i="1" s="1"/>
  <c r="AM20" i="1"/>
  <c r="AN20" i="1" s="1"/>
  <c r="JC20" i="1"/>
  <c r="JD20" i="1" s="1"/>
  <c r="JE20" i="1" s="1"/>
  <c r="JG20" i="1" s="1"/>
  <c r="JH20" i="1" s="1"/>
  <c r="JI20" i="1" s="1"/>
  <c r="JJ20" i="1" s="1"/>
  <c r="CF21" i="1"/>
  <c r="CG21" i="1" s="1"/>
  <c r="CH21" i="1" s="1"/>
  <c r="BX21" i="1"/>
  <c r="BY21" i="1" s="1"/>
  <c r="BZ21" i="1" s="1"/>
  <c r="BP21" i="1"/>
  <c r="BQ21" i="1" s="1"/>
  <c r="BR21" i="1" s="1"/>
  <c r="FM21" i="1"/>
  <c r="CA21" i="1"/>
  <c r="CI21" i="1"/>
  <c r="FR21" i="1"/>
  <c r="FS21" i="1" s="1"/>
  <c r="FT21" i="1" s="1"/>
  <c r="FJ21" i="1"/>
  <c r="FK21" i="1" s="1"/>
  <c r="FL21" i="1" s="1"/>
  <c r="FB21" i="1"/>
  <c r="FC21" i="1" s="1"/>
  <c r="FD21" i="1" s="1"/>
  <c r="HF22" i="1"/>
  <c r="HG22" i="1" s="1"/>
  <c r="HH22" i="1" s="1"/>
  <c r="HI22" i="1" s="1"/>
  <c r="HJ22" i="1" s="1"/>
  <c r="FM22" i="1"/>
  <c r="DT22" i="1"/>
  <c r="DU22" i="1" s="1"/>
  <c r="DV22" i="1" s="1"/>
  <c r="DW22" i="1" s="1"/>
  <c r="DX22" i="1" s="1"/>
  <c r="CI22" i="1"/>
  <c r="CA22" i="1"/>
  <c r="BS22" i="1"/>
  <c r="BT22" i="1" s="1"/>
  <c r="BU22" i="1" s="1"/>
  <c r="BV22" i="1" s="1"/>
  <c r="BW22" i="1" s="1"/>
  <c r="BX22" i="1"/>
  <c r="BY22" i="1" s="1"/>
  <c r="BZ22" i="1" s="1"/>
  <c r="FU22" i="1"/>
  <c r="FE22" i="1"/>
  <c r="FJ22" i="1"/>
  <c r="FK22" i="1" s="1"/>
  <c r="FL22" i="1" s="1"/>
  <c r="A17" i="12"/>
  <c r="A17" i="7"/>
  <c r="F22" i="11"/>
  <c r="DY27" i="1"/>
  <c r="DZ27" i="1" s="1"/>
  <c r="EA27" i="1" s="1"/>
  <c r="EM27" i="1" s="1"/>
  <c r="EN27" i="1" s="1"/>
  <c r="EO27" i="1" s="1"/>
  <c r="DI27" i="1"/>
  <c r="DJ27" i="1" s="1"/>
  <c r="DK27" i="1" s="1"/>
  <c r="F53" i="10"/>
  <c r="CB28" i="1"/>
  <c r="CC28" i="1" s="1"/>
  <c r="CD28" i="1" s="1"/>
  <c r="CE28" i="1" s="1"/>
  <c r="HK29" i="1"/>
  <c r="HL29" i="1" s="1"/>
  <c r="HM29" i="1" s="1"/>
  <c r="HC29" i="1"/>
  <c r="HD29" i="1" s="1"/>
  <c r="HE29" i="1" s="1"/>
  <c r="GU29" i="1"/>
  <c r="GV29" i="1" s="1"/>
  <c r="GW29" i="1" s="1"/>
  <c r="HN29" i="1"/>
  <c r="GX29" i="1"/>
  <c r="X23" i="12"/>
  <c r="X58" i="12" s="1"/>
  <c r="X23" i="7"/>
  <c r="X58" i="7" s="1"/>
  <c r="X23" i="5"/>
  <c r="CF32" i="1"/>
  <c r="CG32" i="1" s="1"/>
  <c r="CH32" i="1" s="1"/>
  <c r="CA32" i="1"/>
  <c r="BP32" i="1"/>
  <c r="BQ32" i="1" s="1"/>
  <c r="BR32" i="1" s="1"/>
  <c r="DT32" i="1"/>
  <c r="FM32" i="1"/>
  <c r="CI32" i="1"/>
  <c r="BX32" i="1"/>
  <c r="BY32" i="1" s="1"/>
  <c r="BZ32" i="1" s="1"/>
  <c r="BS32" i="1"/>
  <c r="EB32" i="1"/>
  <c r="F144" i="9"/>
  <c r="GY32" i="1"/>
  <c r="GZ32" i="1" s="1"/>
  <c r="HA32" i="1" s="1"/>
  <c r="HB32" i="1" s="1"/>
  <c r="FR33" i="1"/>
  <c r="FS33" i="1" s="1"/>
  <c r="FT33" i="1" s="1"/>
  <c r="FJ33" i="1"/>
  <c r="FK33" i="1" s="1"/>
  <c r="FL33" i="1" s="1"/>
  <c r="FB33" i="1"/>
  <c r="FC33" i="1" s="1"/>
  <c r="FD33" i="1" s="1"/>
  <c r="FU33" i="1"/>
  <c r="F89" i="10"/>
  <c r="DU35" i="1"/>
  <c r="DV35" i="1" s="1"/>
  <c r="DW35" i="1" s="1"/>
  <c r="DX35" i="1" s="1"/>
  <c r="EJ35" i="1"/>
  <c r="EK35" i="1" s="1"/>
  <c r="EL35" i="1" s="1"/>
  <c r="DH27" i="12"/>
  <c r="DH27" i="7"/>
  <c r="DH62" i="7" s="1"/>
  <c r="IY36" i="1"/>
  <c r="IZ36" i="1" s="1"/>
  <c r="JA36" i="1" s="1"/>
  <c r="JB36" i="1" s="1"/>
  <c r="FR39" i="1"/>
  <c r="FS39" i="1" s="1"/>
  <c r="FT39" i="1" s="1"/>
  <c r="FB39" i="1"/>
  <c r="FC39" i="1" s="1"/>
  <c r="FD39" i="1" s="1"/>
  <c r="FU39" i="1"/>
  <c r="FJ39" i="1"/>
  <c r="FK39" i="1" s="1"/>
  <c r="FL39" i="1" s="1"/>
  <c r="FE39" i="1"/>
  <c r="F153" i="10"/>
  <c r="AY5" i="12"/>
  <c r="AY40" i="12" s="1"/>
  <c r="AY5" i="7"/>
  <c r="AY40" i="7" s="1"/>
  <c r="FN14" i="6"/>
  <c r="FO14" i="6" s="1"/>
  <c r="FP14" i="6" s="1"/>
  <c r="FQ14" i="6" s="1"/>
  <c r="F242" i="10"/>
  <c r="F271" i="11"/>
  <c r="HO14" i="6"/>
  <c r="HP14" i="6" s="1"/>
  <c r="HQ14" i="6" s="1"/>
  <c r="HR14" i="6" s="1"/>
  <c r="F156" i="11"/>
  <c r="F186" i="10"/>
  <c r="F273" i="11"/>
  <c r="HG17" i="6"/>
  <c r="HH17" i="6" s="1"/>
  <c r="HI17" i="6" s="1"/>
  <c r="HJ17" i="6" s="1"/>
  <c r="F274" i="10"/>
  <c r="F159" i="11"/>
  <c r="EC18" i="6"/>
  <c r="ED18" i="6" s="1"/>
  <c r="EE18" i="6" s="1"/>
  <c r="EF18" i="6" s="1"/>
  <c r="F218" i="10"/>
  <c r="FF19" i="6"/>
  <c r="FG19" i="6" s="1"/>
  <c r="FH19" i="6" s="1"/>
  <c r="FI19" i="6" s="1"/>
  <c r="F247" i="11"/>
  <c r="F276" i="11"/>
  <c r="HO19" i="6"/>
  <c r="HP19" i="6" s="1"/>
  <c r="HQ19" i="6" s="1"/>
  <c r="HR19" i="6" s="1"/>
  <c r="HK24" i="6"/>
  <c r="HL24" i="6" s="1"/>
  <c r="HM24" i="6" s="1"/>
  <c r="HC24" i="6"/>
  <c r="HN24" i="6"/>
  <c r="DY34" i="6"/>
  <c r="DZ34" i="6" s="1"/>
  <c r="EA34" i="6" s="1"/>
  <c r="DQ34" i="6"/>
  <c r="EB34" i="6"/>
  <c r="CQ29" i="12"/>
  <c r="CQ64" i="12" s="1"/>
  <c r="CQ29" i="7"/>
  <c r="CQ64" i="7" s="1"/>
  <c r="CQ29" i="5"/>
  <c r="F179" i="10"/>
  <c r="F239" i="10"/>
  <c r="DU40" i="6"/>
  <c r="DV40" i="6" s="1"/>
  <c r="DW40" i="6" s="1"/>
  <c r="DX40" i="6" s="1"/>
  <c r="BC33" i="12"/>
  <c r="BC68" i="12" s="1"/>
  <c r="BC33" i="5"/>
  <c r="BC33" i="7"/>
  <c r="BC68" i="7" s="1"/>
  <c r="M121" i="9"/>
  <c r="M44" i="10"/>
  <c r="M203" i="10"/>
  <c r="M247" i="10"/>
  <c r="M271" i="10"/>
  <c r="M126" i="11"/>
  <c r="M159" i="11"/>
  <c r="M170" i="11"/>
  <c r="W13" i="1"/>
  <c r="X13" i="1" s="1"/>
  <c r="AE13" i="1"/>
  <c r="AF13" i="1" s="1"/>
  <c r="BX13" i="1"/>
  <c r="BY13" i="1" s="1"/>
  <c r="BZ13" i="1" s="1"/>
  <c r="DI14" i="1"/>
  <c r="DJ14" i="1" s="1"/>
  <c r="DK14" i="1" s="1"/>
  <c r="DQ14" i="1"/>
  <c r="DR14" i="1" s="1"/>
  <c r="DS14" i="1" s="1"/>
  <c r="EG14" i="1"/>
  <c r="EH14" i="1" s="1"/>
  <c r="EI14" i="1" s="1"/>
  <c r="V15" i="1"/>
  <c r="DI15" i="1"/>
  <c r="DJ15" i="1" s="1"/>
  <c r="DK15" i="1" s="1"/>
  <c r="GU15" i="1"/>
  <c r="GV15" i="1" s="1"/>
  <c r="GW15" i="1" s="1"/>
  <c r="V18" i="1"/>
  <c r="AL18" i="1"/>
  <c r="HF18" i="1"/>
  <c r="FM18" i="1"/>
  <c r="FN18" i="1" s="1"/>
  <c r="FO18" i="1" s="1"/>
  <c r="FP18" i="1" s="1"/>
  <c r="FQ18" i="1" s="1"/>
  <c r="DT18" i="1"/>
  <c r="CI18" i="1"/>
  <c r="CJ18" i="1" s="1"/>
  <c r="CK18" i="1" s="1"/>
  <c r="CL18" i="1" s="1"/>
  <c r="CM18" i="1" s="1"/>
  <c r="CA18" i="1"/>
  <c r="BS18" i="1"/>
  <c r="BT19" i="1"/>
  <c r="BU19" i="1" s="1"/>
  <c r="BV19" i="1" s="1"/>
  <c r="BW19" i="1" s="1"/>
  <c r="GF20" i="1"/>
  <c r="GG20" i="1" s="1"/>
  <c r="GH20" i="1" s="1"/>
  <c r="HK21" i="1"/>
  <c r="HL21" i="1" s="1"/>
  <c r="HM21" i="1" s="1"/>
  <c r="HC21" i="1"/>
  <c r="HD21" i="1" s="1"/>
  <c r="HE21" i="1" s="1"/>
  <c r="GU21" i="1"/>
  <c r="GV21" i="1" s="1"/>
  <c r="GW21" i="1" s="1"/>
  <c r="HN21" i="1"/>
  <c r="GX21" i="1"/>
  <c r="FB22" i="1"/>
  <c r="FC22" i="1" s="1"/>
  <c r="FD22" i="1" s="1"/>
  <c r="CJ24" i="1"/>
  <c r="CK24" i="1" s="1"/>
  <c r="CL24" i="1" s="1"/>
  <c r="CM24" i="1" s="1"/>
  <c r="C17" i="12"/>
  <c r="C17" i="5"/>
  <c r="C17" i="7"/>
  <c r="C52" i="7" s="1"/>
  <c r="FU26" i="1"/>
  <c r="FE26" i="1"/>
  <c r="FR26" i="1"/>
  <c r="FS26" i="1" s="1"/>
  <c r="FT26" i="1" s="1"/>
  <c r="FB26" i="1"/>
  <c r="FC26" i="1" s="1"/>
  <c r="FD26" i="1" s="1"/>
  <c r="GF26" i="1"/>
  <c r="GG26" i="1" s="1"/>
  <c r="GH26" i="1" s="1"/>
  <c r="CB27" i="1"/>
  <c r="CC27" i="1" s="1"/>
  <c r="CD27" i="1" s="1"/>
  <c r="CE27" i="1" s="1"/>
  <c r="DL27" i="1"/>
  <c r="EG27" i="1"/>
  <c r="EH27" i="1" s="1"/>
  <c r="EI27" i="1" s="1"/>
  <c r="FU27" i="1"/>
  <c r="FJ27" i="1"/>
  <c r="FK27" i="1" s="1"/>
  <c r="FL27" i="1" s="1"/>
  <c r="FE27" i="1"/>
  <c r="FR27" i="1"/>
  <c r="FS27" i="1" s="1"/>
  <c r="FT27" i="1" s="1"/>
  <c r="FB27" i="1"/>
  <c r="FC27" i="1" s="1"/>
  <c r="FD27" i="1" s="1"/>
  <c r="F139" i="9"/>
  <c r="GY27" i="1"/>
  <c r="GZ27" i="1" s="1"/>
  <c r="HA27" i="1" s="1"/>
  <c r="HB27" i="1" s="1"/>
  <c r="FU28" i="1"/>
  <c r="FJ28" i="1"/>
  <c r="FK28" i="1" s="1"/>
  <c r="FL28" i="1" s="1"/>
  <c r="FE28" i="1"/>
  <c r="FF28" i="1" s="1"/>
  <c r="FG28" i="1" s="1"/>
  <c r="FH28" i="1" s="1"/>
  <c r="FI28" i="1" s="1"/>
  <c r="DY29" i="1"/>
  <c r="DZ29" i="1" s="1"/>
  <c r="EA29" i="1" s="1"/>
  <c r="DQ29" i="1"/>
  <c r="DR29" i="1" s="1"/>
  <c r="DS29" i="1" s="1"/>
  <c r="DI29" i="1"/>
  <c r="DJ29" i="1" s="1"/>
  <c r="DK29" i="1" s="1"/>
  <c r="EB29" i="1"/>
  <c r="DL29" i="1"/>
  <c r="F114" i="10"/>
  <c r="FN31" i="1"/>
  <c r="FO31" i="1" s="1"/>
  <c r="FP31" i="1" s="1"/>
  <c r="FQ31" i="1" s="1"/>
  <c r="FZ31" i="1"/>
  <c r="GA31" i="1" s="1"/>
  <c r="GB31" i="1" s="1"/>
  <c r="DL32" i="1"/>
  <c r="FE33" i="1"/>
  <c r="EG34" i="1"/>
  <c r="EH34" i="1" s="1"/>
  <c r="EI34" i="1" s="1"/>
  <c r="DM35" i="1"/>
  <c r="DN35" i="1" s="1"/>
  <c r="DO35" i="1" s="1"/>
  <c r="DP35" i="1" s="1"/>
  <c r="F89" i="9"/>
  <c r="JC36" i="1"/>
  <c r="JD36" i="1" s="1"/>
  <c r="JE36" i="1" s="1"/>
  <c r="AM36" i="1"/>
  <c r="AN36" i="1" s="1"/>
  <c r="AO37" i="1"/>
  <c r="JF37" i="1" s="1"/>
  <c r="AD37" i="1"/>
  <c r="Y37" i="1"/>
  <c r="IP37" i="1" s="1"/>
  <c r="AL37" i="1"/>
  <c r="AG37" i="1"/>
  <c r="IX37" i="1" s="1"/>
  <c r="V37" i="1"/>
  <c r="FR38" i="1"/>
  <c r="FS38" i="1" s="1"/>
  <c r="FT38" i="1" s="1"/>
  <c r="FB38" i="1"/>
  <c r="FC38" i="1" s="1"/>
  <c r="FD38" i="1" s="1"/>
  <c r="FZ38" i="1" s="1"/>
  <c r="GA38" i="1" s="1"/>
  <c r="GB38" i="1" s="1"/>
  <c r="F35" i="11"/>
  <c r="AP39" i="1"/>
  <c r="AQ39" i="1" s="1"/>
  <c r="AR39" i="1" s="1"/>
  <c r="AS39" i="1" s="1"/>
  <c r="HN39" i="1"/>
  <c r="HO39" i="1" s="1"/>
  <c r="HP39" i="1" s="1"/>
  <c r="HQ39" i="1" s="1"/>
  <c r="HR39" i="1" s="1"/>
  <c r="HC39" i="1"/>
  <c r="HD39" i="1" s="1"/>
  <c r="HE39" i="1" s="1"/>
  <c r="GX39" i="1"/>
  <c r="GU39" i="1"/>
  <c r="GV39" i="1" s="1"/>
  <c r="GW39" i="1" s="1"/>
  <c r="FR40" i="1"/>
  <c r="FS40" i="1" s="1"/>
  <c r="FT40" i="1" s="1"/>
  <c r="FB40" i="1"/>
  <c r="FC40" i="1" s="1"/>
  <c r="FD40" i="1" s="1"/>
  <c r="FU40" i="1"/>
  <c r="FE40" i="1"/>
  <c r="FJ40" i="1"/>
  <c r="FK40" i="1" s="1"/>
  <c r="FL40" i="1" s="1"/>
  <c r="GC40" i="1" s="1"/>
  <c r="GD40" i="1" s="1"/>
  <c r="GE40" i="1" s="1"/>
  <c r="F152" i="9"/>
  <c r="AO41" i="1"/>
  <c r="JF41" i="1" s="1"/>
  <c r="AG41" i="1"/>
  <c r="IX41" i="1" s="1"/>
  <c r="Y41" i="1"/>
  <c r="IP41" i="1" s="1"/>
  <c r="AL41" i="1"/>
  <c r="AD41" i="1"/>
  <c r="V41" i="1"/>
  <c r="BS5" i="12"/>
  <c r="BS40" i="12" s="1"/>
  <c r="BS5" i="7"/>
  <c r="BS40" i="7" s="1"/>
  <c r="CO5" i="12"/>
  <c r="CO40" i="12" s="1"/>
  <c r="CO5" i="5"/>
  <c r="CO5" i="7"/>
  <c r="CO40" i="7" s="1"/>
  <c r="F275" i="10"/>
  <c r="HG18" i="6"/>
  <c r="HH18" i="6" s="1"/>
  <c r="HI18" i="6" s="1"/>
  <c r="HJ18" i="6" s="1"/>
  <c r="FR25" i="6"/>
  <c r="FS25" i="6" s="1"/>
  <c r="FT25" i="6" s="1"/>
  <c r="FJ25" i="6"/>
  <c r="FU25" i="6"/>
  <c r="HK28" i="6"/>
  <c r="HL28" i="6" s="1"/>
  <c r="HM28" i="6" s="1"/>
  <c r="HC28" i="6"/>
  <c r="HN28" i="6"/>
  <c r="AL32" i="6"/>
  <c r="AM32" i="6" s="1"/>
  <c r="AN32" i="6" s="1"/>
  <c r="AD32" i="6"/>
  <c r="AO32" i="6"/>
  <c r="AG32" i="6"/>
  <c r="Y32" i="6" s="1"/>
  <c r="CJ37" i="6"/>
  <c r="CK37" i="6" s="1"/>
  <c r="CL37" i="6" s="1"/>
  <c r="CM37" i="6" s="1"/>
  <c r="F179" i="11"/>
  <c r="AP38" i="6"/>
  <c r="AQ38" i="6" s="1"/>
  <c r="AR38" i="6" s="1"/>
  <c r="AS38" i="6" s="1"/>
  <c r="AL40" i="6"/>
  <c r="AM40" i="6" s="1"/>
  <c r="AN40" i="6" s="1"/>
  <c r="AD40" i="6"/>
  <c r="AO40" i="6"/>
  <c r="F211" i="11"/>
  <c r="CJ41" i="6"/>
  <c r="CK41" i="6" s="1"/>
  <c r="CL41" i="6" s="1"/>
  <c r="CM41" i="6" s="1"/>
  <c r="M63" i="9"/>
  <c r="M105" i="9"/>
  <c r="M55" i="10"/>
  <c r="M79" i="10"/>
  <c r="M20" i="11"/>
  <c r="M119" i="11"/>
  <c r="M223" i="11"/>
  <c r="M234" i="11"/>
  <c r="M243" i="11"/>
  <c r="B12" i="9"/>
  <c r="CO4" i="1"/>
  <c r="JQ39" i="1"/>
  <c r="JR39" i="1" s="1"/>
  <c r="JS39" i="1" s="1"/>
  <c r="JK27" i="1"/>
  <c r="JL27" i="1" s="1"/>
  <c r="JM27" i="1" s="1"/>
  <c r="JN39" i="1"/>
  <c r="JO39" i="1" s="1"/>
  <c r="JP39" i="1" s="1"/>
  <c r="JN35" i="1"/>
  <c r="JO35" i="1" s="1"/>
  <c r="JP35" i="1" s="1"/>
  <c r="JQ27" i="1"/>
  <c r="JR27" i="1" s="1"/>
  <c r="JS27" i="1" s="1"/>
  <c r="JQ26" i="1"/>
  <c r="JR26" i="1" s="1"/>
  <c r="JS26" i="1" s="1"/>
  <c r="JK26" i="1"/>
  <c r="JL26" i="1" s="1"/>
  <c r="JM26" i="1" s="1"/>
  <c r="JN19" i="1"/>
  <c r="JO19" i="1" s="1"/>
  <c r="JP19" i="1" s="1"/>
  <c r="JN18" i="1"/>
  <c r="JO18" i="1" s="1"/>
  <c r="JP18" i="1" s="1"/>
  <c r="JN36" i="1"/>
  <c r="JO36" i="1" s="1"/>
  <c r="JP36" i="1" s="1"/>
  <c r="JQ23" i="1"/>
  <c r="JR23" i="1" s="1"/>
  <c r="JS23" i="1" s="1"/>
  <c r="JQ35" i="1"/>
  <c r="JR35" i="1" s="1"/>
  <c r="JS35" i="1" s="1"/>
  <c r="JN27" i="1"/>
  <c r="JO27" i="1" s="1"/>
  <c r="JP27" i="1" s="1"/>
  <c r="JK13" i="1"/>
  <c r="JL13" i="1" s="1"/>
  <c r="JM13" i="1" s="1"/>
  <c r="P39" i="1"/>
  <c r="Q39" i="1" s="1"/>
  <c r="R39" i="1" s="1"/>
  <c r="S39" i="1" s="1"/>
  <c r="KN38" i="1"/>
  <c r="KO38" i="1" s="1"/>
  <c r="KP38" i="1" s="1"/>
  <c r="KQ38" i="1" s="1"/>
  <c r="KC38" i="1"/>
  <c r="KD38" i="1" s="1"/>
  <c r="KE38" i="1" s="1"/>
  <c r="KF38" i="1" s="1"/>
  <c r="P38" i="1"/>
  <c r="Q38" i="1" s="1"/>
  <c r="R38" i="1" s="1"/>
  <c r="S38" i="1" s="1"/>
  <c r="KN37" i="1"/>
  <c r="KO37" i="1" s="1"/>
  <c r="KP37" i="1" s="1"/>
  <c r="KQ37" i="1" s="1"/>
  <c r="KC37" i="1"/>
  <c r="KD37" i="1" s="1"/>
  <c r="KE37" i="1" s="1"/>
  <c r="KF37" i="1" s="1"/>
  <c r="P37" i="1"/>
  <c r="Q37" i="1" s="1"/>
  <c r="R37" i="1" s="1"/>
  <c r="S37" i="1" s="1"/>
  <c r="KN36" i="1"/>
  <c r="KO36" i="1" s="1"/>
  <c r="KP36" i="1" s="1"/>
  <c r="KQ36" i="1" s="1"/>
  <c r="KC36" i="1"/>
  <c r="KD36" i="1" s="1"/>
  <c r="KE36" i="1" s="1"/>
  <c r="KF36" i="1" s="1"/>
  <c r="P36" i="1"/>
  <c r="Q36" i="1" s="1"/>
  <c r="R36" i="1" s="1"/>
  <c r="S36" i="1" s="1"/>
  <c r="P35" i="1"/>
  <c r="Q35" i="1" s="1"/>
  <c r="R35" i="1" s="1"/>
  <c r="S35" i="1" s="1"/>
  <c r="KC33" i="1"/>
  <c r="KD33" i="1" s="1"/>
  <c r="KE33" i="1" s="1"/>
  <c r="KF33" i="1" s="1"/>
  <c r="KN32" i="1"/>
  <c r="KO32" i="1" s="1"/>
  <c r="KP32" i="1" s="1"/>
  <c r="KQ32" i="1" s="1"/>
  <c r="P31" i="1"/>
  <c r="Q31" i="1" s="1"/>
  <c r="R31" i="1" s="1"/>
  <c r="S31" i="1" s="1"/>
  <c r="KC29" i="1"/>
  <c r="KD29" i="1" s="1"/>
  <c r="KE29" i="1" s="1"/>
  <c r="KF29" i="1" s="1"/>
  <c r="KN28" i="1"/>
  <c r="KO28" i="1" s="1"/>
  <c r="KP28" i="1" s="1"/>
  <c r="KQ28" i="1" s="1"/>
  <c r="P27" i="1"/>
  <c r="Q27" i="1" s="1"/>
  <c r="R27" i="1" s="1"/>
  <c r="S27" i="1" s="1"/>
  <c r="KC25" i="1"/>
  <c r="KD25" i="1" s="1"/>
  <c r="KE25" i="1" s="1"/>
  <c r="KF25" i="1" s="1"/>
  <c r="KN24" i="1"/>
  <c r="KO24" i="1" s="1"/>
  <c r="KP24" i="1" s="1"/>
  <c r="KQ24" i="1" s="1"/>
  <c r="P23" i="1"/>
  <c r="Q23" i="1" s="1"/>
  <c r="R23" i="1" s="1"/>
  <c r="S23" i="1" s="1"/>
  <c r="KC21" i="1"/>
  <c r="KD21" i="1" s="1"/>
  <c r="KE21" i="1" s="1"/>
  <c r="KF21" i="1" s="1"/>
  <c r="KN20" i="1"/>
  <c r="KO20" i="1" s="1"/>
  <c r="KP20" i="1" s="1"/>
  <c r="KQ20" i="1" s="1"/>
  <c r="P19" i="1"/>
  <c r="Q19" i="1" s="1"/>
  <c r="R19" i="1" s="1"/>
  <c r="S19" i="1" s="1"/>
  <c r="KC41" i="1"/>
  <c r="KD41" i="1" s="1"/>
  <c r="KE41" i="1" s="1"/>
  <c r="KF41" i="1" s="1"/>
  <c r="KC40" i="1"/>
  <c r="KD40" i="1" s="1"/>
  <c r="KE40" i="1" s="1"/>
  <c r="KF40" i="1" s="1"/>
  <c r="KC39" i="1"/>
  <c r="KD39" i="1" s="1"/>
  <c r="KE39" i="1" s="1"/>
  <c r="KF39" i="1" s="1"/>
  <c r="P33" i="1"/>
  <c r="Q33" i="1" s="1"/>
  <c r="R33" i="1" s="1"/>
  <c r="S33" i="1" s="1"/>
  <c r="KC32" i="1"/>
  <c r="KD32" i="1" s="1"/>
  <c r="KE32" i="1" s="1"/>
  <c r="KF32" i="1" s="1"/>
  <c r="P32" i="1"/>
  <c r="Q32" i="1" s="1"/>
  <c r="R32" i="1" s="1"/>
  <c r="S32" i="1" s="1"/>
  <c r="KN31" i="1"/>
  <c r="KO31" i="1" s="1"/>
  <c r="KP31" i="1" s="1"/>
  <c r="KQ31" i="1" s="1"/>
  <c r="KC31" i="1"/>
  <c r="KD31" i="1" s="1"/>
  <c r="KE31" i="1" s="1"/>
  <c r="KF31" i="1" s="1"/>
  <c r="KN26" i="1"/>
  <c r="KO26" i="1" s="1"/>
  <c r="KP26" i="1" s="1"/>
  <c r="KQ26" i="1" s="1"/>
  <c r="KC26" i="1"/>
  <c r="KD26" i="1" s="1"/>
  <c r="KE26" i="1" s="1"/>
  <c r="KF26" i="1" s="1"/>
  <c r="P22" i="1"/>
  <c r="Q22" i="1" s="1"/>
  <c r="R22" i="1" s="1"/>
  <c r="S22" i="1" s="1"/>
  <c r="KN21" i="1"/>
  <c r="KO21" i="1" s="1"/>
  <c r="KP21" i="1" s="1"/>
  <c r="KQ21" i="1" s="1"/>
  <c r="KC17" i="1"/>
  <c r="KD17" i="1" s="1"/>
  <c r="KE17" i="1" s="1"/>
  <c r="KF17" i="1" s="1"/>
  <c r="KN16" i="1"/>
  <c r="KO16" i="1" s="1"/>
  <c r="KP16" i="1" s="1"/>
  <c r="KQ16" i="1" s="1"/>
  <c r="P15" i="1"/>
  <c r="Q15" i="1" s="1"/>
  <c r="R15" i="1" s="1"/>
  <c r="S15" i="1" s="1"/>
  <c r="P41" i="1"/>
  <c r="Q41" i="1" s="1"/>
  <c r="R41" i="1" s="1"/>
  <c r="S41" i="1" s="1"/>
  <c r="P40" i="1"/>
  <c r="Q40" i="1" s="1"/>
  <c r="R40" i="1" s="1"/>
  <c r="S40" i="1" s="1"/>
  <c r="P34" i="1"/>
  <c r="Q34" i="1" s="1"/>
  <c r="R34" i="1" s="1"/>
  <c r="S34" i="1" s="1"/>
  <c r="KN33" i="1"/>
  <c r="KO33" i="1" s="1"/>
  <c r="KP33" i="1" s="1"/>
  <c r="KQ33" i="1" s="1"/>
  <c r="P29" i="1"/>
  <c r="Q29" i="1" s="1"/>
  <c r="R29" i="1" s="1"/>
  <c r="S29" i="1" s="1"/>
  <c r="KC28" i="1"/>
  <c r="KD28" i="1" s="1"/>
  <c r="KE28" i="1" s="1"/>
  <c r="KF28" i="1" s="1"/>
  <c r="P28" i="1"/>
  <c r="Q28" i="1" s="1"/>
  <c r="R28" i="1" s="1"/>
  <c r="S28" i="1" s="1"/>
  <c r="KN27" i="1"/>
  <c r="KO27" i="1" s="1"/>
  <c r="KP27" i="1" s="1"/>
  <c r="KQ27" i="1" s="1"/>
  <c r="KC27" i="1"/>
  <c r="KD27" i="1" s="1"/>
  <c r="KE27" i="1" s="1"/>
  <c r="KF27" i="1" s="1"/>
  <c r="KN22" i="1"/>
  <c r="KO22" i="1" s="1"/>
  <c r="KP22" i="1" s="1"/>
  <c r="KQ22" i="1" s="1"/>
  <c r="KC22" i="1"/>
  <c r="KD22" i="1" s="1"/>
  <c r="KE22" i="1" s="1"/>
  <c r="KF22" i="1" s="1"/>
  <c r="KN41" i="1"/>
  <c r="KO41" i="1" s="1"/>
  <c r="KP41" i="1" s="1"/>
  <c r="KQ41" i="1" s="1"/>
  <c r="KN40" i="1"/>
  <c r="KO40" i="1" s="1"/>
  <c r="KP40" i="1" s="1"/>
  <c r="KQ40" i="1" s="1"/>
  <c r="KN39" i="1"/>
  <c r="KO39" i="1" s="1"/>
  <c r="KP39" i="1" s="1"/>
  <c r="KQ39" i="1" s="1"/>
  <c r="KN34" i="1"/>
  <c r="KO34" i="1" s="1"/>
  <c r="KP34" i="1" s="1"/>
  <c r="KQ34" i="1" s="1"/>
  <c r="KC34" i="1"/>
  <c r="KD34" i="1" s="1"/>
  <c r="KE34" i="1" s="1"/>
  <c r="KF34" i="1" s="1"/>
  <c r="P30" i="1"/>
  <c r="Q30" i="1" s="1"/>
  <c r="R30" i="1" s="1"/>
  <c r="S30" i="1" s="1"/>
  <c r="KN29" i="1"/>
  <c r="KO29" i="1" s="1"/>
  <c r="KP29" i="1" s="1"/>
  <c r="KQ29" i="1" s="1"/>
  <c r="P18" i="1"/>
  <c r="Q18" i="1" s="1"/>
  <c r="R18" i="1" s="1"/>
  <c r="S18" i="1" s="1"/>
  <c r="KC16" i="1"/>
  <c r="KD16" i="1" s="1"/>
  <c r="KE16" i="1" s="1"/>
  <c r="KF16" i="1" s="1"/>
  <c r="KN15" i="1"/>
  <c r="KO15" i="1" s="1"/>
  <c r="KP15" i="1" s="1"/>
  <c r="KQ15" i="1" s="1"/>
  <c r="P14" i="1"/>
  <c r="Q14" i="1" s="1"/>
  <c r="R14" i="1" s="1"/>
  <c r="S14" i="1" s="1"/>
  <c r="P13" i="1"/>
  <c r="Q13" i="1" s="1"/>
  <c r="R13" i="1" s="1"/>
  <c r="S13" i="1" s="1"/>
  <c r="AO13" i="1"/>
  <c r="JF13" i="1" s="1"/>
  <c r="AG13" i="1"/>
  <c r="IX13" i="1" s="1"/>
  <c r="IY13" i="1" s="1"/>
  <c r="IZ13" i="1" s="1"/>
  <c r="JA13" i="1" s="1"/>
  <c r="JB13" i="1" s="1"/>
  <c r="Y13" i="1"/>
  <c r="IP13" i="1" s="1"/>
  <c r="IQ13" i="1" s="1"/>
  <c r="IR13" i="1" s="1"/>
  <c r="IS13" i="1" s="1"/>
  <c r="IT13" i="1" s="1"/>
  <c r="FB13" i="1"/>
  <c r="FC13" i="1" s="1"/>
  <c r="FD13" i="1" s="1"/>
  <c r="FJ13" i="1"/>
  <c r="FK13" i="1" s="1"/>
  <c r="FL13" i="1" s="1"/>
  <c r="FR13" i="1"/>
  <c r="FS13" i="1" s="1"/>
  <c r="FT13" i="1" s="1"/>
  <c r="FZ13" i="1"/>
  <c r="GA13" i="1" s="1"/>
  <c r="GB13" i="1" s="1"/>
  <c r="HN13" i="1"/>
  <c r="HO13" i="1" s="1"/>
  <c r="HP13" i="1" s="1"/>
  <c r="HQ13" i="1" s="1"/>
  <c r="HR13" i="1" s="1"/>
  <c r="GX13" i="1"/>
  <c r="A6" i="12"/>
  <c r="A6" i="7"/>
  <c r="V14" i="1"/>
  <c r="AD14" i="1"/>
  <c r="AL14" i="1"/>
  <c r="HF14" i="1"/>
  <c r="FM14" i="1"/>
  <c r="DT14" i="1"/>
  <c r="CI14" i="1"/>
  <c r="CJ14" i="1" s="1"/>
  <c r="CK14" i="1" s="1"/>
  <c r="CL14" i="1" s="1"/>
  <c r="CM14" i="1" s="1"/>
  <c r="CA14" i="1"/>
  <c r="CB14" i="1" s="1"/>
  <c r="CC14" i="1" s="1"/>
  <c r="CD14" i="1" s="1"/>
  <c r="CE14" i="1" s="1"/>
  <c r="BS14" i="1"/>
  <c r="GU14" i="1"/>
  <c r="GV14" i="1" s="1"/>
  <c r="GW14" i="1" s="1"/>
  <c r="HC14" i="1"/>
  <c r="HD14" i="1" s="1"/>
  <c r="HE14" i="1" s="1"/>
  <c r="HK14" i="1"/>
  <c r="HL14" i="1" s="1"/>
  <c r="HM14" i="1" s="1"/>
  <c r="KN14" i="1"/>
  <c r="KO14" i="1" s="1"/>
  <c r="KP14" i="1" s="1"/>
  <c r="KQ14" i="1" s="1"/>
  <c r="BP15" i="1"/>
  <c r="BQ15" i="1" s="1"/>
  <c r="BR15" i="1" s="1"/>
  <c r="BX15" i="1"/>
  <c r="BY15" i="1" s="1"/>
  <c r="BZ15" i="1" s="1"/>
  <c r="FB15" i="1"/>
  <c r="FC15" i="1" s="1"/>
  <c r="FD15" i="1" s="1"/>
  <c r="FJ15" i="1"/>
  <c r="FK15" i="1" s="1"/>
  <c r="FL15" i="1" s="1"/>
  <c r="P16" i="1"/>
  <c r="Q16" i="1" s="1"/>
  <c r="R16" i="1" s="1"/>
  <c r="S16" i="1" s="1"/>
  <c r="EM16" i="1"/>
  <c r="EN16" i="1" s="1"/>
  <c r="EO16" i="1" s="1"/>
  <c r="AL17" i="1"/>
  <c r="AD17" i="1"/>
  <c r="V17" i="1"/>
  <c r="AO17" i="1"/>
  <c r="JF17" i="1" s="1"/>
  <c r="AG17" i="1"/>
  <c r="IX17" i="1" s="1"/>
  <c r="Y17" i="1"/>
  <c r="IP17" i="1" s="1"/>
  <c r="CF17" i="1"/>
  <c r="CG17" i="1" s="1"/>
  <c r="CH17" i="1" s="1"/>
  <c r="BX17" i="1"/>
  <c r="BY17" i="1" s="1"/>
  <c r="BZ17" i="1" s="1"/>
  <c r="BP17" i="1"/>
  <c r="BQ17" i="1" s="1"/>
  <c r="BR17" i="1" s="1"/>
  <c r="HF17" i="1"/>
  <c r="FM17" i="1"/>
  <c r="DT17" i="1"/>
  <c r="CI17" i="1"/>
  <c r="CA17" i="1"/>
  <c r="BS17" i="1"/>
  <c r="DY17" i="1"/>
  <c r="DZ17" i="1" s="1"/>
  <c r="EA17" i="1" s="1"/>
  <c r="EM17" i="1" s="1"/>
  <c r="EN17" i="1" s="1"/>
  <c r="EO17" i="1" s="1"/>
  <c r="DQ17" i="1"/>
  <c r="DR17" i="1" s="1"/>
  <c r="DS17" i="1" s="1"/>
  <c r="DI17" i="1"/>
  <c r="DJ17" i="1" s="1"/>
  <c r="DK17" i="1" s="1"/>
  <c r="EB17" i="1"/>
  <c r="DL17" i="1"/>
  <c r="FR17" i="1"/>
  <c r="FS17" i="1" s="1"/>
  <c r="FT17" i="1" s="1"/>
  <c r="FJ17" i="1"/>
  <c r="FK17" i="1" s="1"/>
  <c r="FL17" i="1" s="1"/>
  <c r="FB17" i="1"/>
  <c r="FC17" i="1" s="1"/>
  <c r="FD17" i="1" s="1"/>
  <c r="FU17" i="1"/>
  <c r="FE17" i="1"/>
  <c r="GF17" i="1"/>
  <c r="GG17" i="1" s="1"/>
  <c r="GH17" i="1" s="1"/>
  <c r="HK17" i="1"/>
  <c r="HL17" i="1" s="1"/>
  <c r="HM17" i="1" s="1"/>
  <c r="HC17" i="1"/>
  <c r="HD17" i="1" s="1"/>
  <c r="HE17" i="1" s="1"/>
  <c r="GU17" i="1"/>
  <c r="GV17" i="1" s="1"/>
  <c r="GW17" i="1" s="1"/>
  <c r="HN17" i="1"/>
  <c r="GX17" i="1"/>
  <c r="DI18" i="1"/>
  <c r="DJ18" i="1" s="1"/>
  <c r="DK18" i="1" s="1"/>
  <c r="DQ18" i="1"/>
  <c r="DR18" i="1" s="1"/>
  <c r="DS18" i="1" s="1"/>
  <c r="DY18" i="1"/>
  <c r="DZ18" i="1" s="1"/>
  <c r="EA18" i="1" s="1"/>
  <c r="EM18" i="1" s="1"/>
  <c r="EN18" i="1" s="1"/>
  <c r="EO18" i="1" s="1"/>
  <c r="FU18" i="1"/>
  <c r="FE18" i="1"/>
  <c r="FF18" i="1" s="1"/>
  <c r="FG18" i="1" s="1"/>
  <c r="FH18" i="1" s="1"/>
  <c r="FI18" i="1" s="1"/>
  <c r="A11" i="12"/>
  <c r="A11" i="7"/>
  <c r="Y19" i="1"/>
  <c r="IP19" i="1" s="1"/>
  <c r="FM19" i="1"/>
  <c r="FN19" i="1" s="1"/>
  <c r="FO19" i="1" s="1"/>
  <c r="FP19" i="1" s="1"/>
  <c r="FQ19" i="1" s="1"/>
  <c r="CI19" i="1"/>
  <c r="CJ19" i="1" s="1"/>
  <c r="CK19" i="1" s="1"/>
  <c r="CL19" i="1" s="1"/>
  <c r="CM19" i="1" s="1"/>
  <c r="BX19" i="1"/>
  <c r="BY19" i="1" s="1"/>
  <c r="BZ19" i="1" s="1"/>
  <c r="BS19" i="1"/>
  <c r="HF19" i="1"/>
  <c r="EB19" i="1"/>
  <c r="EC19" i="1" s="1"/>
  <c r="ED19" i="1" s="1"/>
  <c r="EE19" i="1" s="1"/>
  <c r="EF19" i="1" s="1"/>
  <c r="HC19" i="1"/>
  <c r="HD19" i="1" s="1"/>
  <c r="HE19" i="1" s="1"/>
  <c r="HN19" i="1"/>
  <c r="BP20" i="1"/>
  <c r="BQ20" i="1" s="1"/>
  <c r="BR20" i="1" s="1"/>
  <c r="CA20" i="1"/>
  <c r="FZ20" i="1"/>
  <c r="GA20" i="1" s="1"/>
  <c r="GB20" i="1" s="1"/>
  <c r="HN20" i="1"/>
  <c r="HC20" i="1"/>
  <c r="HD20" i="1" s="1"/>
  <c r="HE20" i="1" s="1"/>
  <c r="GX20" i="1"/>
  <c r="GY20" i="1" s="1"/>
  <c r="GZ20" i="1" s="1"/>
  <c r="HA20" i="1" s="1"/>
  <c r="HB20" i="1" s="1"/>
  <c r="HO20" i="1"/>
  <c r="HP20" i="1" s="1"/>
  <c r="HQ20" i="1" s="1"/>
  <c r="HR20" i="1" s="1"/>
  <c r="JQ20" i="1"/>
  <c r="JR20" i="1" s="1"/>
  <c r="JS20" i="1" s="1"/>
  <c r="CF22" i="1"/>
  <c r="CG22" i="1" s="1"/>
  <c r="CH22" i="1" s="1"/>
  <c r="FR22" i="1"/>
  <c r="FS22" i="1" s="1"/>
  <c r="FT22" i="1" s="1"/>
  <c r="A15" i="12"/>
  <c r="A15" i="7"/>
  <c r="BS23" i="1"/>
  <c r="EB23" i="1"/>
  <c r="EC23" i="1" s="1"/>
  <c r="ED23" i="1" s="1"/>
  <c r="EE23" i="1" s="1"/>
  <c r="EF23" i="1" s="1"/>
  <c r="DQ23" i="1"/>
  <c r="DR23" i="1" s="1"/>
  <c r="DS23" i="1" s="1"/>
  <c r="DL23" i="1"/>
  <c r="DM23" i="1" s="1"/>
  <c r="DN23" i="1" s="1"/>
  <c r="DO23" i="1" s="1"/>
  <c r="DP23" i="1" s="1"/>
  <c r="AD24" i="1"/>
  <c r="AO24" i="1"/>
  <c r="JF24" i="1" s="1"/>
  <c r="DI24" i="1"/>
  <c r="DJ24" i="1" s="1"/>
  <c r="DK24" i="1" s="1"/>
  <c r="DT24" i="1"/>
  <c r="KC24" i="1"/>
  <c r="KD24" i="1" s="1"/>
  <c r="KE24" i="1" s="1"/>
  <c r="KF24" i="1" s="1"/>
  <c r="CF25" i="1"/>
  <c r="CG25" i="1" s="1"/>
  <c r="CH25" i="1" s="1"/>
  <c r="BX25" i="1"/>
  <c r="BY25" i="1" s="1"/>
  <c r="BZ25" i="1" s="1"/>
  <c r="BP25" i="1"/>
  <c r="BQ25" i="1" s="1"/>
  <c r="BR25" i="1" s="1"/>
  <c r="HF25" i="1"/>
  <c r="DT25" i="1"/>
  <c r="CI25" i="1"/>
  <c r="BS25" i="1"/>
  <c r="FR25" i="1"/>
  <c r="FS25" i="1" s="1"/>
  <c r="FT25" i="1" s="1"/>
  <c r="GF25" i="1" s="1"/>
  <c r="GG25" i="1" s="1"/>
  <c r="GH25" i="1" s="1"/>
  <c r="FJ25" i="1"/>
  <c r="FK25" i="1" s="1"/>
  <c r="FL25" i="1" s="1"/>
  <c r="FB25" i="1"/>
  <c r="FC25" i="1" s="1"/>
  <c r="FD25" i="1" s="1"/>
  <c r="FU25" i="1"/>
  <c r="FE25" i="1"/>
  <c r="KN25" i="1"/>
  <c r="KO25" i="1" s="1"/>
  <c r="KP25" i="1" s="1"/>
  <c r="KQ25" i="1" s="1"/>
  <c r="BX26" i="1"/>
  <c r="BY26" i="1" s="1"/>
  <c r="BZ26" i="1" s="1"/>
  <c r="DQ27" i="1"/>
  <c r="DR27" i="1" s="1"/>
  <c r="DS27" i="1" s="1"/>
  <c r="EB27" i="1"/>
  <c r="BS28" i="1"/>
  <c r="GC28" i="1"/>
  <c r="GD28" i="1" s="1"/>
  <c r="GE28" i="1" s="1"/>
  <c r="HK28" i="1"/>
  <c r="HL28" i="1" s="1"/>
  <c r="HM28" i="1" s="1"/>
  <c r="GU28" i="1"/>
  <c r="GV28" i="1" s="1"/>
  <c r="GW28" i="1" s="1"/>
  <c r="HN28" i="1"/>
  <c r="HC28" i="1"/>
  <c r="HD28" i="1" s="1"/>
  <c r="HE28" i="1" s="1"/>
  <c r="GX28" i="1"/>
  <c r="FR29" i="1"/>
  <c r="FS29" i="1" s="1"/>
  <c r="FT29" i="1" s="1"/>
  <c r="FJ29" i="1"/>
  <c r="FK29" i="1" s="1"/>
  <c r="FL29" i="1" s="1"/>
  <c r="FB29" i="1"/>
  <c r="FC29" i="1" s="1"/>
  <c r="FD29" i="1" s="1"/>
  <c r="FU29" i="1"/>
  <c r="FE29" i="1"/>
  <c r="AO30" i="1"/>
  <c r="JF30" i="1" s="1"/>
  <c r="AG30" i="1"/>
  <c r="IX30" i="1" s="1"/>
  <c r="Y30" i="1"/>
  <c r="IP30" i="1" s="1"/>
  <c r="AD30" i="1"/>
  <c r="AL30" i="1"/>
  <c r="V30" i="1"/>
  <c r="HN30" i="1"/>
  <c r="GX30" i="1"/>
  <c r="HC30" i="1"/>
  <c r="HD30" i="1" s="1"/>
  <c r="HE30" i="1" s="1"/>
  <c r="HK30" i="1"/>
  <c r="HL30" i="1" s="1"/>
  <c r="HM30" i="1" s="1"/>
  <c r="GU30" i="1"/>
  <c r="GV30" i="1" s="1"/>
  <c r="GW30" i="1" s="1"/>
  <c r="KC30" i="1"/>
  <c r="KD30" i="1" s="1"/>
  <c r="KE30" i="1" s="1"/>
  <c r="KF30" i="1" s="1"/>
  <c r="AO31" i="1"/>
  <c r="JF31" i="1" s="1"/>
  <c r="AD31" i="1"/>
  <c r="Y31" i="1"/>
  <c r="IP31" i="1" s="1"/>
  <c r="AL31" i="1"/>
  <c r="AG31" i="1"/>
  <c r="IX31" i="1" s="1"/>
  <c r="V31" i="1"/>
  <c r="F56" i="11"/>
  <c r="CJ31" i="1"/>
  <c r="CK31" i="1" s="1"/>
  <c r="CL31" i="1" s="1"/>
  <c r="CM31" i="1" s="1"/>
  <c r="F114" i="11"/>
  <c r="FV31" i="1"/>
  <c r="FW31" i="1" s="1"/>
  <c r="FX31" i="1" s="1"/>
  <c r="FY31" i="1" s="1"/>
  <c r="V32" i="1"/>
  <c r="HN32" i="1"/>
  <c r="HC32" i="1"/>
  <c r="HD32" i="1" s="1"/>
  <c r="HE32" i="1" s="1"/>
  <c r="GX32" i="1"/>
  <c r="HK32" i="1"/>
  <c r="HL32" i="1" s="1"/>
  <c r="HM32" i="1" s="1"/>
  <c r="AL33" i="1"/>
  <c r="AD33" i="1"/>
  <c r="V33" i="1"/>
  <c r="AO33" i="1"/>
  <c r="JF33" i="1" s="1"/>
  <c r="Y33" i="1"/>
  <c r="IP33" i="1" s="1"/>
  <c r="CF33" i="1"/>
  <c r="CG33" i="1" s="1"/>
  <c r="CH33" i="1" s="1"/>
  <c r="BX33" i="1"/>
  <c r="BY33" i="1" s="1"/>
  <c r="BZ33" i="1" s="1"/>
  <c r="BP33" i="1"/>
  <c r="BQ33" i="1" s="1"/>
  <c r="BR33" i="1" s="1"/>
  <c r="FM33" i="1"/>
  <c r="CA33" i="1"/>
  <c r="CI33" i="1"/>
  <c r="DT33" i="1"/>
  <c r="F32" i="10"/>
  <c r="AH36" i="1"/>
  <c r="AI36" i="1" s="1"/>
  <c r="AJ36" i="1" s="1"/>
  <c r="AK36" i="1" s="1"/>
  <c r="F119" i="9"/>
  <c r="FF36" i="1"/>
  <c r="FG36" i="1" s="1"/>
  <c r="FH36" i="1" s="1"/>
  <c r="FI36" i="1" s="1"/>
  <c r="F148" i="11"/>
  <c r="HO36" i="1"/>
  <c r="HP36" i="1" s="1"/>
  <c r="HQ36" i="1" s="1"/>
  <c r="HR36" i="1" s="1"/>
  <c r="F62" i="10"/>
  <c r="EJ37" i="1"/>
  <c r="EK37" i="1" s="1"/>
  <c r="EL37" i="1" s="1"/>
  <c r="F34" i="11"/>
  <c r="AP38" i="1"/>
  <c r="AQ38" i="1" s="1"/>
  <c r="AR38" i="1" s="1"/>
  <c r="AS38" i="1" s="1"/>
  <c r="FJ38" i="1"/>
  <c r="FK38" i="1" s="1"/>
  <c r="FL38" i="1" s="1"/>
  <c r="GF38" i="1"/>
  <c r="GG38" i="1" s="1"/>
  <c r="GH38" i="1" s="1"/>
  <c r="F150" i="9"/>
  <c r="GY38" i="1"/>
  <c r="GZ38" i="1" s="1"/>
  <c r="HA38" i="1" s="1"/>
  <c r="HB38" i="1" s="1"/>
  <c r="JC38" i="1"/>
  <c r="JD38" i="1" s="1"/>
  <c r="JE38" i="1" s="1"/>
  <c r="JG38" i="1" s="1"/>
  <c r="JH38" i="1" s="1"/>
  <c r="JI38" i="1" s="1"/>
  <c r="JJ38" i="1" s="1"/>
  <c r="JG39" i="1"/>
  <c r="JH39" i="1" s="1"/>
  <c r="JI39" i="1" s="1"/>
  <c r="JJ39" i="1" s="1"/>
  <c r="F64" i="9"/>
  <c r="F64" i="11"/>
  <c r="CJ39" i="1"/>
  <c r="CK39" i="1" s="1"/>
  <c r="CL39" i="1" s="1"/>
  <c r="CM39" i="1" s="1"/>
  <c r="DY39" i="1"/>
  <c r="DZ39" i="1" s="1"/>
  <c r="EA39" i="1" s="1"/>
  <c r="DQ39" i="1"/>
  <c r="DR39" i="1" s="1"/>
  <c r="DS39" i="1" s="1"/>
  <c r="DI39" i="1"/>
  <c r="DJ39" i="1" s="1"/>
  <c r="DK39" i="1" s="1"/>
  <c r="AO40" i="1"/>
  <c r="JF40" i="1" s="1"/>
  <c r="AG40" i="1"/>
  <c r="IX40" i="1" s="1"/>
  <c r="Y40" i="1"/>
  <c r="IP40" i="1" s="1"/>
  <c r="AL40" i="1"/>
  <c r="AD40" i="1"/>
  <c r="V40" i="1"/>
  <c r="F152" i="11"/>
  <c r="FR41" i="1"/>
  <c r="FS41" i="1" s="1"/>
  <c r="FT41" i="1" s="1"/>
  <c r="FB41" i="1"/>
  <c r="FC41" i="1" s="1"/>
  <c r="FD41" i="1" s="1"/>
  <c r="FU41" i="1"/>
  <c r="FE41" i="1"/>
  <c r="FJ41" i="1"/>
  <c r="FK41" i="1" s="1"/>
  <c r="FL41" i="1" s="1"/>
  <c r="F153" i="9"/>
  <c r="DR13" i="6"/>
  <c r="DS13" i="6" s="1"/>
  <c r="F155" i="11"/>
  <c r="HF14" i="6"/>
  <c r="GX14" i="6" s="1"/>
  <c r="GY14" i="6" s="1"/>
  <c r="GZ14" i="6" s="1"/>
  <c r="HA14" i="6" s="1"/>
  <c r="HB14" i="6" s="1"/>
  <c r="FM14" i="6"/>
  <c r="FE14" i="6" s="1"/>
  <c r="DT14" i="6"/>
  <c r="DL14" i="6" s="1"/>
  <c r="DM14" i="6" s="1"/>
  <c r="DN14" i="6" s="1"/>
  <c r="DO14" i="6" s="1"/>
  <c r="DP14" i="6" s="1"/>
  <c r="CI14" i="6"/>
  <c r="CA14" i="6"/>
  <c r="BS14" i="6" s="1"/>
  <c r="CF14" i="6"/>
  <c r="CG14" i="6" s="1"/>
  <c r="CH14" i="6" s="1"/>
  <c r="BX14" i="6"/>
  <c r="FB14" i="6"/>
  <c r="FC14" i="6" s="1"/>
  <c r="FD14" i="6" s="1"/>
  <c r="BY15" i="6"/>
  <c r="BZ15" i="6" s="1"/>
  <c r="BP15" i="6"/>
  <c r="BQ15" i="6" s="1"/>
  <c r="BR15" i="6" s="1"/>
  <c r="F243" i="11"/>
  <c r="HN15" i="6"/>
  <c r="HK15" i="6"/>
  <c r="HL15" i="6" s="1"/>
  <c r="HM15" i="6" s="1"/>
  <c r="HC15" i="6"/>
  <c r="BP16" i="6"/>
  <c r="BQ16" i="6" s="1"/>
  <c r="BR16" i="6" s="1"/>
  <c r="HD16" i="6"/>
  <c r="HE16" i="6" s="1"/>
  <c r="GU16" i="6"/>
  <c r="GV16" i="6" s="1"/>
  <c r="GW16" i="6" s="1"/>
  <c r="F187" i="11"/>
  <c r="EB17" i="6"/>
  <c r="DY17" i="6"/>
  <c r="DZ17" i="6" s="1"/>
  <c r="EA17" i="6" s="1"/>
  <c r="DQ17" i="6"/>
  <c r="GU17" i="6"/>
  <c r="GV17" i="6" s="1"/>
  <c r="GW17" i="6" s="1"/>
  <c r="DR18" i="6"/>
  <c r="DS18" i="6" s="1"/>
  <c r="DI18" i="6"/>
  <c r="DJ18" i="6" s="1"/>
  <c r="DK18" i="6" s="1"/>
  <c r="F275" i="11"/>
  <c r="AO19" i="6"/>
  <c r="AG19" i="6"/>
  <c r="Y19" i="6" s="1"/>
  <c r="AL19" i="6"/>
  <c r="AM19" i="6" s="1"/>
  <c r="AN19" i="6" s="1"/>
  <c r="AD19" i="6"/>
  <c r="DI19" i="6"/>
  <c r="DJ19" i="6" s="1"/>
  <c r="DK19" i="6" s="1"/>
  <c r="HK20" i="6"/>
  <c r="HL20" i="6" s="1"/>
  <c r="HM20" i="6" s="1"/>
  <c r="HC20" i="6"/>
  <c r="HN20" i="6"/>
  <c r="AL24" i="6"/>
  <c r="AM24" i="6" s="1"/>
  <c r="AN24" i="6" s="1"/>
  <c r="AD24" i="6"/>
  <c r="AO24" i="6"/>
  <c r="AG24" i="6"/>
  <c r="Y24" i="6" s="1"/>
  <c r="CF27" i="6"/>
  <c r="CG27" i="6" s="1"/>
  <c r="CH27" i="6" s="1"/>
  <c r="BX27" i="6"/>
  <c r="HF27" i="6"/>
  <c r="GX27" i="6" s="1"/>
  <c r="FM27" i="6"/>
  <c r="FE27" i="6" s="1"/>
  <c r="DT27" i="6"/>
  <c r="DL27" i="6" s="1"/>
  <c r="CI27" i="6"/>
  <c r="CA27" i="6"/>
  <c r="BS27" i="6" s="1"/>
  <c r="DY30" i="6"/>
  <c r="DZ30" i="6" s="1"/>
  <c r="EA30" i="6" s="1"/>
  <c r="DQ30" i="6"/>
  <c r="EB30" i="6"/>
  <c r="FR33" i="6"/>
  <c r="FS33" i="6" s="1"/>
  <c r="FT33" i="6" s="1"/>
  <c r="FJ33" i="6"/>
  <c r="FU33" i="6"/>
  <c r="F207" i="10"/>
  <c r="CB37" i="6"/>
  <c r="CC37" i="6" s="1"/>
  <c r="CD37" i="6" s="1"/>
  <c r="CE37" i="6" s="1"/>
  <c r="EV37" i="6"/>
  <c r="EW37" i="6" s="1"/>
  <c r="EX37" i="6" s="1"/>
  <c r="EY37" i="6" s="1"/>
  <c r="CO29" i="12"/>
  <c r="CO64" i="12" s="1"/>
  <c r="CO29" i="5"/>
  <c r="CO29" i="7"/>
  <c r="CO64" i="7" s="1"/>
  <c r="FM39" i="6"/>
  <c r="FE39" i="6" s="1"/>
  <c r="FF39" i="6" s="1"/>
  <c r="FG39" i="6" s="1"/>
  <c r="FH39" i="6" s="1"/>
  <c r="FI39" i="6" s="1"/>
  <c r="HF39" i="6"/>
  <c r="GX39" i="6" s="1"/>
  <c r="CF39" i="6"/>
  <c r="CG39" i="6" s="1"/>
  <c r="CH39" i="6" s="1"/>
  <c r="BX39" i="6"/>
  <c r="DT39" i="6"/>
  <c r="DL39" i="6" s="1"/>
  <c r="CI39" i="6"/>
  <c r="CA39" i="6"/>
  <c r="BS39" i="6" s="1"/>
  <c r="BA33" i="12"/>
  <c r="BA68" i="12" s="1"/>
  <c r="BA33" i="5"/>
  <c r="BA33" i="7"/>
  <c r="BA68" i="7" s="1"/>
  <c r="B8" i="9"/>
  <c r="M31" i="9"/>
  <c r="M73" i="9"/>
  <c r="M137" i="9"/>
  <c r="B8" i="10"/>
  <c r="M139" i="10"/>
  <c r="M183" i="10"/>
  <c r="M207" i="10"/>
  <c r="M62" i="11"/>
  <c r="F85" i="11"/>
  <c r="F89" i="11"/>
  <c r="M95" i="11"/>
  <c r="M106" i="11"/>
  <c r="M115" i="11"/>
  <c r="M146" i="11"/>
  <c r="F150" i="11"/>
  <c r="F154" i="11"/>
  <c r="M247" i="11"/>
  <c r="B16" i="11"/>
  <c r="B16" i="10"/>
  <c r="B16" i="9"/>
  <c r="A7" i="12"/>
  <c r="A7" i="7"/>
  <c r="DY41" i="6"/>
  <c r="DZ41" i="6" s="1"/>
  <c r="EA41" i="6" s="1"/>
  <c r="DQ41" i="6"/>
  <c r="EB41" i="6"/>
  <c r="FR41" i="6"/>
  <c r="FS41" i="6" s="1"/>
  <c r="FT41" i="6" s="1"/>
  <c r="FJ41" i="6"/>
  <c r="FU41" i="6"/>
  <c r="HC41" i="6"/>
  <c r="M22" i="9"/>
  <c r="M11" i="10"/>
  <c r="M28" i="10"/>
  <c r="M38" i="10"/>
  <c r="M47" i="10"/>
  <c r="M87" i="10"/>
  <c r="M107" i="10"/>
  <c r="M111" i="10"/>
  <c r="M151" i="10"/>
  <c r="M171" i="10"/>
  <c r="M175" i="10"/>
  <c r="M215" i="10"/>
  <c r="M235" i="10"/>
  <c r="M239" i="10"/>
  <c r="F270" i="10"/>
  <c r="M279" i="10"/>
  <c r="M14" i="11"/>
  <c r="M33" i="11"/>
  <c r="M50" i="11"/>
  <c r="M63" i="11"/>
  <c r="M74" i="11"/>
  <c r="M83" i="11"/>
  <c r="M87" i="11"/>
  <c r="M94" i="11"/>
  <c r="M114" i="11"/>
  <c r="M127" i="11"/>
  <c r="M138" i="11"/>
  <c r="M147" i="11"/>
  <c r="M151" i="11"/>
  <c r="M158" i="11"/>
  <c r="M178" i="11"/>
  <c r="F182" i="11"/>
  <c r="M191" i="11"/>
  <c r="M202" i="11"/>
  <c r="F206" i="11"/>
  <c r="M211" i="11"/>
  <c r="M215" i="11"/>
  <c r="M222" i="11"/>
  <c r="M242" i="11"/>
  <c r="M255" i="11"/>
  <c r="M266" i="11"/>
  <c r="M275" i="11"/>
  <c r="M279" i="11"/>
  <c r="M286" i="11"/>
  <c r="S129" i="2"/>
  <c r="L129" i="2"/>
  <c r="E129" i="2"/>
  <c r="A21" i="12"/>
  <c r="A21" i="7"/>
  <c r="AO34" i="1"/>
  <c r="JF34" i="1" s="1"/>
  <c r="AG34" i="1"/>
  <c r="IX34" i="1" s="1"/>
  <c r="Y34" i="1"/>
  <c r="IP34" i="1" s="1"/>
  <c r="EB34" i="1"/>
  <c r="DL34" i="1"/>
  <c r="HN34" i="1"/>
  <c r="GX34" i="1"/>
  <c r="CI37" i="1"/>
  <c r="CA37" i="1"/>
  <c r="CB37" i="1" s="1"/>
  <c r="CC37" i="1" s="1"/>
  <c r="CD37" i="1" s="1"/>
  <c r="CE37" i="1" s="1"/>
  <c r="BS37" i="1"/>
  <c r="FM37" i="1"/>
  <c r="HN37" i="1"/>
  <c r="HO37" i="1" s="1"/>
  <c r="HP37" i="1" s="1"/>
  <c r="HQ37" i="1" s="1"/>
  <c r="HR37" i="1" s="1"/>
  <c r="IU39" i="1"/>
  <c r="IV39" i="1" s="1"/>
  <c r="IW39" i="1" s="1"/>
  <c r="EB40" i="1"/>
  <c r="DQ40" i="1"/>
  <c r="DR40" i="1" s="1"/>
  <c r="DS40" i="1" s="1"/>
  <c r="DL40" i="1"/>
  <c r="EB41" i="1"/>
  <c r="DQ41" i="1"/>
  <c r="DR41" i="1" s="1"/>
  <c r="DS41" i="1" s="1"/>
  <c r="DL41" i="1"/>
  <c r="B40" i="11"/>
  <c r="B40" i="10"/>
  <c r="GD4" i="6"/>
  <c r="AO17" i="6"/>
  <c r="AG17" i="6"/>
  <c r="Y17" i="6" s="1"/>
  <c r="FR20" i="6"/>
  <c r="FS20" i="6" s="1"/>
  <c r="FT20" i="6" s="1"/>
  <c r="FJ20" i="6"/>
  <c r="FU20" i="6"/>
  <c r="DY21" i="6"/>
  <c r="DZ21" i="6" s="1"/>
  <c r="EA21" i="6" s="1"/>
  <c r="DQ21" i="6"/>
  <c r="EB21" i="6"/>
  <c r="CF22" i="6"/>
  <c r="CG22" i="6" s="1"/>
  <c r="CH22" i="6" s="1"/>
  <c r="BX22" i="6"/>
  <c r="HF22" i="6"/>
  <c r="GX22" i="6" s="1"/>
  <c r="FM22" i="6"/>
  <c r="FE22" i="6" s="1"/>
  <c r="DT22" i="6"/>
  <c r="DL22" i="6" s="1"/>
  <c r="CI22" i="6"/>
  <c r="CA22" i="6"/>
  <c r="BS22" i="6" s="1"/>
  <c r="AL23" i="6"/>
  <c r="AM23" i="6" s="1"/>
  <c r="AN23" i="6" s="1"/>
  <c r="AD23" i="6"/>
  <c r="AO23" i="6"/>
  <c r="AG23" i="6"/>
  <c r="Y23" i="6" s="1"/>
  <c r="HK23" i="6"/>
  <c r="HL23" i="6" s="1"/>
  <c r="HM23" i="6" s="1"/>
  <c r="HC23" i="6"/>
  <c r="HN23" i="6"/>
  <c r="FR24" i="6"/>
  <c r="FS24" i="6" s="1"/>
  <c r="FT24" i="6" s="1"/>
  <c r="FJ24" i="6"/>
  <c r="FU24" i="6"/>
  <c r="DY25" i="6"/>
  <c r="DZ25" i="6" s="1"/>
  <c r="EA25" i="6" s="1"/>
  <c r="DQ25" i="6"/>
  <c r="EB25" i="6"/>
  <c r="CF26" i="6"/>
  <c r="CG26" i="6" s="1"/>
  <c r="CH26" i="6" s="1"/>
  <c r="BX26" i="6"/>
  <c r="HF26" i="6"/>
  <c r="GX26" i="6" s="1"/>
  <c r="FM26" i="6"/>
  <c r="FE26" i="6" s="1"/>
  <c r="DT26" i="6"/>
  <c r="DL26" i="6" s="1"/>
  <c r="CI26" i="6"/>
  <c r="CA26" i="6"/>
  <c r="BS26" i="6" s="1"/>
  <c r="AL27" i="6"/>
  <c r="AM27" i="6" s="1"/>
  <c r="AN27" i="6" s="1"/>
  <c r="AD27" i="6"/>
  <c r="AO27" i="6"/>
  <c r="AG27" i="6"/>
  <c r="Y27" i="6" s="1"/>
  <c r="HK27" i="6"/>
  <c r="HL27" i="6" s="1"/>
  <c r="HM27" i="6" s="1"/>
  <c r="HC27" i="6"/>
  <c r="HN27" i="6"/>
  <c r="FR28" i="6"/>
  <c r="FS28" i="6" s="1"/>
  <c r="FT28" i="6" s="1"/>
  <c r="FJ28" i="6"/>
  <c r="FU28" i="6"/>
  <c r="DY29" i="6"/>
  <c r="DZ29" i="6" s="1"/>
  <c r="EA29" i="6" s="1"/>
  <c r="DQ29" i="6"/>
  <c r="EB29" i="6"/>
  <c r="CF30" i="6"/>
  <c r="CG30" i="6" s="1"/>
  <c r="CH30" i="6" s="1"/>
  <c r="BX30" i="6"/>
  <c r="HF30" i="6"/>
  <c r="GX30" i="6" s="1"/>
  <c r="FM30" i="6"/>
  <c r="FE30" i="6" s="1"/>
  <c r="DT30" i="6"/>
  <c r="DL30" i="6" s="1"/>
  <c r="CI30" i="6"/>
  <c r="CA30" i="6"/>
  <c r="BS30" i="6" s="1"/>
  <c r="AL31" i="6"/>
  <c r="AM31" i="6" s="1"/>
  <c r="AN31" i="6" s="1"/>
  <c r="AD31" i="6"/>
  <c r="AO31" i="6"/>
  <c r="AG31" i="6"/>
  <c r="Y31" i="6" s="1"/>
  <c r="HK31" i="6"/>
  <c r="HL31" i="6" s="1"/>
  <c r="HM31" i="6" s="1"/>
  <c r="HC31" i="6"/>
  <c r="HN31" i="6"/>
  <c r="FR32" i="6"/>
  <c r="FS32" i="6" s="1"/>
  <c r="FT32" i="6" s="1"/>
  <c r="FJ32" i="6"/>
  <c r="FU32" i="6"/>
  <c r="DY33" i="6"/>
  <c r="DZ33" i="6" s="1"/>
  <c r="EA33" i="6" s="1"/>
  <c r="DQ33" i="6"/>
  <c r="EB33" i="6"/>
  <c r="CF34" i="6"/>
  <c r="CG34" i="6" s="1"/>
  <c r="CH34" i="6" s="1"/>
  <c r="BX34" i="6"/>
  <c r="HF34" i="6"/>
  <c r="GX34" i="6" s="1"/>
  <c r="FM34" i="6"/>
  <c r="FE34" i="6" s="1"/>
  <c r="DT34" i="6"/>
  <c r="DL34" i="6" s="1"/>
  <c r="CI34" i="6"/>
  <c r="CA34" i="6"/>
  <c r="BS34" i="6" s="1"/>
  <c r="AL35" i="6"/>
  <c r="AM35" i="6" s="1"/>
  <c r="AN35" i="6" s="1"/>
  <c r="AD35" i="6"/>
  <c r="AO35" i="6"/>
  <c r="AG35" i="6"/>
  <c r="Y35" i="6" s="1"/>
  <c r="HK35" i="6"/>
  <c r="HL35" i="6" s="1"/>
  <c r="HM35" i="6" s="1"/>
  <c r="HC35" i="6"/>
  <c r="HN35" i="6"/>
  <c r="FR36" i="6"/>
  <c r="FS36" i="6" s="1"/>
  <c r="FT36" i="6" s="1"/>
  <c r="FJ36" i="6"/>
  <c r="FU36" i="6"/>
  <c r="FV38" i="6"/>
  <c r="FW38" i="6" s="1"/>
  <c r="FX38" i="6" s="1"/>
  <c r="FY38" i="6" s="1"/>
  <c r="AL39" i="6"/>
  <c r="AM39" i="6" s="1"/>
  <c r="AN39" i="6" s="1"/>
  <c r="AD39" i="6"/>
  <c r="AO39" i="6"/>
  <c r="AG39" i="6"/>
  <c r="Y39" i="6" s="1"/>
  <c r="HK39" i="6"/>
  <c r="HL39" i="6" s="1"/>
  <c r="HM39" i="6" s="1"/>
  <c r="HC39" i="6"/>
  <c r="HN39" i="6"/>
  <c r="HO41" i="6"/>
  <c r="HP41" i="6" s="1"/>
  <c r="HQ41" i="6" s="1"/>
  <c r="HR41" i="6" s="1"/>
  <c r="M19" i="9"/>
  <c r="M12" i="10"/>
  <c r="M31" i="10"/>
  <c r="M71" i="10"/>
  <c r="M91" i="10"/>
  <c r="M95" i="10"/>
  <c r="M135" i="10"/>
  <c r="M155" i="10"/>
  <c r="M159" i="10"/>
  <c r="M199" i="10"/>
  <c r="M219" i="10"/>
  <c r="M223" i="10"/>
  <c r="M263" i="10"/>
  <c r="M283" i="10"/>
  <c r="M287" i="10"/>
  <c r="M31" i="11"/>
  <c r="M47" i="11"/>
  <c r="M58" i="11"/>
  <c r="M67" i="11"/>
  <c r="M71" i="11"/>
  <c r="M78" i="11"/>
  <c r="M98" i="11"/>
  <c r="M111" i="11"/>
  <c r="M122" i="11"/>
  <c r="M131" i="11"/>
  <c r="M135" i="11"/>
  <c r="M142" i="11"/>
  <c r="M162" i="11"/>
  <c r="M175" i="11"/>
  <c r="M186" i="11"/>
  <c r="M195" i="11"/>
  <c r="M199" i="11"/>
  <c r="M206" i="11"/>
  <c r="M226" i="11"/>
  <c r="M239" i="11"/>
  <c r="M250" i="11"/>
  <c r="M259" i="11"/>
  <c r="M263" i="11"/>
  <c r="M270" i="11"/>
  <c r="M290" i="11"/>
  <c r="F294" i="11"/>
  <c r="F298" i="11"/>
  <c r="E55" i="2"/>
  <c r="L55" i="2"/>
  <c r="S55" i="2"/>
  <c r="I70" i="2"/>
  <c r="K70" i="2"/>
  <c r="W70" i="2"/>
  <c r="Y70" i="2"/>
  <c r="I134" i="2"/>
  <c r="K134" i="2"/>
  <c r="Y134" i="2"/>
  <c r="W134" i="2"/>
  <c r="Y50" i="4"/>
  <c r="W50" i="4"/>
  <c r="P122" i="4"/>
  <c r="R122" i="4"/>
  <c r="A14" i="12"/>
  <c r="A14" i="7"/>
  <c r="AO22" i="1"/>
  <c r="JF22" i="1" s="1"/>
  <c r="AG22" i="1"/>
  <c r="IX22" i="1" s="1"/>
  <c r="Y22" i="1"/>
  <c r="IP22" i="1" s="1"/>
  <c r="EB22" i="1"/>
  <c r="DL22" i="1"/>
  <c r="HN22" i="1"/>
  <c r="GX22" i="1"/>
  <c r="A19" i="12"/>
  <c r="A19" i="7"/>
  <c r="DT27" i="1"/>
  <c r="HN27" i="1"/>
  <c r="HO27" i="1" s="1"/>
  <c r="HP27" i="1" s="1"/>
  <c r="HQ27" i="1" s="1"/>
  <c r="HR27" i="1" s="1"/>
  <c r="HF30" i="1"/>
  <c r="FM30" i="1"/>
  <c r="FN30" i="1" s="1"/>
  <c r="FO30" i="1" s="1"/>
  <c r="FP30" i="1" s="1"/>
  <c r="FQ30" i="1" s="1"/>
  <c r="DT30" i="1"/>
  <c r="CI30" i="1"/>
  <c r="CA30" i="1"/>
  <c r="CB30" i="1" s="1"/>
  <c r="CC30" i="1" s="1"/>
  <c r="CD30" i="1" s="1"/>
  <c r="CE30" i="1" s="1"/>
  <c r="BS30" i="1"/>
  <c r="FU30" i="1"/>
  <c r="FE30" i="1"/>
  <c r="FB31" i="1"/>
  <c r="FC31" i="1" s="1"/>
  <c r="FD31" i="1" s="1"/>
  <c r="A25" i="7"/>
  <c r="A25" i="12"/>
  <c r="V34" i="1"/>
  <c r="AL34" i="1"/>
  <c r="DI34" i="1"/>
  <c r="DJ34" i="1" s="1"/>
  <c r="DK34" i="1" s="1"/>
  <c r="DY34" i="1"/>
  <c r="DZ34" i="1" s="1"/>
  <c r="EA34" i="1" s="1"/>
  <c r="GU34" i="1"/>
  <c r="GV34" i="1" s="1"/>
  <c r="GW34" i="1" s="1"/>
  <c r="HK34" i="1"/>
  <c r="HL34" i="1" s="1"/>
  <c r="HM34" i="1" s="1"/>
  <c r="V35" i="1"/>
  <c r="AG35" i="1"/>
  <c r="IX35" i="1" s="1"/>
  <c r="GU35" i="1"/>
  <c r="GV35" i="1" s="1"/>
  <c r="GW35" i="1" s="1"/>
  <c r="GU36" i="1"/>
  <c r="GV36" i="1" s="1"/>
  <c r="GW36" i="1" s="1"/>
  <c r="BP37" i="1"/>
  <c r="BQ37" i="1" s="1"/>
  <c r="BR37" i="1" s="1"/>
  <c r="CF37" i="1"/>
  <c r="CG37" i="1" s="1"/>
  <c r="CH37" i="1" s="1"/>
  <c r="V38" i="1"/>
  <c r="AG38" i="1"/>
  <c r="IX38" i="1" s="1"/>
  <c r="CI38" i="1"/>
  <c r="CA38" i="1"/>
  <c r="CB38" i="1" s="1"/>
  <c r="CC38" i="1" s="1"/>
  <c r="CD38" i="1" s="1"/>
  <c r="CE38" i="1" s="1"/>
  <c r="BS38" i="1"/>
  <c r="FM38" i="1"/>
  <c r="HN38" i="1"/>
  <c r="HO38" i="1" s="1"/>
  <c r="HP38" i="1" s="1"/>
  <c r="HQ38" i="1" s="1"/>
  <c r="HR38" i="1" s="1"/>
  <c r="HF40" i="1"/>
  <c r="HG40" i="1" s="1"/>
  <c r="HH40" i="1" s="1"/>
  <c r="HI40" i="1" s="1"/>
  <c r="HJ40" i="1" s="1"/>
  <c r="CF40" i="1"/>
  <c r="CG40" i="1" s="1"/>
  <c r="CH40" i="1" s="1"/>
  <c r="BX40" i="1"/>
  <c r="BY40" i="1" s="1"/>
  <c r="BZ40" i="1" s="1"/>
  <c r="BP40" i="1"/>
  <c r="BQ40" i="1" s="1"/>
  <c r="BR40" i="1" s="1"/>
  <c r="FM40" i="1"/>
  <c r="CI40" i="1"/>
  <c r="DI40" i="1"/>
  <c r="DJ40" i="1" s="1"/>
  <c r="DK40" i="1" s="1"/>
  <c r="HF41" i="1"/>
  <c r="HG41" i="1" s="1"/>
  <c r="HH41" i="1" s="1"/>
  <c r="HI41" i="1" s="1"/>
  <c r="HJ41" i="1" s="1"/>
  <c r="CF41" i="1"/>
  <c r="CG41" i="1" s="1"/>
  <c r="CH41" i="1" s="1"/>
  <c r="BX41" i="1"/>
  <c r="BY41" i="1" s="1"/>
  <c r="BZ41" i="1" s="1"/>
  <c r="BP41" i="1"/>
  <c r="BQ41" i="1" s="1"/>
  <c r="BR41" i="1" s="1"/>
  <c r="FM41" i="1"/>
  <c r="CI41" i="1"/>
  <c r="DI41" i="1"/>
  <c r="DJ41" i="1" s="1"/>
  <c r="DK41" i="1" s="1"/>
  <c r="AX4" i="6"/>
  <c r="B28" i="11"/>
  <c r="HW4" i="6"/>
  <c r="B44" i="10"/>
  <c r="AO15" i="6"/>
  <c r="AP15" i="6" s="1"/>
  <c r="AQ15" i="6" s="1"/>
  <c r="AR15" i="6" s="1"/>
  <c r="AS15" i="6" s="1"/>
  <c r="AG15" i="6"/>
  <c r="Y15" i="6" s="1"/>
  <c r="DQ15" i="6"/>
  <c r="AD17" i="6"/>
  <c r="HF18" i="6"/>
  <c r="GX18" i="6" s="1"/>
  <c r="GY18" i="6" s="1"/>
  <c r="GZ18" i="6" s="1"/>
  <c r="HA18" i="6" s="1"/>
  <c r="HB18" i="6" s="1"/>
  <c r="FM18" i="6"/>
  <c r="FE18" i="6" s="1"/>
  <c r="DT18" i="6"/>
  <c r="DL18" i="6" s="1"/>
  <c r="CI18" i="6"/>
  <c r="CJ18" i="6" s="1"/>
  <c r="CK18" i="6" s="1"/>
  <c r="CL18" i="6" s="1"/>
  <c r="CM18" i="6" s="1"/>
  <c r="CA18" i="6"/>
  <c r="BS18" i="6" s="1"/>
  <c r="FJ18" i="6"/>
  <c r="DY20" i="6"/>
  <c r="DZ20" i="6" s="1"/>
  <c r="EA20" i="6" s="1"/>
  <c r="DQ20" i="6"/>
  <c r="EB20" i="6"/>
  <c r="CF21" i="6"/>
  <c r="CG21" i="6" s="1"/>
  <c r="CH21" i="6" s="1"/>
  <c r="BX21" i="6"/>
  <c r="HF21" i="6"/>
  <c r="GX21" i="6" s="1"/>
  <c r="FM21" i="6"/>
  <c r="FE21" i="6" s="1"/>
  <c r="DT21" i="6"/>
  <c r="DL21" i="6" s="1"/>
  <c r="CI21" i="6"/>
  <c r="CA21" i="6"/>
  <c r="BS21" i="6" s="1"/>
  <c r="AL22" i="6"/>
  <c r="AM22" i="6" s="1"/>
  <c r="AN22" i="6" s="1"/>
  <c r="AD22" i="6"/>
  <c r="AO22" i="6"/>
  <c r="AG22" i="6"/>
  <c r="Y22" i="6" s="1"/>
  <c r="HK22" i="6"/>
  <c r="HL22" i="6" s="1"/>
  <c r="HM22" i="6" s="1"/>
  <c r="HC22" i="6"/>
  <c r="HN22" i="6"/>
  <c r="FR23" i="6"/>
  <c r="FS23" i="6" s="1"/>
  <c r="FT23" i="6" s="1"/>
  <c r="FJ23" i="6"/>
  <c r="FU23" i="6"/>
  <c r="DY24" i="6"/>
  <c r="DZ24" i="6" s="1"/>
  <c r="EA24" i="6" s="1"/>
  <c r="DQ24" i="6"/>
  <c r="EB24" i="6"/>
  <c r="CF25" i="6"/>
  <c r="CG25" i="6" s="1"/>
  <c r="CH25" i="6" s="1"/>
  <c r="BX25" i="6"/>
  <c r="HF25" i="6"/>
  <c r="GX25" i="6" s="1"/>
  <c r="FM25" i="6"/>
  <c r="FE25" i="6" s="1"/>
  <c r="DT25" i="6"/>
  <c r="DL25" i="6" s="1"/>
  <c r="CI25" i="6"/>
  <c r="CA25" i="6"/>
  <c r="BS25" i="6" s="1"/>
  <c r="AL26" i="6"/>
  <c r="AM26" i="6" s="1"/>
  <c r="AN26" i="6" s="1"/>
  <c r="AD26" i="6"/>
  <c r="AO26" i="6"/>
  <c r="AG26" i="6"/>
  <c r="Y26" i="6" s="1"/>
  <c r="HK26" i="6"/>
  <c r="HL26" i="6" s="1"/>
  <c r="HM26" i="6" s="1"/>
  <c r="HC26" i="6"/>
  <c r="HN26" i="6"/>
  <c r="FR27" i="6"/>
  <c r="FS27" i="6" s="1"/>
  <c r="FT27" i="6" s="1"/>
  <c r="FJ27" i="6"/>
  <c r="FU27" i="6"/>
  <c r="DY28" i="6"/>
  <c r="DZ28" i="6" s="1"/>
  <c r="EA28" i="6" s="1"/>
  <c r="DQ28" i="6"/>
  <c r="EB28" i="6"/>
  <c r="CF29" i="6"/>
  <c r="CG29" i="6" s="1"/>
  <c r="CH29" i="6" s="1"/>
  <c r="BX29" i="6"/>
  <c r="HF29" i="6"/>
  <c r="GX29" i="6" s="1"/>
  <c r="FM29" i="6"/>
  <c r="FE29" i="6" s="1"/>
  <c r="DT29" i="6"/>
  <c r="DL29" i="6" s="1"/>
  <c r="CI29" i="6"/>
  <c r="CA29" i="6"/>
  <c r="BS29" i="6" s="1"/>
  <c r="AL30" i="6"/>
  <c r="AM30" i="6" s="1"/>
  <c r="AN30" i="6" s="1"/>
  <c r="AD30" i="6"/>
  <c r="AO30" i="6"/>
  <c r="AG30" i="6"/>
  <c r="Y30" i="6" s="1"/>
  <c r="HK30" i="6"/>
  <c r="HL30" i="6" s="1"/>
  <c r="HM30" i="6" s="1"/>
  <c r="HC30" i="6"/>
  <c r="HN30" i="6"/>
  <c r="FR31" i="6"/>
  <c r="FS31" i="6" s="1"/>
  <c r="FT31" i="6" s="1"/>
  <c r="FJ31" i="6"/>
  <c r="FU31" i="6"/>
  <c r="DY32" i="6"/>
  <c r="DZ32" i="6" s="1"/>
  <c r="EA32" i="6" s="1"/>
  <c r="DQ32" i="6"/>
  <c r="EB32" i="6"/>
  <c r="CF33" i="6"/>
  <c r="CG33" i="6" s="1"/>
  <c r="CH33" i="6" s="1"/>
  <c r="BX33" i="6"/>
  <c r="HF33" i="6"/>
  <c r="GX33" i="6" s="1"/>
  <c r="FM33" i="6"/>
  <c r="FE33" i="6" s="1"/>
  <c r="DT33" i="6"/>
  <c r="DL33" i="6" s="1"/>
  <c r="CI33" i="6"/>
  <c r="CA33" i="6"/>
  <c r="BS33" i="6" s="1"/>
  <c r="AL34" i="6"/>
  <c r="AM34" i="6" s="1"/>
  <c r="AN34" i="6" s="1"/>
  <c r="AD34" i="6"/>
  <c r="AO34" i="6"/>
  <c r="AG34" i="6"/>
  <c r="Y34" i="6" s="1"/>
  <c r="HK34" i="6"/>
  <c r="HL34" i="6" s="1"/>
  <c r="HM34" i="6" s="1"/>
  <c r="HC34" i="6"/>
  <c r="HN34" i="6"/>
  <c r="FR35" i="6"/>
  <c r="FS35" i="6" s="1"/>
  <c r="FT35" i="6" s="1"/>
  <c r="FJ35" i="6"/>
  <c r="FU35" i="6"/>
  <c r="DU36" i="6"/>
  <c r="DV36" i="6" s="1"/>
  <c r="DW36" i="6" s="1"/>
  <c r="DX36" i="6" s="1"/>
  <c r="EC36" i="6"/>
  <c r="ED36" i="6" s="1"/>
  <c r="EE36" i="6" s="1"/>
  <c r="EF36" i="6" s="1"/>
  <c r="FR37" i="6"/>
  <c r="FS37" i="6" s="1"/>
  <c r="FT37" i="6" s="1"/>
  <c r="FJ37" i="6"/>
  <c r="FU37" i="6"/>
  <c r="HF38" i="6"/>
  <c r="GX38" i="6" s="1"/>
  <c r="CF38" i="6"/>
  <c r="CG38" i="6" s="1"/>
  <c r="CH38" i="6" s="1"/>
  <c r="BX38" i="6"/>
  <c r="CI38" i="6"/>
  <c r="CA38" i="6"/>
  <c r="BS38" i="6" s="1"/>
  <c r="DY38" i="6"/>
  <c r="DZ38" i="6" s="1"/>
  <c r="EA38" i="6" s="1"/>
  <c r="DQ38" i="6"/>
  <c r="EB38" i="6"/>
  <c r="FJ38" i="6"/>
  <c r="HN38" i="6"/>
  <c r="HO38" i="6" s="1"/>
  <c r="HP38" i="6" s="1"/>
  <c r="HQ38" i="6" s="1"/>
  <c r="HR38" i="6" s="1"/>
  <c r="FN39" i="6"/>
  <c r="FO39" i="6" s="1"/>
  <c r="FP39" i="6" s="1"/>
  <c r="FQ39" i="6" s="1"/>
  <c r="FV39" i="6"/>
  <c r="FW39" i="6" s="1"/>
  <c r="FX39" i="6" s="1"/>
  <c r="FY39" i="6" s="1"/>
  <c r="HK40" i="6"/>
  <c r="HL40" i="6" s="1"/>
  <c r="HM40" i="6" s="1"/>
  <c r="HC40" i="6"/>
  <c r="HN40" i="6"/>
  <c r="B20" i="11"/>
  <c r="B20" i="10"/>
  <c r="A8" i="12"/>
  <c r="A8" i="7"/>
  <c r="FB19" i="1"/>
  <c r="FC19" i="1" s="1"/>
  <c r="FD19" i="1" s="1"/>
  <c r="V22" i="1"/>
  <c r="AL22" i="1"/>
  <c r="DI22" i="1"/>
  <c r="DJ22" i="1" s="1"/>
  <c r="DK22" i="1" s="1"/>
  <c r="DY22" i="1"/>
  <c r="DZ22" i="1" s="1"/>
  <c r="EA22" i="1" s="1"/>
  <c r="GU22" i="1"/>
  <c r="GV22" i="1" s="1"/>
  <c r="GW22" i="1" s="1"/>
  <c r="HK22" i="1"/>
  <c r="HL22" i="1" s="1"/>
  <c r="HM22" i="1" s="1"/>
  <c r="V23" i="1"/>
  <c r="AG23" i="1"/>
  <c r="IX23" i="1" s="1"/>
  <c r="GU23" i="1"/>
  <c r="GV23" i="1" s="1"/>
  <c r="GW23" i="1" s="1"/>
  <c r="A18" i="12"/>
  <c r="A18" i="7"/>
  <c r="AO26" i="1"/>
  <c r="JF26" i="1" s="1"/>
  <c r="JG26" i="1" s="1"/>
  <c r="JH26" i="1" s="1"/>
  <c r="JI26" i="1" s="1"/>
  <c r="JJ26" i="1" s="1"/>
  <c r="AG26" i="1"/>
  <c r="IX26" i="1" s="1"/>
  <c r="IY26" i="1" s="1"/>
  <c r="IZ26" i="1" s="1"/>
  <c r="JA26" i="1" s="1"/>
  <c r="JB26" i="1" s="1"/>
  <c r="Y26" i="1"/>
  <c r="IP26" i="1" s="1"/>
  <c r="IQ26" i="1" s="1"/>
  <c r="IR26" i="1" s="1"/>
  <c r="IS26" i="1" s="1"/>
  <c r="IT26" i="1" s="1"/>
  <c r="AE26" i="1"/>
  <c r="AF26" i="1" s="1"/>
  <c r="EB26" i="1"/>
  <c r="EC26" i="1" s="1"/>
  <c r="ED26" i="1" s="1"/>
  <c r="EE26" i="1" s="1"/>
  <c r="EF26" i="1" s="1"/>
  <c r="DL26" i="1"/>
  <c r="HN26" i="1"/>
  <c r="GX26" i="1"/>
  <c r="GY26" i="1" s="1"/>
  <c r="GZ26" i="1" s="1"/>
  <c r="HA26" i="1" s="1"/>
  <c r="HB26" i="1" s="1"/>
  <c r="AE27" i="1"/>
  <c r="AF27" i="1" s="1"/>
  <c r="BP27" i="1"/>
  <c r="BQ27" i="1" s="1"/>
  <c r="BR27" i="1" s="1"/>
  <c r="CA27" i="1"/>
  <c r="BP30" i="1"/>
  <c r="BQ30" i="1" s="1"/>
  <c r="BR30" i="1" s="1"/>
  <c r="CF30" i="1"/>
  <c r="CG30" i="1" s="1"/>
  <c r="CH30" i="1" s="1"/>
  <c r="FB30" i="1"/>
  <c r="FC30" i="1" s="1"/>
  <c r="FD30" i="1" s="1"/>
  <c r="FR30" i="1"/>
  <c r="FS30" i="1" s="1"/>
  <c r="FT30" i="1" s="1"/>
  <c r="A23" i="12"/>
  <c r="A23" i="7"/>
  <c r="DI31" i="1"/>
  <c r="DJ31" i="1" s="1"/>
  <c r="DK31" i="1" s="1"/>
  <c r="HF34" i="1"/>
  <c r="HG34" i="1" s="1"/>
  <c r="HH34" i="1" s="1"/>
  <c r="HI34" i="1" s="1"/>
  <c r="HJ34" i="1" s="1"/>
  <c r="FM34" i="1"/>
  <c r="FN34" i="1" s="1"/>
  <c r="FO34" i="1" s="1"/>
  <c r="FP34" i="1" s="1"/>
  <c r="FQ34" i="1" s="1"/>
  <c r="DT34" i="1"/>
  <c r="DU34" i="1" s="1"/>
  <c r="DV34" i="1" s="1"/>
  <c r="DW34" i="1" s="1"/>
  <c r="DX34" i="1" s="1"/>
  <c r="CI34" i="1"/>
  <c r="CA34" i="1"/>
  <c r="BS34" i="1"/>
  <c r="BT34" i="1" s="1"/>
  <c r="BU34" i="1" s="1"/>
  <c r="BV34" i="1" s="1"/>
  <c r="BW34" i="1" s="1"/>
  <c r="FU34" i="1"/>
  <c r="FV34" i="1" s="1"/>
  <c r="FW34" i="1" s="1"/>
  <c r="FX34" i="1" s="1"/>
  <c r="FY34" i="1" s="1"/>
  <c r="FE34" i="1"/>
  <c r="FB35" i="1"/>
  <c r="FC35" i="1" s="1"/>
  <c r="FD35" i="1" s="1"/>
  <c r="GU37" i="1"/>
  <c r="GV37" i="1" s="1"/>
  <c r="GW37" i="1" s="1"/>
  <c r="HF37" i="1"/>
  <c r="HG37" i="1" s="1"/>
  <c r="HH37" i="1" s="1"/>
  <c r="HI37" i="1" s="1"/>
  <c r="HJ37" i="1" s="1"/>
  <c r="BP38" i="1"/>
  <c r="BQ38" i="1" s="1"/>
  <c r="BR38" i="1" s="1"/>
  <c r="CF38" i="1"/>
  <c r="CG38" i="1" s="1"/>
  <c r="CH38" i="1" s="1"/>
  <c r="V39" i="1"/>
  <c r="AG39" i="1"/>
  <c r="CI39" i="1"/>
  <c r="CA39" i="1"/>
  <c r="CB39" i="1" s="1"/>
  <c r="CC39" i="1" s="1"/>
  <c r="CD39" i="1" s="1"/>
  <c r="CE39" i="1" s="1"/>
  <c r="BS39" i="1"/>
  <c r="BT39" i="1" s="1"/>
  <c r="BU39" i="1" s="1"/>
  <c r="BV39" i="1" s="1"/>
  <c r="BW39" i="1" s="1"/>
  <c r="FM39" i="1"/>
  <c r="DY40" i="1"/>
  <c r="DZ40" i="1" s="1"/>
  <c r="EA40" i="1" s="1"/>
  <c r="EM40" i="1" s="1"/>
  <c r="EN40" i="1" s="1"/>
  <c r="EO40" i="1" s="1"/>
  <c r="DY41" i="1"/>
  <c r="DZ41" i="1" s="1"/>
  <c r="EA41" i="1" s="1"/>
  <c r="AH13" i="6"/>
  <c r="AI13" i="6" s="1"/>
  <c r="AJ13" i="6" s="1"/>
  <c r="AK13" i="6" s="1"/>
  <c r="CF13" i="6"/>
  <c r="CG13" i="6" s="1"/>
  <c r="CH13" i="6" s="1"/>
  <c r="CA13" i="6"/>
  <c r="BS13" i="6" s="1"/>
  <c r="FU13" i="6"/>
  <c r="FV13" i="6" s="1"/>
  <c r="FW13" i="6" s="1"/>
  <c r="FX13" i="6" s="1"/>
  <c r="FY13" i="6" s="1"/>
  <c r="FJ13" i="6"/>
  <c r="HN13" i="6"/>
  <c r="HO13" i="6" s="1"/>
  <c r="HP13" i="6" s="1"/>
  <c r="HQ13" i="6" s="1"/>
  <c r="HR13" i="6" s="1"/>
  <c r="FU14" i="6"/>
  <c r="FV14" i="6" s="1"/>
  <c r="FW14" i="6" s="1"/>
  <c r="FX14" i="6" s="1"/>
  <c r="FY14" i="6" s="1"/>
  <c r="AD15" i="6"/>
  <c r="DY15" i="6"/>
  <c r="DZ15" i="6" s="1"/>
  <c r="EA15" i="6" s="1"/>
  <c r="HF16" i="6"/>
  <c r="GX16" i="6" s="1"/>
  <c r="FM16" i="6"/>
  <c r="FE16" i="6" s="1"/>
  <c r="DT16" i="6"/>
  <c r="DL16" i="6" s="1"/>
  <c r="DM16" i="6" s="1"/>
  <c r="DN16" i="6" s="1"/>
  <c r="DO16" i="6" s="1"/>
  <c r="DP16" i="6" s="1"/>
  <c r="CI16" i="6"/>
  <c r="CJ16" i="6" s="1"/>
  <c r="CK16" i="6" s="1"/>
  <c r="CL16" i="6" s="1"/>
  <c r="CM16" i="6" s="1"/>
  <c r="CA16" i="6"/>
  <c r="BS16" i="6" s="1"/>
  <c r="FJ16" i="6"/>
  <c r="AL17" i="6"/>
  <c r="AM17" i="6" s="1"/>
  <c r="AN17" i="6" s="1"/>
  <c r="BX18" i="6"/>
  <c r="FR18" i="6"/>
  <c r="FS18" i="6" s="1"/>
  <c r="FT18" i="6" s="1"/>
  <c r="HC19" i="6"/>
  <c r="CF20" i="6"/>
  <c r="CG20" i="6" s="1"/>
  <c r="CH20" i="6" s="1"/>
  <c r="BX20" i="6"/>
  <c r="HF20" i="6"/>
  <c r="GX20" i="6" s="1"/>
  <c r="FM20" i="6"/>
  <c r="FE20" i="6" s="1"/>
  <c r="DT20" i="6"/>
  <c r="DL20" i="6" s="1"/>
  <c r="CI20" i="6"/>
  <c r="CA20" i="6"/>
  <c r="BS20" i="6" s="1"/>
  <c r="AL21" i="6"/>
  <c r="AM21" i="6" s="1"/>
  <c r="AN21" i="6" s="1"/>
  <c r="AD21" i="6"/>
  <c r="AO21" i="6"/>
  <c r="AG21" i="6"/>
  <c r="Y21" i="6" s="1"/>
  <c r="HK21" i="6"/>
  <c r="HL21" i="6" s="1"/>
  <c r="HM21" i="6" s="1"/>
  <c r="HC21" i="6"/>
  <c r="HN21" i="6"/>
  <c r="FR22" i="6"/>
  <c r="FS22" i="6" s="1"/>
  <c r="FT22" i="6" s="1"/>
  <c r="FJ22" i="6"/>
  <c r="FU22" i="6"/>
  <c r="DY23" i="6"/>
  <c r="DZ23" i="6" s="1"/>
  <c r="EA23" i="6" s="1"/>
  <c r="DQ23" i="6"/>
  <c r="EB23" i="6"/>
  <c r="CF24" i="6"/>
  <c r="CG24" i="6" s="1"/>
  <c r="CH24" i="6" s="1"/>
  <c r="BX24" i="6"/>
  <c r="HF24" i="6"/>
  <c r="GX24" i="6" s="1"/>
  <c r="FM24" i="6"/>
  <c r="FE24" i="6" s="1"/>
  <c r="DT24" i="6"/>
  <c r="DL24" i="6" s="1"/>
  <c r="CI24" i="6"/>
  <c r="CA24" i="6"/>
  <c r="BS24" i="6" s="1"/>
  <c r="AL25" i="6"/>
  <c r="AM25" i="6" s="1"/>
  <c r="AN25" i="6" s="1"/>
  <c r="AD25" i="6"/>
  <c r="AO25" i="6"/>
  <c r="AG25" i="6"/>
  <c r="Y25" i="6" s="1"/>
  <c r="HK25" i="6"/>
  <c r="HL25" i="6" s="1"/>
  <c r="HM25" i="6" s="1"/>
  <c r="HC25" i="6"/>
  <c r="HN25" i="6"/>
  <c r="FR26" i="6"/>
  <c r="FS26" i="6" s="1"/>
  <c r="FT26" i="6" s="1"/>
  <c r="FJ26" i="6"/>
  <c r="FU26" i="6"/>
  <c r="DY27" i="6"/>
  <c r="DZ27" i="6" s="1"/>
  <c r="EA27" i="6" s="1"/>
  <c r="DQ27" i="6"/>
  <c r="EB27" i="6"/>
  <c r="CF28" i="6"/>
  <c r="CG28" i="6" s="1"/>
  <c r="CH28" i="6" s="1"/>
  <c r="BX28" i="6"/>
  <c r="HF28" i="6"/>
  <c r="GX28" i="6" s="1"/>
  <c r="FM28" i="6"/>
  <c r="FE28" i="6" s="1"/>
  <c r="DT28" i="6"/>
  <c r="DL28" i="6" s="1"/>
  <c r="CI28" i="6"/>
  <c r="CA28" i="6"/>
  <c r="BS28" i="6" s="1"/>
  <c r="AL29" i="6"/>
  <c r="AM29" i="6" s="1"/>
  <c r="AN29" i="6" s="1"/>
  <c r="AD29" i="6"/>
  <c r="AO29" i="6"/>
  <c r="AG29" i="6"/>
  <c r="Y29" i="6" s="1"/>
  <c r="HK29" i="6"/>
  <c r="HL29" i="6" s="1"/>
  <c r="HM29" i="6" s="1"/>
  <c r="HC29" i="6"/>
  <c r="HN29" i="6"/>
  <c r="FR30" i="6"/>
  <c r="FS30" i="6" s="1"/>
  <c r="FT30" i="6" s="1"/>
  <c r="FJ30" i="6"/>
  <c r="FU30" i="6"/>
  <c r="DY31" i="6"/>
  <c r="DZ31" i="6" s="1"/>
  <c r="EA31" i="6" s="1"/>
  <c r="DQ31" i="6"/>
  <c r="EB31" i="6"/>
  <c r="CF32" i="6"/>
  <c r="CG32" i="6" s="1"/>
  <c r="CH32" i="6" s="1"/>
  <c r="BX32" i="6"/>
  <c r="HF32" i="6"/>
  <c r="GX32" i="6" s="1"/>
  <c r="FM32" i="6"/>
  <c r="FE32" i="6" s="1"/>
  <c r="DT32" i="6"/>
  <c r="DL32" i="6" s="1"/>
  <c r="CI32" i="6"/>
  <c r="CA32" i="6"/>
  <c r="BS32" i="6" s="1"/>
  <c r="AL33" i="6"/>
  <c r="AM33" i="6" s="1"/>
  <c r="AN33" i="6" s="1"/>
  <c r="AD33" i="6"/>
  <c r="AO33" i="6"/>
  <c r="AG33" i="6"/>
  <c r="Y33" i="6" s="1"/>
  <c r="HK33" i="6"/>
  <c r="HL33" i="6" s="1"/>
  <c r="HM33" i="6" s="1"/>
  <c r="HC33" i="6"/>
  <c r="HN33" i="6"/>
  <c r="FR34" i="6"/>
  <c r="FS34" i="6" s="1"/>
  <c r="FT34" i="6" s="1"/>
  <c r="FJ34" i="6"/>
  <c r="FU34" i="6"/>
  <c r="DY35" i="6"/>
  <c r="DZ35" i="6" s="1"/>
  <c r="EA35" i="6" s="1"/>
  <c r="DQ35" i="6"/>
  <c r="EB35" i="6"/>
  <c r="DT36" i="6"/>
  <c r="DL36" i="6" s="1"/>
  <c r="DM36" i="6" s="1"/>
  <c r="DN36" i="6" s="1"/>
  <c r="DO36" i="6" s="1"/>
  <c r="DP36" i="6" s="1"/>
  <c r="FM36" i="6"/>
  <c r="FE36" i="6" s="1"/>
  <c r="CI36" i="6"/>
  <c r="CJ36" i="6" s="1"/>
  <c r="CK36" i="6" s="1"/>
  <c r="CL36" i="6" s="1"/>
  <c r="CM36" i="6" s="1"/>
  <c r="CA36" i="6"/>
  <c r="BS36" i="6" s="1"/>
  <c r="BX36" i="6"/>
  <c r="EB36" i="6"/>
  <c r="AL37" i="6"/>
  <c r="AM37" i="6" s="1"/>
  <c r="AN37" i="6" s="1"/>
  <c r="AD37" i="6"/>
  <c r="AG37" i="6"/>
  <c r="Y37" i="6" s="1"/>
  <c r="GU37" i="6"/>
  <c r="GV37" i="6" s="1"/>
  <c r="GW37" i="6" s="1"/>
  <c r="GY37" i="6" s="1"/>
  <c r="GZ37" i="6" s="1"/>
  <c r="HA37" i="6" s="1"/>
  <c r="HB37" i="6" s="1"/>
  <c r="DT38" i="6"/>
  <c r="DL38" i="6" s="1"/>
  <c r="FM38" i="6"/>
  <c r="FE38" i="6" s="1"/>
  <c r="GU38" i="6"/>
  <c r="GV38" i="6" s="1"/>
  <c r="GW38" i="6" s="1"/>
  <c r="EB39" i="6"/>
  <c r="EC39" i="6" s="1"/>
  <c r="ED39" i="6" s="1"/>
  <c r="EE39" i="6" s="1"/>
  <c r="EF39" i="6" s="1"/>
  <c r="DQ39" i="6"/>
  <c r="FU39" i="6"/>
  <c r="DT40" i="6"/>
  <c r="DL40" i="6" s="1"/>
  <c r="DM40" i="6" s="1"/>
  <c r="DN40" i="6" s="1"/>
  <c r="DO40" i="6" s="1"/>
  <c r="DP40" i="6" s="1"/>
  <c r="FM40" i="6"/>
  <c r="FE40" i="6" s="1"/>
  <c r="CF40" i="6"/>
  <c r="CG40" i="6" s="1"/>
  <c r="CH40" i="6" s="1"/>
  <c r="BX40" i="6"/>
  <c r="CA40" i="6"/>
  <c r="BS40" i="6" s="1"/>
  <c r="HF40" i="6"/>
  <c r="GX40" i="6" s="1"/>
  <c r="V41" i="6"/>
  <c r="W41" i="6" s="1"/>
  <c r="X41" i="6" s="1"/>
  <c r="Z41" i="6" s="1"/>
  <c r="AA41" i="6" s="1"/>
  <c r="AB41" i="6" s="1"/>
  <c r="AC41" i="6" s="1"/>
  <c r="M14" i="9"/>
  <c r="M16" i="9"/>
  <c r="M41" i="10"/>
  <c r="M59" i="10"/>
  <c r="M63" i="10"/>
  <c r="M103" i="10"/>
  <c r="M123" i="10"/>
  <c r="M127" i="10"/>
  <c r="M167" i="10"/>
  <c r="M187" i="10"/>
  <c r="M191" i="10"/>
  <c r="M231" i="10"/>
  <c r="M251" i="10"/>
  <c r="M255" i="10"/>
  <c r="M295" i="10"/>
  <c r="M46" i="11"/>
  <c r="M66" i="11"/>
  <c r="M79" i="11"/>
  <c r="M90" i="11"/>
  <c r="M99" i="11"/>
  <c r="M103" i="11"/>
  <c r="M110" i="11"/>
  <c r="M130" i="11"/>
  <c r="M143" i="11"/>
  <c r="M154" i="11"/>
  <c r="M163" i="11"/>
  <c r="M167" i="11"/>
  <c r="M174" i="11"/>
  <c r="M194" i="11"/>
  <c r="M207" i="11"/>
  <c r="M218" i="11"/>
  <c r="M227" i="11"/>
  <c r="M231" i="11"/>
  <c r="M238" i="11"/>
  <c r="M258" i="11"/>
  <c r="F266" i="11"/>
  <c r="M271" i="11"/>
  <c r="M282" i="11"/>
  <c r="M291" i="11"/>
  <c r="M295" i="11"/>
  <c r="A13" i="7"/>
  <c r="S23" i="2"/>
  <c r="L23" i="2"/>
  <c r="E23" i="2"/>
  <c r="A12" i="12"/>
  <c r="A12" i="7"/>
  <c r="A16" i="12"/>
  <c r="A16" i="7"/>
  <c r="A20" i="12"/>
  <c r="A20" i="7"/>
  <c r="A24" i="12"/>
  <c r="A24" i="7"/>
  <c r="HN40" i="1"/>
  <c r="HO40" i="1" s="1"/>
  <c r="HP40" i="1" s="1"/>
  <c r="HQ40" i="1" s="1"/>
  <c r="HR40" i="1" s="1"/>
  <c r="GX40" i="1"/>
  <c r="GY40" i="1" s="1"/>
  <c r="GZ40" i="1" s="1"/>
  <c r="HA40" i="1" s="1"/>
  <c r="HB40" i="1" s="1"/>
  <c r="HN41" i="1"/>
  <c r="HO41" i="1" s="1"/>
  <c r="HP41" i="1" s="1"/>
  <c r="HQ41" i="1" s="1"/>
  <c r="HR41" i="1" s="1"/>
  <c r="GX41" i="1"/>
  <c r="GY41" i="1" s="1"/>
  <c r="GZ41" i="1" s="1"/>
  <c r="HA41" i="1" s="1"/>
  <c r="HB41" i="1" s="1"/>
  <c r="B33" i="11"/>
  <c r="CQ41" i="6"/>
  <c r="CR41" i="6" s="1"/>
  <c r="CS41" i="6" s="1"/>
  <c r="CT40" i="6"/>
  <c r="CU40" i="6" s="1"/>
  <c r="CV40" i="6" s="1"/>
  <c r="CQ37" i="6"/>
  <c r="CR37" i="6" s="1"/>
  <c r="CS37" i="6" s="1"/>
  <c r="CT36" i="6"/>
  <c r="CU36" i="6" s="1"/>
  <c r="CV36" i="6" s="1"/>
  <c r="B33" i="10"/>
  <c r="CT41" i="6"/>
  <c r="CU41" i="6" s="1"/>
  <c r="CV41" i="6" s="1"/>
  <c r="CT37" i="6"/>
  <c r="CU37" i="6" s="1"/>
  <c r="CV37" i="6" s="1"/>
  <c r="CQ19" i="6"/>
  <c r="CR19" i="6" s="1"/>
  <c r="CS19" i="6" s="1"/>
  <c r="CQ17" i="6"/>
  <c r="CR17" i="6" s="1"/>
  <c r="CS17" i="6" s="1"/>
  <c r="CQ16" i="6"/>
  <c r="CR16" i="6" s="1"/>
  <c r="CS16" i="6" s="1"/>
  <c r="CQ15" i="6"/>
  <c r="CR15" i="6" s="1"/>
  <c r="CS15" i="6" s="1"/>
  <c r="CT13" i="6"/>
  <c r="CU13" i="6" s="1"/>
  <c r="CV13" i="6" s="1"/>
  <c r="CQ13" i="6"/>
  <c r="CR13" i="6" s="1"/>
  <c r="CS13" i="6" s="1"/>
  <c r="AO14" i="6"/>
  <c r="AP14" i="6" s="1"/>
  <c r="AQ14" i="6" s="1"/>
  <c r="AR14" i="6" s="1"/>
  <c r="AS14" i="6" s="1"/>
  <c r="AG14" i="6"/>
  <c r="Y14" i="6" s="1"/>
  <c r="Z14" i="6" s="1"/>
  <c r="AA14" i="6" s="1"/>
  <c r="AB14" i="6" s="1"/>
  <c r="AC14" i="6" s="1"/>
  <c r="EB14" i="6"/>
  <c r="EC14" i="6" s="1"/>
  <c r="ED14" i="6" s="1"/>
  <c r="EE14" i="6" s="1"/>
  <c r="EF14" i="6" s="1"/>
  <c r="HN14" i="6"/>
  <c r="HF15" i="6"/>
  <c r="GX15" i="6" s="1"/>
  <c r="FM15" i="6"/>
  <c r="FE15" i="6" s="1"/>
  <c r="FF15" i="6" s="1"/>
  <c r="FG15" i="6" s="1"/>
  <c r="FH15" i="6" s="1"/>
  <c r="FI15" i="6" s="1"/>
  <c r="DT15" i="6"/>
  <c r="DL15" i="6" s="1"/>
  <c r="CI15" i="6"/>
  <c r="CA15" i="6"/>
  <c r="BS15" i="6" s="1"/>
  <c r="CT15" i="6"/>
  <c r="CU15" i="6" s="1"/>
  <c r="CV15" i="6" s="1"/>
  <c r="FU15" i="6"/>
  <c r="FV15" i="6" s="1"/>
  <c r="FW15" i="6" s="1"/>
  <c r="FX15" i="6" s="1"/>
  <c r="FY15" i="6" s="1"/>
  <c r="AO16" i="6"/>
  <c r="AG16" i="6"/>
  <c r="Y16" i="6" s="1"/>
  <c r="Z16" i="6" s="1"/>
  <c r="AA16" i="6" s="1"/>
  <c r="AB16" i="6" s="1"/>
  <c r="AC16" i="6" s="1"/>
  <c r="EB16" i="6"/>
  <c r="HN16" i="6"/>
  <c r="HO16" i="6" s="1"/>
  <c r="HP16" i="6" s="1"/>
  <c r="HQ16" i="6" s="1"/>
  <c r="HR16" i="6" s="1"/>
  <c r="HF17" i="6"/>
  <c r="GX17" i="6" s="1"/>
  <c r="FM17" i="6"/>
  <c r="FE17" i="6" s="1"/>
  <c r="FF17" i="6" s="1"/>
  <c r="FG17" i="6" s="1"/>
  <c r="FH17" i="6" s="1"/>
  <c r="FI17" i="6" s="1"/>
  <c r="DT17" i="6"/>
  <c r="DL17" i="6" s="1"/>
  <c r="CI17" i="6"/>
  <c r="CJ17" i="6" s="1"/>
  <c r="CK17" i="6" s="1"/>
  <c r="CL17" i="6" s="1"/>
  <c r="CM17" i="6" s="1"/>
  <c r="CA17" i="6"/>
  <c r="BS17" i="6" s="1"/>
  <c r="BT17" i="6" s="1"/>
  <c r="BU17" i="6" s="1"/>
  <c r="BV17" i="6" s="1"/>
  <c r="BW17" i="6" s="1"/>
  <c r="CT17" i="6"/>
  <c r="CU17" i="6" s="1"/>
  <c r="CV17" i="6" s="1"/>
  <c r="FU17" i="6"/>
  <c r="AO18" i="6"/>
  <c r="AP18" i="6" s="1"/>
  <c r="AQ18" i="6" s="1"/>
  <c r="AR18" i="6" s="1"/>
  <c r="AS18" i="6" s="1"/>
  <c r="AG18" i="6"/>
  <c r="Y18" i="6" s="1"/>
  <c r="Z18" i="6" s="1"/>
  <c r="AA18" i="6" s="1"/>
  <c r="AB18" i="6" s="1"/>
  <c r="AC18" i="6" s="1"/>
  <c r="EB18" i="6"/>
  <c r="HN18" i="6"/>
  <c r="HO18" i="6" s="1"/>
  <c r="HP18" i="6" s="1"/>
  <c r="HQ18" i="6" s="1"/>
  <c r="HR18" i="6" s="1"/>
  <c r="HF19" i="6"/>
  <c r="GX19" i="6" s="1"/>
  <c r="FM19" i="6"/>
  <c r="FE19" i="6" s="1"/>
  <c r="DT19" i="6"/>
  <c r="DL19" i="6" s="1"/>
  <c r="CI19" i="6"/>
  <c r="CJ19" i="6" s="1"/>
  <c r="CK19" i="6" s="1"/>
  <c r="CL19" i="6" s="1"/>
  <c r="CM19" i="6" s="1"/>
  <c r="CA19" i="6"/>
  <c r="CT19" i="6"/>
  <c r="CU19" i="6" s="1"/>
  <c r="CV19" i="6" s="1"/>
  <c r="FU19" i="6"/>
  <c r="FV19" i="6" s="1"/>
  <c r="FW19" i="6" s="1"/>
  <c r="FX19" i="6" s="1"/>
  <c r="FY19" i="6" s="1"/>
  <c r="AL20" i="6"/>
  <c r="AM20" i="6" s="1"/>
  <c r="AN20" i="6" s="1"/>
  <c r="AD20" i="6"/>
  <c r="AO20" i="6"/>
  <c r="AG20" i="6"/>
  <c r="Y20" i="6" s="1"/>
  <c r="DY37" i="6"/>
  <c r="DZ37" i="6" s="1"/>
  <c r="EA37" i="6" s="1"/>
  <c r="DQ37" i="6"/>
  <c r="EB37" i="6"/>
  <c r="EB40" i="6"/>
  <c r="FR40" i="6"/>
  <c r="FS40" i="6" s="1"/>
  <c r="FT40" i="6" s="1"/>
  <c r="FJ40" i="6"/>
  <c r="FU40" i="6"/>
  <c r="M28" i="9"/>
  <c r="M32" i="9"/>
  <c r="M36" i="9"/>
  <c r="M40" i="9"/>
  <c r="M44" i="9"/>
  <c r="M48" i="9"/>
  <c r="M52" i="9"/>
  <c r="M56" i="9"/>
  <c r="M60" i="9"/>
  <c r="M25" i="10"/>
  <c r="M51" i="10"/>
  <c r="M67" i="10"/>
  <c r="M83" i="10"/>
  <c r="M99" i="10"/>
  <c r="M115" i="10"/>
  <c r="M131" i="10"/>
  <c r="M147" i="10"/>
  <c r="M163" i="10"/>
  <c r="M179" i="10"/>
  <c r="M195" i="10"/>
  <c r="M211" i="10"/>
  <c r="M227" i="10"/>
  <c r="M243" i="10"/>
  <c r="M259" i="10"/>
  <c r="M275" i="10"/>
  <c r="M291" i="10"/>
  <c r="M17" i="11"/>
  <c r="M30" i="11"/>
  <c r="M36" i="11"/>
  <c r="M54" i="11"/>
  <c r="M59" i="11"/>
  <c r="M70" i="11"/>
  <c r="M75" i="11"/>
  <c r="M86" i="11"/>
  <c r="M91" i="11"/>
  <c r="M102" i="11"/>
  <c r="M107" i="11"/>
  <c r="M118" i="11"/>
  <c r="M123" i="11"/>
  <c r="M134" i="11"/>
  <c r="M139" i="11"/>
  <c r="M150" i="11"/>
  <c r="M155" i="11"/>
  <c r="M166" i="11"/>
  <c r="M171" i="11"/>
  <c r="M182" i="11"/>
  <c r="M187" i="11"/>
  <c r="M198" i="11"/>
  <c r="M203" i="11"/>
  <c r="M214" i="11"/>
  <c r="M219" i="11"/>
  <c r="M230" i="11"/>
  <c r="M235" i="11"/>
  <c r="M246" i="11"/>
  <c r="M251" i="11"/>
  <c r="M262" i="11"/>
  <c r="M267" i="11"/>
  <c r="M278" i="11"/>
  <c r="M283" i="11"/>
  <c r="M294" i="11"/>
  <c r="I34" i="2"/>
  <c r="K34" i="2"/>
  <c r="B32" i="11"/>
  <c r="B32" i="10"/>
  <c r="DT37" i="6"/>
  <c r="DL37" i="6" s="1"/>
  <c r="DT41" i="6"/>
  <c r="DL41" i="6" s="1"/>
  <c r="M67" i="9"/>
  <c r="M71" i="9"/>
  <c r="M75" i="9"/>
  <c r="M79" i="9"/>
  <c r="M83" i="9"/>
  <c r="M87" i="9"/>
  <c r="M91" i="9"/>
  <c r="M95" i="9"/>
  <c r="M99" i="9"/>
  <c r="M103" i="9"/>
  <c r="M107" i="9"/>
  <c r="M111" i="9"/>
  <c r="M115" i="9"/>
  <c r="M119" i="9"/>
  <c r="M123" i="9"/>
  <c r="M127" i="9"/>
  <c r="M131" i="9"/>
  <c r="M135" i="9"/>
  <c r="M139" i="9"/>
  <c r="M143" i="9"/>
  <c r="M147" i="9"/>
  <c r="M151" i="9"/>
  <c r="M15" i="10"/>
  <c r="M23" i="10"/>
  <c r="M39" i="10"/>
  <c r="M9" i="11"/>
  <c r="M12" i="11"/>
  <c r="M25" i="11"/>
  <c r="M28" i="11"/>
  <c r="M41" i="11"/>
  <c r="M44" i="11"/>
  <c r="P10" i="2"/>
  <c r="R10" i="2"/>
  <c r="I30" i="2"/>
  <c r="K30" i="2"/>
  <c r="L32" i="4"/>
  <c r="E32" i="4"/>
  <c r="S32" i="4"/>
  <c r="Y110" i="4"/>
  <c r="W110" i="4"/>
  <c r="CA37" i="6"/>
  <c r="BS37" i="6" s="1"/>
  <c r="AG38" i="6"/>
  <c r="Y38" i="6" s="1"/>
  <c r="Z38" i="6" s="1"/>
  <c r="AA38" i="6" s="1"/>
  <c r="AB38" i="6" s="1"/>
  <c r="AC38" i="6" s="1"/>
  <c r="CA41" i="6"/>
  <c r="BS41" i="6" s="1"/>
  <c r="BT41" i="6" s="1"/>
  <c r="BU41" i="6" s="1"/>
  <c r="BV41" i="6" s="1"/>
  <c r="BW41" i="6" s="1"/>
  <c r="M9" i="10"/>
  <c r="M17" i="10"/>
  <c r="M20" i="10"/>
  <c r="M33" i="10"/>
  <c r="M36" i="10"/>
  <c r="M23" i="11"/>
  <c r="M39" i="11"/>
  <c r="L16" i="2"/>
  <c r="E16" i="2"/>
  <c r="S16" i="2"/>
  <c r="W83" i="2"/>
  <c r="Y83" i="2"/>
  <c r="W87" i="2"/>
  <c r="Y87" i="2"/>
  <c r="S71" i="4"/>
  <c r="L71" i="4"/>
  <c r="E71" i="4"/>
  <c r="Y10" i="2"/>
  <c r="W10" i="2"/>
  <c r="Y14" i="2"/>
  <c r="W14" i="2"/>
  <c r="L28" i="2"/>
  <c r="E28" i="2"/>
  <c r="S28" i="2"/>
  <c r="S35" i="2"/>
  <c r="L35" i="2"/>
  <c r="E35" i="2"/>
  <c r="S49" i="2"/>
  <c r="L49" i="2"/>
  <c r="E49" i="2"/>
  <c r="S53" i="2"/>
  <c r="L53" i="2"/>
  <c r="E53" i="2"/>
  <c r="I54" i="2"/>
  <c r="K54" i="2"/>
  <c r="W54" i="2"/>
  <c r="Y54" i="2"/>
  <c r="S65" i="2"/>
  <c r="L65" i="2"/>
  <c r="E65" i="2"/>
  <c r="L67" i="2"/>
  <c r="S67" i="2"/>
  <c r="P83" i="2"/>
  <c r="R83" i="2"/>
  <c r="E119" i="2"/>
  <c r="L119" i="2"/>
  <c r="S119" i="2"/>
  <c r="I165" i="2"/>
  <c r="K165" i="2"/>
  <c r="S166" i="2"/>
  <c r="L166" i="2"/>
  <c r="E166" i="2"/>
  <c r="Y18" i="4"/>
  <c r="W18" i="4"/>
  <c r="S39" i="4"/>
  <c r="L39" i="4"/>
  <c r="E39" i="4"/>
  <c r="Y78" i="4"/>
  <c r="W78" i="4"/>
  <c r="P90" i="4"/>
  <c r="R90" i="4"/>
  <c r="L128" i="4"/>
  <c r="E128" i="4"/>
  <c r="S128" i="4"/>
  <c r="Y146" i="4"/>
  <c r="W146" i="4"/>
  <c r="I14" i="2"/>
  <c r="K14" i="2"/>
  <c r="I18" i="2"/>
  <c r="K18" i="2"/>
  <c r="P26" i="2"/>
  <c r="R26" i="2"/>
  <c r="L32" i="2"/>
  <c r="E32" i="2"/>
  <c r="S32" i="2"/>
  <c r="P39" i="2"/>
  <c r="R39" i="2"/>
  <c r="K83" i="2"/>
  <c r="I83" i="2"/>
  <c r="S117" i="2"/>
  <c r="L117" i="2"/>
  <c r="E117" i="2"/>
  <c r="L151" i="2"/>
  <c r="E151" i="2"/>
  <c r="S151" i="2"/>
  <c r="I158" i="2"/>
  <c r="K158" i="2"/>
  <c r="S7" i="4"/>
  <c r="L7" i="4"/>
  <c r="E7" i="4"/>
  <c r="Y46" i="4"/>
  <c r="W46" i="4"/>
  <c r="P58" i="4"/>
  <c r="R58" i="4"/>
  <c r="L96" i="4"/>
  <c r="E96" i="4"/>
  <c r="S96" i="4"/>
  <c r="Y114" i="4"/>
  <c r="W114" i="4"/>
  <c r="S135" i="4"/>
  <c r="L135" i="4"/>
  <c r="E135" i="4"/>
  <c r="W157" i="4"/>
  <c r="Y157" i="4"/>
  <c r="W161" i="4"/>
  <c r="Y161" i="4"/>
  <c r="Y167" i="4"/>
  <c r="W167" i="4"/>
  <c r="P167" i="4"/>
  <c r="R167" i="4"/>
  <c r="L12" i="2"/>
  <c r="E12" i="2"/>
  <c r="S12" i="2"/>
  <c r="S19" i="2"/>
  <c r="L19" i="2"/>
  <c r="E19" i="2"/>
  <c r="Y26" i="2"/>
  <c r="W26" i="2"/>
  <c r="Y30" i="2"/>
  <c r="W30" i="2"/>
  <c r="E39" i="2"/>
  <c r="S39" i="2"/>
  <c r="W42" i="2"/>
  <c r="Y42" i="2"/>
  <c r="I82" i="2"/>
  <c r="K82" i="2"/>
  <c r="P103" i="2"/>
  <c r="R103" i="2"/>
  <c r="W106" i="2"/>
  <c r="Y106" i="2"/>
  <c r="W140" i="2"/>
  <c r="Y140" i="2"/>
  <c r="I145" i="2"/>
  <c r="K145" i="2"/>
  <c r="S146" i="2"/>
  <c r="L146" i="2"/>
  <c r="E146" i="2"/>
  <c r="Y14" i="4"/>
  <c r="W14" i="4"/>
  <c r="P26" i="4"/>
  <c r="R26" i="4"/>
  <c r="L64" i="4"/>
  <c r="E64" i="4"/>
  <c r="S64" i="4"/>
  <c r="Y82" i="4"/>
  <c r="W82" i="4"/>
  <c r="S103" i="4"/>
  <c r="L103" i="4"/>
  <c r="E103" i="4"/>
  <c r="Y142" i="4"/>
  <c r="W142" i="4"/>
  <c r="W71" i="2"/>
  <c r="Y71" i="2"/>
  <c r="P87" i="2"/>
  <c r="R87" i="2"/>
  <c r="W90" i="2"/>
  <c r="Y90" i="2"/>
  <c r="S101" i="2"/>
  <c r="L101" i="2"/>
  <c r="E101" i="2"/>
  <c r="K103" i="2"/>
  <c r="I103" i="2"/>
  <c r="S113" i="2"/>
  <c r="L113" i="2"/>
  <c r="E113" i="2"/>
  <c r="I118" i="2"/>
  <c r="K118" i="2"/>
  <c r="W118" i="2"/>
  <c r="Y118" i="2"/>
  <c r="L131" i="2"/>
  <c r="S131" i="2"/>
  <c r="I161" i="2"/>
  <c r="K161" i="2"/>
  <c r="S162" i="2"/>
  <c r="L162" i="2"/>
  <c r="L167" i="2"/>
  <c r="E167" i="2"/>
  <c r="S167" i="2"/>
  <c r="S11" i="4"/>
  <c r="L11" i="4"/>
  <c r="E11" i="4"/>
  <c r="I18" i="4"/>
  <c r="K18" i="4"/>
  <c r="I22" i="4"/>
  <c r="K22" i="4"/>
  <c r="P30" i="4"/>
  <c r="R30" i="4"/>
  <c r="L36" i="4"/>
  <c r="E36" i="4"/>
  <c r="S36" i="4"/>
  <c r="S43" i="4"/>
  <c r="L43" i="4"/>
  <c r="E43" i="4"/>
  <c r="I50" i="4"/>
  <c r="K50" i="4"/>
  <c r="I54" i="4"/>
  <c r="K54" i="4"/>
  <c r="P62" i="4"/>
  <c r="R62" i="4"/>
  <c r="L68" i="4"/>
  <c r="E68" i="4"/>
  <c r="S68" i="4"/>
  <c r="S75" i="4"/>
  <c r="L75" i="4"/>
  <c r="E75" i="4"/>
  <c r="I82" i="4"/>
  <c r="K82" i="4"/>
  <c r="I86" i="4"/>
  <c r="K86" i="4"/>
  <c r="P94" i="4"/>
  <c r="R94" i="4"/>
  <c r="L100" i="4"/>
  <c r="E100" i="4"/>
  <c r="S100" i="4"/>
  <c r="S107" i="4"/>
  <c r="L107" i="4"/>
  <c r="E107" i="4"/>
  <c r="I114" i="4"/>
  <c r="K114" i="4"/>
  <c r="I118" i="4"/>
  <c r="K118" i="4"/>
  <c r="P126" i="4"/>
  <c r="R126" i="4"/>
  <c r="L132" i="4"/>
  <c r="E132" i="4"/>
  <c r="S132" i="4"/>
  <c r="S139" i="4"/>
  <c r="L139" i="4"/>
  <c r="E139" i="4"/>
  <c r="I146" i="4"/>
  <c r="K146" i="4"/>
  <c r="P157" i="4"/>
  <c r="R157" i="4"/>
  <c r="P161" i="4"/>
  <c r="R161" i="4"/>
  <c r="S6" i="2"/>
  <c r="L6" i="2"/>
  <c r="E6" i="2"/>
  <c r="L8" i="2"/>
  <c r="E8" i="2"/>
  <c r="S8" i="2"/>
  <c r="I10" i="2"/>
  <c r="K10" i="2"/>
  <c r="R14" i="2"/>
  <c r="S15" i="2"/>
  <c r="L15" i="2"/>
  <c r="E15" i="2"/>
  <c r="Y22" i="2"/>
  <c r="W22" i="2"/>
  <c r="L24" i="2"/>
  <c r="E24" i="2"/>
  <c r="S24" i="2"/>
  <c r="I26" i="2"/>
  <c r="K26" i="2"/>
  <c r="R30" i="2"/>
  <c r="S31" i="2"/>
  <c r="L31" i="2"/>
  <c r="E31" i="2"/>
  <c r="W38" i="2"/>
  <c r="Y38" i="2"/>
  <c r="L51" i="2"/>
  <c r="S51" i="2"/>
  <c r="L71" i="2"/>
  <c r="W74" i="2"/>
  <c r="Y74" i="2"/>
  <c r="S85" i="2"/>
  <c r="L85" i="2"/>
  <c r="E85" i="2"/>
  <c r="K87" i="2"/>
  <c r="I87" i="2"/>
  <c r="S97" i="2"/>
  <c r="L97" i="2"/>
  <c r="E97" i="2"/>
  <c r="K98" i="2"/>
  <c r="I99" i="2"/>
  <c r="I102" i="2"/>
  <c r="K102" i="2"/>
  <c r="W102" i="2"/>
  <c r="Y102" i="2"/>
  <c r="L115" i="2"/>
  <c r="S115" i="2"/>
  <c r="L139" i="2"/>
  <c r="E139" i="2"/>
  <c r="S139" i="2"/>
  <c r="K142" i="2"/>
  <c r="E162" i="2"/>
  <c r="L16" i="4"/>
  <c r="E16" i="4"/>
  <c r="S16" i="4"/>
  <c r="S23" i="4"/>
  <c r="L23" i="4"/>
  <c r="E23" i="4"/>
  <c r="Y30" i="4"/>
  <c r="W30" i="4"/>
  <c r="Y34" i="4"/>
  <c r="W34" i="4"/>
  <c r="L48" i="4"/>
  <c r="E48" i="4"/>
  <c r="S48" i="4"/>
  <c r="S55" i="4"/>
  <c r="L55" i="4"/>
  <c r="E55" i="4"/>
  <c r="Y62" i="4"/>
  <c r="W62" i="4"/>
  <c r="Y66" i="4"/>
  <c r="W66" i="4"/>
  <c r="L80" i="4"/>
  <c r="E80" i="4"/>
  <c r="S80" i="4"/>
  <c r="S87" i="4"/>
  <c r="L87" i="4"/>
  <c r="E87" i="4"/>
  <c r="Y94" i="4"/>
  <c r="W94" i="4"/>
  <c r="Y98" i="4"/>
  <c r="W98" i="4"/>
  <c r="L112" i="4"/>
  <c r="E112" i="4"/>
  <c r="S112" i="4"/>
  <c r="S119" i="4"/>
  <c r="L119" i="4"/>
  <c r="E119" i="4"/>
  <c r="Y126" i="4"/>
  <c r="W126" i="4"/>
  <c r="Y130" i="4"/>
  <c r="W130" i="4"/>
  <c r="L144" i="4"/>
  <c r="E144" i="4"/>
  <c r="S144" i="4"/>
  <c r="K157" i="4"/>
  <c r="I157" i="4"/>
  <c r="W7" i="2"/>
  <c r="Y7" i="2"/>
  <c r="S11" i="2"/>
  <c r="L11" i="2"/>
  <c r="E11" i="2"/>
  <c r="Y18" i="2"/>
  <c r="W18" i="2"/>
  <c r="L20" i="2"/>
  <c r="E20" i="2"/>
  <c r="S20" i="2"/>
  <c r="I22" i="2"/>
  <c r="K22" i="2"/>
  <c r="S27" i="2"/>
  <c r="L27" i="2"/>
  <c r="E27" i="2"/>
  <c r="Y34" i="2"/>
  <c r="W34" i="2"/>
  <c r="L36" i="2"/>
  <c r="E36" i="2"/>
  <c r="S36" i="2"/>
  <c r="I38" i="2"/>
  <c r="K38" i="2"/>
  <c r="W58" i="2"/>
  <c r="Y58" i="2"/>
  <c r="S69" i="2"/>
  <c r="L69" i="2"/>
  <c r="E69" i="2"/>
  <c r="K71" i="2"/>
  <c r="I71" i="2"/>
  <c r="S81" i="2"/>
  <c r="L81" i="2"/>
  <c r="E81" i="2"/>
  <c r="I86" i="2"/>
  <c r="K86" i="2"/>
  <c r="W86" i="2"/>
  <c r="Y86" i="2"/>
  <c r="L99" i="2"/>
  <c r="S99" i="2"/>
  <c r="S103" i="2"/>
  <c r="W122" i="2"/>
  <c r="Y122" i="2"/>
  <c r="S133" i="2"/>
  <c r="L133" i="2"/>
  <c r="E133" i="2"/>
  <c r="L135" i="2"/>
  <c r="E135" i="2"/>
  <c r="S135" i="2"/>
  <c r="I149" i="2"/>
  <c r="K149" i="2"/>
  <c r="S150" i="2"/>
  <c r="L150" i="2"/>
  <c r="E150" i="2"/>
  <c r="L155" i="2"/>
  <c r="E155" i="2"/>
  <c r="S155" i="2"/>
  <c r="I6" i="4"/>
  <c r="K6" i="4"/>
  <c r="P14" i="4"/>
  <c r="R14" i="4"/>
  <c r="L20" i="4"/>
  <c r="E20" i="4"/>
  <c r="S20" i="4"/>
  <c r="S27" i="4"/>
  <c r="L27" i="4"/>
  <c r="E27" i="4"/>
  <c r="I34" i="4"/>
  <c r="K34" i="4"/>
  <c r="I38" i="4"/>
  <c r="K38" i="4"/>
  <c r="P46" i="4"/>
  <c r="R46" i="4"/>
  <c r="L52" i="4"/>
  <c r="E52" i="4"/>
  <c r="S52" i="4"/>
  <c r="S59" i="4"/>
  <c r="L59" i="4"/>
  <c r="E59" i="4"/>
  <c r="I66" i="4"/>
  <c r="K66" i="4"/>
  <c r="I70" i="4"/>
  <c r="K70" i="4"/>
  <c r="P78" i="4"/>
  <c r="R78" i="4"/>
  <c r="L84" i="4"/>
  <c r="E84" i="4"/>
  <c r="S84" i="4"/>
  <c r="S91" i="4"/>
  <c r="L91" i="4"/>
  <c r="E91" i="4"/>
  <c r="I98" i="4"/>
  <c r="K98" i="4"/>
  <c r="I102" i="4"/>
  <c r="K102" i="4"/>
  <c r="P110" i="4"/>
  <c r="R110" i="4"/>
  <c r="L116" i="4"/>
  <c r="E116" i="4"/>
  <c r="S116" i="4"/>
  <c r="S123" i="4"/>
  <c r="L123" i="4"/>
  <c r="E123" i="4"/>
  <c r="I130" i="4"/>
  <c r="K130" i="4"/>
  <c r="I134" i="4"/>
  <c r="K134" i="4"/>
  <c r="P142" i="4"/>
  <c r="R142" i="4"/>
  <c r="I156" i="4"/>
  <c r="K156" i="4"/>
  <c r="K42" i="2"/>
  <c r="I43" i="2"/>
  <c r="S45" i="2"/>
  <c r="L45" i="2"/>
  <c r="E45" i="2"/>
  <c r="L47" i="2"/>
  <c r="S47" i="2"/>
  <c r="W50" i="2"/>
  <c r="Y50" i="2"/>
  <c r="K58" i="2"/>
  <c r="I59" i="2"/>
  <c r="S61" i="2"/>
  <c r="L61" i="2"/>
  <c r="E61" i="2"/>
  <c r="L63" i="2"/>
  <c r="S63" i="2"/>
  <c r="W66" i="2"/>
  <c r="Y66" i="2"/>
  <c r="K74" i="2"/>
  <c r="I75" i="2"/>
  <c r="S77" i="2"/>
  <c r="L77" i="2"/>
  <c r="E77" i="2"/>
  <c r="L79" i="2"/>
  <c r="S79" i="2"/>
  <c r="W82" i="2"/>
  <c r="Y82" i="2"/>
  <c r="K90" i="2"/>
  <c r="I91" i="2"/>
  <c r="S93" i="2"/>
  <c r="L93" i="2"/>
  <c r="E93" i="2"/>
  <c r="L95" i="2"/>
  <c r="S95" i="2"/>
  <c r="W98" i="2"/>
  <c r="Y98" i="2"/>
  <c r="K106" i="2"/>
  <c r="I107" i="2"/>
  <c r="S109" i="2"/>
  <c r="L109" i="2"/>
  <c r="E109" i="2"/>
  <c r="L111" i="2"/>
  <c r="S111" i="2"/>
  <c r="W114" i="2"/>
  <c r="Y114" i="2"/>
  <c r="K122" i="2"/>
  <c r="I123" i="2"/>
  <c r="S125" i="2"/>
  <c r="L125" i="2"/>
  <c r="E125" i="2"/>
  <c r="L127" i="2"/>
  <c r="S127" i="2"/>
  <c r="W130" i="2"/>
  <c r="Y130" i="2"/>
  <c r="W136" i="2"/>
  <c r="I137" i="2"/>
  <c r="K137" i="2"/>
  <c r="S138" i="2"/>
  <c r="L138" i="2"/>
  <c r="I138" i="2"/>
  <c r="L143" i="2"/>
  <c r="E143" i="2"/>
  <c r="S143" i="2"/>
  <c r="W152" i="2"/>
  <c r="I153" i="2"/>
  <c r="K153" i="2"/>
  <c r="S154" i="2"/>
  <c r="L154" i="2"/>
  <c r="I154" i="2"/>
  <c r="L159" i="2"/>
  <c r="E159" i="2"/>
  <c r="S159" i="2"/>
  <c r="W168" i="2"/>
  <c r="I169" i="2"/>
  <c r="K169" i="2"/>
  <c r="S170" i="2"/>
  <c r="L170" i="2"/>
  <c r="I170" i="2"/>
  <c r="Y10" i="4"/>
  <c r="W10" i="4"/>
  <c r="L12" i="4"/>
  <c r="E12" i="4"/>
  <c r="S12" i="4"/>
  <c r="I14" i="4"/>
  <c r="K14" i="4"/>
  <c r="R18" i="4"/>
  <c r="S19" i="4"/>
  <c r="L19" i="4"/>
  <c r="E19" i="4"/>
  <c r="Y26" i="4"/>
  <c r="W26" i="4"/>
  <c r="L28" i="4"/>
  <c r="E28" i="4"/>
  <c r="S28" i="4"/>
  <c r="I30" i="4"/>
  <c r="K30" i="4"/>
  <c r="R34" i="4"/>
  <c r="S35" i="4"/>
  <c r="L35" i="4"/>
  <c r="E35" i="4"/>
  <c r="Y42" i="4"/>
  <c r="W42" i="4"/>
  <c r="L44" i="4"/>
  <c r="E44" i="4"/>
  <c r="S44" i="4"/>
  <c r="I46" i="4"/>
  <c r="K46" i="4"/>
  <c r="R50" i="4"/>
  <c r="S51" i="4"/>
  <c r="L51" i="4"/>
  <c r="E51" i="4"/>
  <c r="Y58" i="4"/>
  <c r="W58" i="4"/>
  <c r="L60" i="4"/>
  <c r="E60" i="4"/>
  <c r="S60" i="4"/>
  <c r="I62" i="4"/>
  <c r="K62" i="4"/>
  <c r="R66" i="4"/>
  <c r="S67" i="4"/>
  <c r="L67" i="4"/>
  <c r="E67" i="4"/>
  <c r="Y74" i="4"/>
  <c r="W74" i="4"/>
  <c r="L76" i="4"/>
  <c r="E76" i="4"/>
  <c r="S76" i="4"/>
  <c r="I78" i="4"/>
  <c r="K78" i="4"/>
  <c r="R82" i="4"/>
  <c r="S83" i="4"/>
  <c r="L83" i="4"/>
  <c r="E83" i="4"/>
  <c r="Y90" i="4"/>
  <c r="W90" i="4"/>
  <c r="L92" i="4"/>
  <c r="E92" i="4"/>
  <c r="S92" i="4"/>
  <c r="I94" i="4"/>
  <c r="K94" i="4"/>
  <c r="R98" i="4"/>
  <c r="S99" i="4"/>
  <c r="L99" i="4"/>
  <c r="E99" i="4"/>
  <c r="Y106" i="4"/>
  <c r="W106" i="4"/>
  <c r="L108" i="4"/>
  <c r="E108" i="4"/>
  <c r="S108" i="4"/>
  <c r="I110" i="4"/>
  <c r="K110" i="4"/>
  <c r="R114" i="4"/>
  <c r="S115" i="4"/>
  <c r="L115" i="4"/>
  <c r="E115" i="4"/>
  <c r="Y122" i="4"/>
  <c r="W122" i="4"/>
  <c r="L124" i="4"/>
  <c r="E124" i="4"/>
  <c r="S124" i="4"/>
  <c r="I126" i="4"/>
  <c r="K126" i="4"/>
  <c r="R130" i="4"/>
  <c r="S131" i="4"/>
  <c r="L131" i="4"/>
  <c r="E131" i="4"/>
  <c r="Y138" i="4"/>
  <c r="W138" i="4"/>
  <c r="L140" i="4"/>
  <c r="E140" i="4"/>
  <c r="S140" i="4"/>
  <c r="I142" i="4"/>
  <c r="K142" i="4"/>
  <c r="R146" i="4"/>
  <c r="S147" i="4"/>
  <c r="L147" i="4"/>
  <c r="E147" i="4"/>
  <c r="W148" i="4"/>
  <c r="Y148" i="4"/>
  <c r="S159" i="4"/>
  <c r="L159" i="4"/>
  <c r="E159" i="4"/>
  <c r="K161" i="4"/>
  <c r="I161" i="4"/>
  <c r="W169" i="4"/>
  <c r="Y169" i="4"/>
  <c r="P7" i="2"/>
  <c r="S41" i="2"/>
  <c r="L41" i="2"/>
  <c r="E41" i="2"/>
  <c r="L43" i="2"/>
  <c r="S43" i="2"/>
  <c r="W46" i="2"/>
  <c r="Y46" i="2"/>
  <c r="S57" i="2"/>
  <c r="L57" i="2"/>
  <c r="E57" i="2"/>
  <c r="L59" i="2"/>
  <c r="S59" i="2"/>
  <c r="W62" i="2"/>
  <c r="Y62" i="2"/>
  <c r="S73" i="2"/>
  <c r="L73" i="2"/>
  <c r="E73" i="2"/>
  <c r="L75" i="2"/>
  <c r="S75" i="2"/>
  <c r="W78" i="2"/>
  <c r="Y78" i="2"/>
  <c r="S89" i="2"/>
  <c r="L89" i="2"/>
  <c r="E89" i="2"/>
  <c r="L91" i="2"/>
  <c r="S91" i="2"/>
  <c r="W94" i="2"/>
  <c r="Y94" i="2"/>
  <c r="S105" i="2"/>
  <c r="L105" i="2"/>
  <c r="E105" i="2"/>
  <c r="L107" i="2"/>
  <c r="S107" i="2"/>
  <c r="W110" i="2"/>
  <c r="Y110" i="2"/>
  <c r="S121" i="2"/>
  <c r="L121" i="2"/>
  <c r="E121" i="2"/>
  <c r="L123" i="2"/>
  <c r="S123" i="2"/>
  <c r="W126" i="2"/>
  <c r="Y126" i="2"/>
  <c r="I141" i="2"/>
  <c r="K141" i="2"/>
  <c r="S142" i="2"/>
  <c r="L142" i="2"/>
  <c r="L147" i="2"/>
  <c r="E147" i="2"/>
  <c r="S147" i="2"/>
  <c r="I157" i="2"/>
  <c r="K157" i="2"/>
  <c r="S158" i="2"/>
  <c r="L158" i="2"/>
  <c r="L163" i="2"/>
  <c r="E163" i="2"/>
  <c r="S163" i="2"/>
  <c r="Y6" i="4"/>
  <c r="W6" i="4"/>
  <c r="L8" i="4"/>
  <c r="E8" i="4"/>
  <c r="S8" i="4"/>
  <c r="I10" i="4"/>
  <c r="K10" i="4"/>
  <c r="S15" i="4"/>
  <c r="L15" i="4"/>
  <c r="E15" i="4"/>
  <c r="Y22" i="4"/>
  <c r="W22" i="4"/>
  <c r="L24" i="4"/>
  <c r="E24" i="4"/>
  <c r="S24" i="4"/>
  <c r="I26" i="4"/>
  <c r="K26" i="4"/>
  <c r="S31" i="4"/>
  <c r="L31" i="4"/>
  <c r="E31" i="4"/>
  <c r="Y38" i="4"/>
  <c r="W38" i="4"/>
  <c r="L40" i="4"/>
  <c r="E40" i="4"/>
  <c r="S40" i="4"/>
  <c r="I42" i="4"/>
  <c r="K42" i="4"/>
  <c r="S47" i="4"/>
  <c r="L47" i="4"/>
  <c r="E47" i="4"/>
  <c r="Y54" i="4"/>
  <c r="W54" i="4"/>
  <c r="L56" i="4"/>
  <c r="E56" i="4"/>
  <c r="S56" i="4"/>
  <c r="I58" i="4"/>
  <c r="K58" i="4"/>
  <c r="S63" i="4"/>
  <c r="L63" i="4"/>
  <c r="E63" i="4"/>
  <c r="Y70" i="4"/>
  <c r="W70" i="4"/>
  <c r="L72" i="4"/>
  <c r="E72" i="4"/>
  <c r="S72" i="4"/>
  <c r="I74" i="4"/>
  <c r="K74" i="4"/>
  <c r="S79" i="4"/>
  <c r="L79" i="4"/>
  <c r="E79" i="4"/>
  <c r="Y86" i="4"/>
  <c r="W86" i="4"/>
  <c r="L88" i="4"/>
  <c r="E88" i="4"/>
  <c r="S88" i="4"/>
  <c r="I90" i="4"/>
  <c r="K90" i="4"/>
  <c r="S95" i="4"/>
  <c r="L95" i="4"/>
  <c r="E95" i="4"/>
  <c r="Y102" i="4"/>
  <c r="W102" i="4"/>
  <c r="L104" i="4"/>
  <c r="E104" i="4"/>
  <c r="S104" i="4"/>
  <c r="I106" i="4"/>
  <c r="K106" i="4"/>
  <c r="S111" i="4"/>
  <c r="L111" i="4"/>
  <c r="E111" i="4"/>
  <c r="Y118" i="4"/>
  <c r="W118" i="4"/>
  <c r="L120" i="4"/>
  <c r="E120" i="4"/>
  <c r="S120" i="4"/>
  <c r="I122" i="4"/>
  <c r="K122" i="4"/>
  <c r="S127" i="4"/>
  <c r="L127" i="4"/>
  <c r="E127" i="4"/>
  <c r="Y134" i="4"/>
  <c r="W134" i="4"/>
  <c r="L136" i="4"/>
  <c r="E136" i="4"/>
  <c r="S136" i="4"/>
  <c r="I138" i="4"/>
  <c r="K138" i="4"/>
  <c r="S143" i="4"/>
  <c r="L143" i="4"/>
  <c r="E143" i="4"/>
  <c r="S155" i="4"/>
  <c r="L155" i="4"/>
  <c r="E155" i="4"/>
  <c r="I160" i="4"/>
  <c r="K160" i="4"/>
  <c r="W160" i="4"/>
  <c r="Y160" i="4"/>
  <c r="I9" i="2"/>
  <c r="I13" i="2"/>
  <c r="I17" i="2"/>
  <c r="I21" i="2"/>
  <c r="I25" i="2"/>
  <c r="I29" i="2"/>
  <c r="I33" i="2"/>
  <c r="I37" i="2"/>
  <c r="K40" i="2"/>
  <c r="W40" i="2"/>
  <c r="K44" i="2"/>
  <c r="W44" i="2"/>
  <c r="K48" i="2"/>
  <c r="W48" i="2"/>
  <c r="K52" i="2"/>
  <c r="W52" i="2"/>
  <c r="K56" i="2"/>
  <c r="W56" i="2"/>
  <c r="K60" i="2"/>
  <c r="W60" i="2"/>
  <c r="K64" i="2"/>
  <c r="W64" i="2"/>
  <c r="K68" i="2"/>
  <c r="W68" i="2"/>
  <c r="K72" i="2"/>
  <c r="W72" i="2"/>
  <c r="K76" i="2"/>
  <c r="W76" i="2"/>
  <c r="K80" i="2"/>
  <c r="W80" i="2"/>
  <c r="K84" i="2"/>
  <c r="W84" i="2"/>
  <c r="K88" i="2"/>
  <c r="W88" i="2"/>
  <c r="K92" i="2"/>
  <c r="W92" i="2"/>
  <c r="K96" i="2"/>
  <c r="W96" i="2"/>
  <c r="K100" i="2"/>
  <c r="W100" i="2"/>
  <c r="K104" i="2"/>
  <c r="W104" i="2"/>
  <c r="K108" i="2"/>
  <c r="W108" i="2"/>
  <c r="K112" i="2"/>
  <c r="W112" i="2"/>
  <c r="K116" i="2"/>
  <c r="W116" i="2"/>
  <c r="K120" i="2"/>
  <c r="W120" i="2"/>
  <c r="K124" i="2"/>
  <c r="W124" i="2"/>
  <c r="K128" i="2"/>
  <c r="W128" i="2"/>
  <c r="K132" i="2"/>
  <c r="W132" i="2"/>
  <c r="P137" i="2"/>
  <c r="W137" i="2"/>
  <c r="P141" i="2"/>
  <c r="W141" i="2"/>
  <c r="P145" i="2"/>
  <c r="W145" i="2"/>
  <c r="P149" i="2"/>
  <c r="W149" i="2"/>
  <c r="P153" i="2"/>
  <c r="W153" i="2"/>
  <c r="P157" i="2"/>
  <c r="W157" i="2"/>
  <c r="P161" i="2"/>
  <c r="W161" i="2"/>
  <c r="P165" i="2"/>
  <c r="W165" i="2"/>
  <c r="P169" i="2"/>
  <c r="W169" i="2"/>
  <c r="K148" i="4"/>
  <c r="I149" i="4"/>
  <c r="S151" i="4"/>
  <c r="L151" i="4"/>
  <c r="E151" i="4"/>
  <c r="L153" i="4"/>
  <c r="S153" i="4"/>
  <c r="W156" i="4"/>
  <c r="Y156" i="4"/>
  <c r="P163" i="4"/>
  <c r="W163" i="4"/>
  <c r="P166" i="4"/>
  <c r="R166" i="4"/>
  <c r="P38" i="2"/>
  <c r="P42" i="2"/>
  <c r="P46" i="2"/>
  <c r="P50" i="2"/>
  <c r="P54" i="2"/>
  <c r="P58" i="2"/>
  <c r="P62" i="2"/>
  <c r="P66" i="2"/>
  <c r="P70" i="2"/>
  <c r="P74" i="2"/>
  <c r="P78" i="2"/>
  <c r="P82" i="2"/>
  <c r="P86" i="2"/>
  <c r="P90" i="2"/>
  <c r="P94" i="2"/>
  <c r="P98" i="2"/>
  <c r="P102" i="2"/>
  <c r="P106" i="2"/>
  <c r="P110" i="2"/>
  <c r="P114" i="2"/>
  <c r="P118" i="2"/>
  <c r="P122" i="2"/>
  <c r="P126" i="2"/>
  <c r="P130" i="2"/>
  <c r="P134" i="2"/>
  <c r="L149" i="4"/>
  <c r="S149" i="4"/>
  <c r="W152" i="4"/>
  <c r="Y152" i="4"/>
  <c r="W165" i="4"/>
  <c r="Y165" i="4"/>
  <c r="P170" i="4"/>
  <c r="R170" i="4"/>
  <c r="I136" i="2"/>
  <c r="I140" i="2"/>
  <c r="I144" i="2"/>
  <c r="I148" i="2"/>
  <c r="I152" i="2"/>
  <c r="I156" i="2"/>
  <c r="I160" i="2"/>
  <c r="I164" i="2"/>
  <c r="I168" i="2"/>
  <c r="I9" i="4"/>
  <c r="I13" i="4"/>
  <c r="I17" i="4"/>
  <c r="I21" i="4"/>
  <c r="I25" i="4"/>
  <c r="I29" i="4"/>
  <c r="I33" i="4"/>
  <c r="I37" i="4"/>
  <c r="I41" i="4"/>
  <c r="I45" i="4"/>
  <c r="I49" i="4"/>
  <c r="I53" i="4"/>
  <c r="I57" i="4"/>
  <c r="I61" i="4"/>
  <c r="I65" i="4"/>
  <c r="I69" i="4"/>
  <c r="I73" i="4"/>
  <c r="I77" i="4"/>
  <c r="I81" i="4"/>
  <c r="I85" i="4"/>
  <c r="I89" i="4"/>
  <c r="I93" i="4"/>
  <c r="I97" i="4"/>
  <c r="I101" i="4"/>
  <c r="I105" i="4"/>
  <c r="I109" i="4"/>
  <c r="I113" i="4"/>
  <c r="I117" i="4"/>
  <c r="I121" i="4"/>
  <c r="I125" i="4"/>
  <c r="I129" i="4"/>
  <c r="I133" i="4"/>
  <c r="I137" i="4"/>
  <c r="I141" i="4"/>
  <c r="I145" i="4"/>
  <c r="K150" i="4"/>
  <c r="W150" i="4"/>
  <c r="K154" i="4"/>
  <c r="W154" i="4"/>
  <c r="K158" i="4"/>
  <c r="W158" i="4"/>
  <c r="K162" i="4"/>
  <c r="W162" i="4"/>
  <c r="S164" i="4"/>
  <c r="L164" i="4"/>
  <c r="I164" i="4"/>
  <c r="L165" i="4"/>
  <c r="E165" i="4"/>
  <c r="W166" i="4"/>
  <c r="S168" i="4"/>
  <c r="L168" i="4"/>
  <c r="I168" i="4"/>
  <c r="L169" i="4"/>
  <c r="E169" i="4"/>
  <c r="W170" i="4"/>
  <c r="P148" i="4"/>
  <c r="P152" i="4"/>
  <c r="P156" i="4"/>
  <c r="P160" i="4"/>
  <c r="I166" i="4"/>
  <c r="I170" i="4"/>
  <c r="R165" i="4" l="1"/>
  <c r="P165" i="4"/>
  <c r="P153" i="4"/>
  <c r="R153" i="4"/>
  <c r="R167" i="2"/>
  <c r="P167" i="2"/>
  <c r="R113" i="2"/>
  <c r="P113" i="2"/>
  <c r="W64" i="4"/>
  <c r="Y64" i="4"/>
  <c r="Y135" i="4"/>
  <c r="W135" i="4"/>
  <c r="Y7" i="4"/>
  <c r="W7" i="4"/>
  <c r="BC10" i="5"/>
  <c r="BC10" i="12"/>
  <c r="BC45" i="12" s="1"/>
  <c r="BC10" i="7"/>
  <c r="BC45" i="7" s="1"/>
  <c r="CQ8" i="12"/>
  <c r="CQ43" i="12" s="1"/>
  <c r="CQ8" i="5"/>
  <c r="CQ8" i="7"/>
  <c r="CQ43" i="7" s="1"/>
  <c r="AN33" i="5"/>
  <c r="AN33" i="7"/>
  <c r="AN68" i="7" s="1"/>
  <c r="AN33" i="12"/>
  <c r="AN68" i="12" s="1"/>
  <c r="X26" i="12"/>
  <c r="X61" i="12" s="1"/>
  <c r="X26" i="5"/>
  <c r="X26" i="7"/>
  <c r="X61" i="7" s="1"/>
  <c r="AR5" i="12"/>
  <c r="AR40" i="12" s="1"/>
  <c r="AR5" i="5"/>
  <c r="AR5" i="7"/>
  <c r="AR40" i="7" s="1"/>
  <c r="K151" i="4"/>
  <c r="I151" i="4"/>
  <c r="W112" i="4"/>
  <c r="Y112" i="4"/>
  <c r="R87" i="4"/>
  <c r="P87" i="4"/>
  <c r="R16" i="4"/>
  <c r="P16" i="4"/>
  <c r="K139" i="2"/>
  <c r="I139" i="2"/>
  <c r="Y97" i="2"/>
  <c r="W97" i="2"/>
  <c r="P71" i="2"/>
  <c r="R71" i="2"/>
  <c r="K24" i="2"/>
  <c r="I24" i="2"/>
  <c r="R8" i="2"/>
  <c r="P8" i="2"/>
  <c r="Y107" i="4"/>
  <c r="W107" i="4"/>
  <c r="M31" i="12"/>
  <c r="M66" i="12" s="1"/>
  <c r="M31" i="5"/>
  <c r="M31" i="7"/>
  <c r="M66" i="7" s="1"/>
  <c r="AG26" i="12"/>
  <c r="AG61" i="12" s="1"/>
  <c r="AG26" i="5"/>
  <c r="AG26" i="7"/>
  <c r="AG61" i="7" s="1"/>
  <c r="AP33" i="12"/>
  <c r="AP68" i="12" s="1"/>
  <c r="AP33" i="5"/>
  <c r="AP33" i="7"/>
  <c r="AP68" i="7" s="1"/>
  <c r="AR30" i="12"/>
  <c r="AR65" i="12" s="1"/>
  <c r="AR30" i="5"/>
  <c r="AR30" i="7"/>
  <c r="AR65" i="7" s="1"/>
  <c r="AR29" i="12"/>
  <c r="AR64" i="12" s="1"/>
  <c r="AR29" i="5"/>
  <c r="AR29" i="7"/>
  <c r="AR64" i="7" s="1"/>
  <c r="CM6" i="12"/>
  <c r="CM41" i="12" s="1"/>
  <c r="CM6" i="7"/>
  <c r="CM41" i="7" s="1"/>
  <c r="AN12" i="12"/>
  <c r="AN47" i="12" s="1"/>
  <c r="AN12" i="5"/>
  <c r="AN12" i="7"/>
  <c r="AN47" i="7" s="1"/>
  <c r="Z11" i="12"/>
  <c r="Z46" i="12" s="1"/>
  <c r="Z11" i="5"/>
  <c r="Z11" i="7"/>
  <c r="Z46" i="7" s="1"/>
  <c r="O6" i="12"/>
  <c r="O41" i="12" s="1"/>
  <c r="O6" i="5"/>
  <c r="O6" i="7"/>
  <c r="O41" i="7" s="1"/>
  <c r="AF30" i="12"/>
  <c r="AF65" i="12" s="1"/>
  <c r="AF30" i="5"/>
  <c r="AF30" i="7"/>
  <c r="AF65" i="7" s="1"/>
  <c r="I29" i="8" s="1"/>
  <c r="Q29" i="8" s="1"/>
  <c r="Z6" i="12"/>
  <c r="Z41" i="12" s="1"/>
  <c r="Z6" i="7"/>
  <c r="Z41" i="7" s="1"/>
  <c r="Z6" i="5"/>
  <c r="AI27" i="12"/>
  <c r="AI62" i="12" s="1"/>
  <c r="AI27" i="5"/>
  <c r="AI27" i="7"/>
  <c r="AI62" i="7" s="1"/>
  <c r="AP18" i="12"/>
  <c r="AP53" i="12" s="1"/>
  <c r="AP18" i="5"/>
  <c r="AP18" i="7"/>
  <c r="AP53" i="7" s="1"/>
  <c r="Y155" i="4"/>
  <c r="W155" i="4"/>
  <c r="R136" i="4"/>
  <c r="P136" i="4"/>
  <c r="R127" i="4"/>
  <c r="P127" i="4"/>
  <c r="W120" i="4"/>
  <c r="Y120" i="4"/>
  <c r="R104" i="4"/>
  <c r="P104" i="4"/>
  <c r="R95" i="4"/>
  <c r="P95" i="4"/>
  <c r="W88" i="4"/>
  <c r="Y88" i="4"/>
  <c r="R72" i="4"/>
  <c r="P72" i="4"/>
  <c r="R63" i="4"/>
  <c r="P63" i="4"/>
  <c r="W56" i="4"/>
  <c r="Y56" i="4"/>
  <c r="R40" i="4"/>
  <c r="P40" i="4"/>
  <c r="R31" i="4"/>
  <c r="P31" i="4"/>
  <c r="W24" i="4"/>
  <c r="Y24" i="4"/>
  <c r="R8" i="4"/>
  <c r="P8" i="4"/>
  <c r="K163" i="2"/>
  <c r="I163" i="2"/>
  <c r="R147" i="2"/>
  <c r="P147" i="2"/>
  <c r="P123" i="2"/>
  <c r="R123" i="2"/>
  <c r="K105" i="2"/>
  <c r="I105" i="2"/>
  <c r="R89" i="2"/>
  <c r="P89" i="2"/>
  <c r="W75" i="2"/>
  <c r="Y75" i="2"/>
  <c r="Y73" i="2"/>
  <c r="W73" i="2"/>
  <c r="P59" i="2"/>
  <c r="R59" i="2"/>
  <c r="K41" i="2"/>
  <c r="I41" i="2"/>
  <c r="K159" i="4"/>
  <c r="I159" i="4"/>
  <c r="K140" i="4"/>
  <c r="I140" i="4"/>
  <c r="K131" i="4"/>
  <c r="I131" i="4"/>
  <c r="R124" i="4"/>
  <c r="P124" i="4"/>
  <c r="R115" i="4"/>
  <c r="P115" i="4"/>
  <c r="Y99" i="4"/>
  <c r="W99" i="4"/>
  <c r="W92" i="4"/>
  <c r="Y92" i="4"/>
  <c r="K76" i="4"/>
  <c r="I76" i="4"/>
  <c r="K67" i="4"/>
  <c r="I67" i="4"/>
  <c r="R60" i="4"/>
  <c r="P60" i="4"/>
  <c r="R51" i="4"/>
  <c r="P51" i="4"/>
  <c r="Y35" i="4"/>
  <c r="W35" i="4"/>
  <c r="W28" i="4"/>
  <c r="Y28" i="4"/>
  <c r="K12" i="4"/>
  <c r="I12" i="4"/>
  <c r="R159" i="2"/>
  <c r="P159" i="2"/>
  <c r="K143" i="2"/>
  <c r="I143" i="2"/>
  <c r="Y138" i="2"/>
  <c r="W138" i="2"/>
  <c r="K125" i="2"/>
  <c r="I125" i="2"/>
  <c r="P111" i="2"/>
  <c r="R111" i="2"/>
  <c r="W95" i="2"/>
  <c r="Y95" i="2"/>
  <c r="Y93" i="2"/>
  <c r="W93" i="2"/>
  <c r="R77" i="2"/>
  <c r="P77" i="2"/>
  <c r="K61" i="2"/>
  <c r="I61" i="2"/>
  <c r="P47" i="2"/>
  <c r="R47" i="2"/>
  <c r="Y123" i="4"/>
  <c r="W123" i="4"/>
  <c r="Y91" i="4"/>
  <c r="W91" i="4"/>
  <c r="Y59" i="4"/>
  <c r="W59" i="4"/>
  <c r="Y27" i="4"/>
  <c r="W27" i="4"/>
  <c r="W155" i="2"/>
  <c r="Y155" i="2"/>
  <c r="R150" i="2"/>
  <c r="P150" i="2"/>
  <c r="W135" i="2"/>
  <c r="Y135" i="2"/>
  <c r="R133" i="2"/>
  <c r="P133" i="2"/>
  <c r="W103" i="2"/>
  <c r="Y103" i="2"/>
  <c r="R81" i="2"/>
  <c r="P81" i="2"/>
  <c r="K69" i="2"/>
  <c r="I69" i="2"/>
  <c r="K36" i="2"/>
  <c r="I36" i="2"/>
  <c r="K27" i="2"/>
  <c r="I27" i="2"/>
  <c r="Y11" i="2"/>
  <c r="W11" i="2"/>
  <c r="BI33" i="12"/>
  <c r="BI68" i="12" s="1"/>
  <c r="BI33" i="7"/>
  <c r="BI68" i="7" s="1"/>
  <c r="CG11" i="12"/>
  <c r="CG46" i="12" s="1"/>
  <c r="CG11" i="5"/>
  <c r="CG11" i="7"/>
  <c r="CG46" i="7" s="1"/>
  <c r="CC9" i="12"/>
  <c r="CC44" i="12" s="1"/>
  <c r="CC9" i="7"/>
  <c r="CC44" i="7" s="1"/>
  <c r="AY8" i="12"/>
  <c r="AY43" i="12" s="1"/>
  <c r="AY8" i="7"/>
  <c r="AY43" i="7" s="1"/>
  <c r="BC6" i="12"/>
  <c r="BC41" i="12" s="1"/>
  <c r="BC6" i="5"/>
  <c r="BC6" i="7"/>
  <c r="BC41" i="7" s="1"/>
  <c r="AN32" i="12"/>
  <c r="AN67" i="12" s="1"/>
  <c r="AN32" i="5"/>
  <c r="AN32" i="7"/>
  <c r="AN67" i="7" s="1"/>
  <c r="BS32" i="12"/>
  <c r="BS67" i="12" s="1"/>
  <c r="BS32" i="7"/>
  <c r="BS67" i="7" s="1"/>
  <c r="BS28" i="12"/>
  <c r="BS63" i="12" s="1"/>
  <c r="BS28" i="7"/>
  <c r="BS63" i="7" s="1"/>
  <c r="BS8" i="12"/>
  <c r="BS43" i="12" s="1"/>
  <c r="BS8" i="7"/>
  <c r="BS43" i="7" s="1"/>
  <c r="CG5" i="12"/>
  <c r="CG40" i="12" s="1"/>
  <c r="CG5" i="5"/>
  <c r="CG5" i="7"/>
  <c r="CG40" i="7" s="1"/>
  <c r="O31" i="12"/>
  <c r="O66" i="12" s="1"/>
  <c r="O31" i="5"/>
  <c r="O31" i="7"/>
  <c r="O66" i="7" s="1"/>
  <c r="AP26" i="12"/>
  <c r="AP61" i="12" s="1"/>
  <c r="AP26" i="5"/>
  <c r="AP26" i="7"/>
  <c r="AP61" i="7" s="1"/>
  <c r="CQ30" i="12"/>
  <c r="CQ65" i="12" s="1"/>
  <c r="CQ30" i="5"/>
  <c r="CQ30" i="7"/>
  <c r="CQ65" i="7" s="1"/>
  <c r="CM10" i="12"/>
  <c r="CM45" i="12" s="1"/>
  <c r="CM10" i="7"/>
  <c r="CM45" i="7" s="1"/>
  <c r="BC7" i="12"/>
  <c r="BC42" i="12" s="1"/>
  <c r="BC7" i="5"/>
  <c r="BC7" i="7"/>
  <c r="BC42" i="7" s="1"/>
  <c r="AJ17" i="12"/>
  <c r="AJ52" i="12" s="1"/>
  <c r="AJ17" i="5"/>
  <c r="AJ17" i="7"/>
  <c r="AJ52" i="7" s="1"/>
  <c r="AG11" i="12"/>
  <c r="AG46" i="12" s="1"/>
  <c r="AG11" i="7"/>
  <c r="AG46" i="7" s="1"/>
  <c r="AG11" i="5"/>
  <c r="AE10" i="12"/>
  <c r="AE45" i="12" s="1"/>
  <c r="AE10" i="5"/>
  <c r="AE10" i="7"/>
  <c r="AE45" i="7" s="1"/>
  <c r="AA9" i="12"/>
  <c r="AA44" i="12" s="1"/>
  <c r="AA9" i="5"/>
  <c r="AA9" i="7"/>
  <c r="AA44" i="7" s="1"/>
  <c r="Q6" i="12"/>
  <c r="Q41" i="12" s="1"/>
  <c r="Q6" i="5"/>
  <c r="Q6" i="7"/>
  <c r="Q41" i="7" s="1"/>
  <c r="AH32" i="12"/>
  <c r="AH67" i="12" s="1"/>
  <c r="AH32" i="5"/>
  <c r="AH32" i="7"/>
  <c r="AH67" i="7" s="1"/>
  <c r="AR31" i="12"/>
  <c r="AR66" i="12" s="1"/>
  <c r="AR31" i="5"/>
  <c r="AR31" i="7"/>
  <c r="AR66" i="7" s="1"/>
  <c r="AG10" i="12"/>
  <c r="AG45" i="12" s="1"/>
  <c r="AG10" i="5"/>
  <c r="AG10" i="7"/>
  <c r="AG45" i="7" s="1"/>
  <c r="AA19" i="12"/>
  <c r="AA54" i="12" s="1"/>
  <c r="AA19" i="7"/>
  <c r="AA54" i="7" s="1"/>
  <c r="AA19" i="5"/>
  <c r="M14" i="12"/>
  <c r="M49" i="12" s="1"/>
  <c r="M14" i="5"/>
  <c r="M14" i="7"/>
  <c r="M49" i="7" s="1"/>
  <c r="AR10" i="12"/>
  <c r="AR45" i="12" s="1"/>
  <c r="AR10" i="5"/>
  <c r="AR10" i="7"/>
  <c r="AR45" i="7" s="1"/>
  <c r="W28" i="12"/>
  <c r="W63" i="12" s="1"/>
  <c r="W28" i="7"/>
  <c r="W63" i="7" s="1"/>
  <c r="G27" i="8" s="1"/>
  <c r="P27" i="8" s="1"/>
  <c r="W28" i="5"/>
  <c r="Z27" i="12"/>
  <c r="Z62" i="12" s="1"/>
  <c r="Z27" i="5"/>
  <c r="Z27" i="7"/>
  <c r="Z62" i="7" s="1"/>
  <c r="Y24" i="12"/>
  <c r="Y59" i="12" s="1"/>
  <c r="Y24" i="5"/>
  <c r="Y24" i="7"/>
  <c r="Y59" i="7" s="1"/>
  <c r="AP15" i="12"/>
  <c r="AP50" i="12" s="1"/>
  <c r="AP15" i="7"/>
  <c r="AP50" i="7" s="1"/>
  <c r="AP15" i="5"/>
  <c r="K101" i="2"/>
  <c r="I101" i="2"/>
  <c r="R103" i="4"/>
  <c r="P103" i="4"/>
  <c r="K96" i="4"/>
  <c r="I96" i="4"/>
  <c r="V20" i="6"/>
  <c r="W20" i="6" s="1"/>
  <c r="X20" i="6" s="1"/>
  <c r="Z20" i="6" s="1"/>
  <c r="AA20" i="6" s="1"/>
  <c r="AB20" i="6" s="1"/>
  <c r="AC20" i="6" s="1"/>
  <c r="AE20" i="6"/>
  <c r="AF20" i="6" s="1"/>
  <c r="CG7" i="12"/>
  <c r="CG42" i="12" s="1"/>
  <c r="CG7" i="5"/>
  <c r="CG7" i="7"/>
  <c r="CG42" i="7" s="1"/>
  <c r="BN5" i="12"/>
  <c r="BN40" i="12" s="1"/>
  <c r="BN5" i="5"/>
  <c r="BN5" i="7"/>
  <c r="BN40" i="7" s="1"/>
  <c r="CQ5" i="12"/>
  <c r="CQ40" i="12" s="1"/>
  <c r="CQ5" i="7"/>
  <c r="CQ40" i="7" s="1"/>
  <c r="CQ5" i="5"/>
  <c r="AP32" i="12"/>
  <c r="AP67" i="12" s="1"/>
  <c r="AP32" i="5"/>
  <c r="AP32" i="7"/>
  <c r="AP67" i="7" s="1"/>
  <c r="K169" i="4"/>
  <c r="I169" i="4"/>
  <c r="Y168" i="4"/>
  <c r="W168" i="4"/>
  <c r="R144" i="4"/>
  <c r="P144" i="4"/>
  <c r="R80" i="4"/>
  <c r="P80" i="4"/>
  <c r="W48" i="4"/>
  <c r="Y48" i="4"/>
  <c r="R23" i="4"/>
  <c r="P23" i="4"/>
  <c r="R85" i="2"/>
  <c r="P85" i="2"/>
  <c r="K15" i="2"/>
  <c r="I15" i="2"/>
  <c r="Y139" i="4"/>
  <c r="W139" i="4"/>
  <c r="Y75" i="4"/>
  <c r="W75" i="4"/>
  <c r="Y43" i="4"/>
  <c r="W43" i="4"/>
  <c r="Y11" i="4"/>
  <c r="W11" i="4"/>
  <c r="R32" i="4"/>
  <c r="P32" i="4"/>
  <c r="F236" i="11"/>
  <c r="EC37" i="6"/>
  <c r="ED37" i="6" s="1"/>
  <c r="EE37" i="6" s="1"/>
  <c r="EF37" i="6" s="1"/>
  <c r="BM11" i="12"/>
  <c r="BM46" i="12" s="1"/>
  <c r="BM11" i="5"/>
  <c r="BM11" i="7"/>
  <c r="BM46" i="7" s="1"/>
  <c r="CQ10" i="5"/>
  <c r="CQ10" i="12"/>
  <c r="CQ45" i="12" s="1"/>
  <c r="CQ10" i="7"/>
  <c r="CQ45" i="7" s="1"/>
  <c r="CC7" i="12"/>
  <c r="CC42" i="12" s="1"/>
  <c r="CC7" i="7"/>
  <c r="CC42" i="7" s="1"/>
  <c r="AY6" i="12"/>
  <c r="AY41" i="12" s="1"/>
  <c r="AY6" i="7"/>
  <c r="AY41" i="7" s="1"/>
  <c r="AR33" i="12"/>
  <c r="AR68" i="12" s="1"/>
  <c r="AR33" i="5"/>
  <c r="AR33" i="7"/>
  <c r="AR68" i="7" s="1"/>
  <c r="BW31" i="12"/>
  <c r="BW66" i="12" s="1"/>
  <c r="BW31" i="7"/>
  <c r="BW66" i="7" s="1"/>
  <c r="BW31" i="5"/>
  <c r="BM8" i="12"/>
  <c r="BM43" i="12" s="1"/>
  <c r="BM8" i="7"/>
  <c r="BM43" i="7" s="1"/>
  <c r="BM8" i="5"/>
  <c r="M26" i="12"/>
  <c r="M61" i="12" s="1"/>
  <c r="M26" i="7"/>
  <c r="M61" i="7" s="1"/>
  <c r="M26" i="5"/>
  <c r="AN18" i="12"/>
  <c r="AN53" i="12" s="1"/>
  <c r="AN18" i="5"/>
  <c r="AN18" i="7"/>
  <c r="AN53" i="7" s="1"/>
  <c r="AG22" i="12"/>
  <c r="AG57" i="12" s="1"/>
  <c r="AG22" i="5"/>
  <c r="AG22" i="7"/>
  <c r="AG57" i="7" s="1"/>
  <c r="CC31" i="12"/>
  <c r="CC66" i="12" s="1"/>
  <c r="CC31" i="7"/>
  <c r="CC66" i="7" s="1"/>
  <c r="Z15" i="5"/>
  <c r="Z15" i="12"/>
  <c r="Z50" i="12" s="1"/>
  <c r="Z15" i="7"/>
  <c r="Z50" i="7" s="1"/>
  <c r="Q11" i="5"/>
  <c r="Q11" i="12"/>
  <c r="Q46" i="12" s="1"/>
  <c r="Q11" i="7"/>
  <c r="Q46" i="7" s="1"/>
  <c r="X14" i="12"/>
  <c r="X49" i="12" s="1"/>
  <c r="X14" i="5"/>
  <c r="X14" i="7"/>
  <c r="X49" i="7" s="1"/>
  <c r="AI15" i="12"/>
  <c r="AI50" i="12" s="1"/>
  <c r="AI15" i="5"/>
  <c r="AI15" i="7"/>
  <c r="AI50" i="7" s="1"/>
  <c r="K143" i="4"/>
  <c r="I143" i="4"/>
  <c r="Y127" i="4"/>
  <c r="W127" i="4"/>
  <c r="K120" i="4"/>
  <c r="I120" i="4"/>
  <c r="K111" i="4"/>
  <c r="I111" i="4"/>
  <c r="Y95" i="4"/>
  <c r="W95" i="4"/>
  <c r="K88" i="4"/>
  <c r="I88" i="4"/>
  <c r="K79" i="4"/>
  <c r="I79" i="4"/>
  <c r="Y63" i="4"/>
  <c r="W63" i="4"/>
  <c r="K56" i="4"/>
  <c r="I56" i="4"/>
  <c r="K47" i="4"/>
  <c r="I47" i="4"/>
  <c r="Y31" i="4"/>
  <c r="W31" i="4"/>
  <c r="K24" i="4"/>
  <c r="I24" i="4"/>
  <c r="K15" i="4"/>
  <c r="I15" i="4"/>
  <c r="R163" i="2"/>
  <c r="P163" i="2"/>
  <c r="R142" i="2"/>
  <c r="P142" i="2"/>
  <c r="K121" i="2"/>
  <c r="I121" i="2"/>
  <c r="R105" i="2"/>
  <c r="P105" i="2"/>
  <c r="W91" i="2"/>
  <c r="Y91" i="2"/>
  <c r="Y89" i="2"/>
  <c r="W89" i="2"/>
  <c r="P75" i="2"/>
  <c r="R75" i="2"/>
  <c r="K57" i="2"/>
  <c r="I57" i="2"/>
  <c r="R41" i="2"/>
  <c r="P41" i="2"/>
  <c r="W151" i="2"/>
  <c r="Y151" i="2"/>
  <c r="R117" i="2"/>
  <c r="P117" i="2"/>
  <c r="R32" i="2"/>
  <c r="P32" i="2"/>
  <c r="K39" i="4"/>
  <c r="I39" i="4"/>
  <c r="K119" i="2"/>
  <c r="I119" i="2"/>
  <c r="P67" i="2"/>
  <c r="R67" i="2"/>
  <c r="K53" i="2"/>
  <c r="I53" i="2"/>
  <c r="R49" i="2"/>
  <c r="P49" i="2"/>
  <c r="Y35" i="2"/>
  <c r="W35" i="2"/>
  <c r="K71" i="4"/>
  <c r="I71" i="4"/>
  <c r="K16" i="2"/>
  <c r="I16" i="2"/>
  <c r="AY30" i="12"/>
  <c r="AY65" i="12" s="1"/>
  <c r="AY30" i="7"/>
  <c r="AY65" i="7" s="1"/>
  <c r="AY10" i="12"/>
  <c r="AY45" i="12" s="1"/>
  <c r="AY10" i="7"/>
  <c r="AY45" i="7" s="1"/>
  <c r="BI9" i="12"/>
  <c r="BI44" i="12" s="1"/>
  <c r="BI9" i="7"/>
  <c r="BI44" i="7" s="1"/>
  <c r="BL9" i="12"/>
  <c r="BL44" i="12" s="1"/>
  <c r="BL9" i="5"/>
  <c r="BL9" i="7"/>
  <c r="BL44" i="7" s="1"/>
  <c r="AR32" i="12"/>
  <c r="AR67" i="12" s="1"/>
  <c r="AR32" i="5"/>
  <c r="AR32" i="7"/>
  <c r="AR67" i="7" s="1"/>
  <c r="CG6" i="5"/>
  <c r="CG6" i="12"/>
  <c r="CG41" i="12" s="1"/>
  <c r="CG6" i="7"/>
  <c r="CG41" i="7" s="1"/>
  <c r="AA32" i="12"/>
  <c r="AA67" i="12" s="1"/>
  <c r="AA32" i="7"/>
  <c r="AA67" i="7" s="1"/>
  <c r="AA32" i="5"/>
  <c r="BM10" i="12"/>
  <c r="BM45" i="12" s="1"/>
  <c r="BM10" i="5"/>
  <c r="BM10" i="7"/>
  <c r="BM45" i="7" s="1"/>
  <c r="AR19" i="5"/>
  <c r="AR19" i="12"/>
  <c r="AR54" i="12" s="1"/>
  <c r="AR19" i="7"/>
  <c r="AR54" i="7" s="1"/>
  <c r="BS6" i="12"/>
  <c r="BS41" i="12" s="1"/>
  <c r="BS6" i="7"/>
  <c r="BS41" i="7" s="1"/>
  <c r="V15" i="12"/>
  <c r="V50" i="12" s="1"/>
  <c r="V15" i="5"/>
  <c r="V15" i="7"/>
  <c r="V50" i="7" s="1"/>
  <c r="AP14" i="12"/>
  <c r="AP49" i="12" s="1"/>
  <c r="AP14" i="5"/>
  <c r="AP14" i="7"/>
  <c r="AP49" i="7" s="1"/>
  <c r="Y28" i="12"/>
  <c r="Y63" i="12" s="1"/>
  <c r="Y28" i="7"/>
  <c r="Y63" i="7" s="1"/>
  <c r="Y28" i="5"/>
  <c r="AP27" i="12"/>
  <c r="AP62" i="12" s="1"/>
  <c r="AP27" i="5"/>
  <c r="AP27" i="7"/>
  <c r="AP62" i="7" s="1"/>
  <c r="AG27" i="12"/>
  <c r="AG62" i="12" s="1"/>
  <c r="AG27" i="7"/>
  <c r="AG62" i="7" s="1"/>
  <c r="AG27" i="5"/>
  <c r="X18" i="12"/>
  <c r="X53" i="12" s="1"/>
  <c r="X18" i="5"/>
  <c r="X18" i="7"/>
  <c r="X53" i="7" s="1"/>
  <c r="R168" i="4"/>
  <c r="P168" i="4"/>
  <c r="R146" i="2"/>
  <c r="P146" i="2"/>
  <c r="K19" i="2"/>
  <c r="I19" i="2"/>
  <c r="K12" i="2"/>
  <c r="I12" i="2"/>
  <c r="BS19" i="6"/>
  <c r="BT19" i="6" s="1"/>
  <c r="BU19" i="6" s="1"/>
  <c r="BV19" i="6" s="1"/>
  <c r="BW19" i="6" s="1"/>
  <c r="CB19" i="6"/>
  <c r="CC19" i="6" s="1"/>
  <c r="CD19" i="6" s="1"/>
  <c r="CE19" i="6" s="1"/>
  <c r="BM9" i="12"/>
  <c r="BM44" i="12" s="1"/>
  <c r="BM9" i="5"/>
  <c r="BM9" i="7"/>
  <c r="BM44" i="7" s="1"/>
  <c r="BW6" i="5"/>
  <c r="BW6" i="12"/>
  <c r="BW41" i="12" s="1"/>
  <c r="BW6" i="7"/>
  <c r="BW41" i="7" s="1"/>
  <c r="BM28" i="12"/>
  <c r="BM63" i="12" s="1"/>
  <c r="BM28" i="5"/>
  <c r="BM28" i="7"/>
  <c r="BM63" i="7" s="1"/>
  <c r="AI26" i="12"/>
  <c r="AI61" i="12" s="1"/>
  <c r="AI26" i="7"/>
  <c r="AI61" i="7" s="1"/>
  <c r="AI26" i="5"/>
  <c r="Z18" i="12"/>
  <c r="Z53" i="12" s="1"/>
  <c r="Z18" i="5"/>
  <c r="Z18" i="7"/>
  <c r="Z53" i="7" s="1"/>
  <c r="O29" i="12"/>
  <c r="O64" i="12" s="1"/>
  <c r="O29" i="5"/>
  <c r="O29" i="7"/>
  <c r="O64" i="7" s="1"/>
  <c r="AA10" i="12"/>
  <c r="AA45" i="12" s="1"/>
  <c r="AA10" i="5"/>
  <c r="AA10" i="7"/>
  <c r="AA45" i="7" s="1"/>
  <c r="AE20" i="12"/>
  <c r="AE55" i="12" s="1"/>
  <c r="AE20" i="5"/>
  <c r="AE20" i="7"/>
  <c r="AE55" i="7" s="1"/>
  <c r="Q10" i="5"/>
  <c r="Q10" i="12"/>
  <c r="Q45" i="12" s="1"/>
  <c r="Q10" i="7"/>
  <c r="Q45" i="7" s="1"/>
  <c r="AR7" i="12"/>
  <c r="AR42" i="12" s="1"/>
  <c r="AR7" i="5"/>
  <c r="AR7" i="7"/>
  <c r="AR42" i="7" s="1"/>
  <c r="BL33" i="12"/>
  <c r="BL68" i="12" s="1"/>
  <c r="BL33" i="5"/>
  <c r="BL33" i="7"/>
  <c r="BL68" i="7" s="1"/>
  <c r="F178" i="11"/>
  <c r="AP37" i="6"/>
  <c r="AQ37" i="6" s="1"/>
  <c r="AR37" i="6" s="1"/>
  <c r="AS37" i="6" s="1"/>
  <c r="DI35" i="6"/>
  <c r="DJ35" i="6" s="1"/>
  <c r="DK35" i="6" s="1"/>
  <c r="DM35" i="6" s="1"/>
  <c r="DN35" i="6" s="1"/>
  <c r="DO35" i="6" s="1"/>
  <c r="DP35" i="6" s="1"/>
  <c r="DR35" i="6"/>
  <c r="DS35" i="6" s="1"/>
  <c r="FV34" i="6"/>
  <c r="FW34" i="6" s="1"/>
  <c r="FX34" i="6" s="1"/>
  <c r="FY34" i="6" s="1"/>
  <c r="F262" i="11"/>
  <c r="DI31" i="6"/>
  <c r="DJ31" i="6" s="1"/>
  <c r="DK31" i="6" s="1"/>
  <c r="DM31" i="6" s="1"/>
  <c r="DN31" i="6" s="1"/>
  <c r="DO31" i="6" s="1"/>
  <c r="DP31" i="6" s="1"/>
  <c r="DR31" i="6"/>
  <c r="DS31" i="6" s="1"/>
  <c r="FV26" i="6"/>
  <c r="FW26" i="6" s="1"/>
  <c r="FX26" i="6" s="1"/>
  <c r="FY26" i="6" s="1"/>
  <c r="F254" i="11"/>
  <c r="DI23" i="6"/>
  <c r="DJ23" i="6" s="1"/>
  <c r="DK23" i="6" s="1"/>
  <c r="DM23" i="6" s="1"/>
  <c r="DN23" i="6" s="1"/>
  <c r="DO23" i="6" s="1"/>
  <c r="DP23" i="6" s="1"/>
  <c r="DR23" i="6"/>
  <c r="DS23" i="6" s="1"/>
  <c r="AP29" i="12"/>
  <c r="AP64" i="12" s="1"/>
  <c r="AP29" i="5"/>
  <c r="AP29" i="7"/>
  <c r="AP64" i="7" s="1"/>
  <c r="BW28" i="12"/>
  <c r="BW63" i="12" s="1"/>
  <c r="BW28" i="5"/>
  <c r="BW28" i="7"/>
  <c r="BW63" i="7" s="1"/>
  <c r="F259" i="11"/>
  <c r="FV31" i="6"/>
  <c r="FW31" i="6" s="1"/>
  <c r="FX31" i="6" s="1"/>
  <c r="FY31" i="6" s="1"/>
  <c r="CG30" i="12"/>
  <c r="CG65" i="12" s="1"/>
  <c r="CG30" i="5"/>
  <c r="CG30" i="7"/>
  <c r="CG65" i="7" s="1"/>
  <c r="BP34" i="6"/>
  <c r="BQ34" i="6" s="1"/>
  <c r="BR34" i="6" s="1"/>
  <c r="BY34" i="6"/>
  <c r="BZ34" i="6" s="1"/>
  <c r="BP30" i="6"/>
  <c r="BQ30" i="6" s="1"/>
  <c r="BR30" i="6" s="1"/>
  <c r="BY30" i="6"/>
  <c r="BZ30" i="6" s="1"/>
  <c r="F224" i="11"/>
  <c r="EC25" i="6"/>
  <c r="ED25" i="6" s="1"/>
  <c r="EE25" i="6" s="1"/>
  <c r="EF25" i="6" s="1"/>
  <c r="BP22" i="6"/>
  <c r="BQ22" i="6" s="1"/>
  <c r="BR22" i="6" s="1"/>
  <c r="BY22" i="6"/>
  <c r="BZ22" i="6" s="1"/>
  <c r="BY39" i="6"/>
  <c r="BZ39" i="6" s="1"/>
  <c r="BP39" i="6"/>
  <c r="BQ39" i="6" s="1"/>
  <c r="BR39" i="6" s="1"/>
  <c r="FV33" i="6"/>
  <c r="FW33" i="6" s="1"/>
  <c r="FX33" i="6" s="1"/>
  <c r="FY33" i="6" s="1"/>
  <c r="F261" i="11"/>
  <c r="GU20" i="6"/>
  <c r="GV20" i="6" s="1"/>
  <c r="GW20" i="6" s="1"/>
  <c r="GY20" i="6" s="1"/>
  <c r="GZ20" i="6" s="1"/>
  <c r="HA20" i="6" s="1"/>
  <c r="HB20" i="6" s="1"/>
  <c r="HD20" i="6"/>
  <c r="HE20" i="6" s="1"/>
  <c r="DR17" i="6"/>
  <c r="DS17" i="6" s="1"/>
  <c r="DI17" i="6"/>
  <c r="DJ17" i="6" s="1"/>
  <c r="DK17" i="6" s="1"/>
  <c r="DM17" i="6" s="1"/>
  <c r="DN17" i="6" s="1"/>
  <c r="DO17" i="6" s="1"/>
  <c r="DP17" i="6" s="1"/>
  <c r="BY14" i="6"/>
  <c r="BZ14" i="6" s="1"/>
  <c r="BP14" i="6"/>
  <c r="BQ14" i="6" s="1"/>
  <c r="BR14" i="6" s="1"/>
  <c r="F124" i="10"/>
  <c r="FN41" i="1"/>
  <c r="FO41" i="1" s="1"/>
  <c r="FP41" i="1" s="1"/>
  <c r="FQ41" i="1" s="1"/>
  <c r="Q31" i="12"/>
  <c r="Q66" i="12" s="1"/>
  <c r="Q31" i="5"/>
  <c r="Q31" i="7"/>
  <c r="Q66" i="7" s="1"/>
  <c r="AJ30" i="12"/>
  <c r="AJ65" i="12" s="1"/>
  <c r="AJ30" i="5"/>
  <c r="AJ30" i="7"/>
  <c r="AJ65" i="7" s="1"/>
  <c r="AR28" i="12"/>
  <c r="AR63" i="12" s="1"/>
  <c r="AR28" i="5"/>
  <c r="AR28" i="7"/>
  <c r="AR63" i="7" s="1"/>
  <c r="IU33" i="1"/>
  <c r="IV33" i="1" s="1"/>
  <c r="IW33" i="1" s="1"/>
  <c r="AE33" i="1"/>
  <c r="AF33" i="1" s="1"/>
  <c r="IM30" i="1"/>
  <c r="IN30" i="1" s="1"/>
  <c r="IO30" i="1" s="1"/>
  <c r="W30" i="1"/>
  <c r="X30" i="1" s="1"/>
  <c r="AH20" i="12"/>
  <c r="AH55" i="12" s="1"/>
  <c r="AH20" i="5"/>
  <c r="AH20" i="7"/>
  <c r="AH55" i="7" s="1"/>
  <c r="AE24" i="1"/>
  <c r="AF24" i="1" s="1"/>
  <c r="IU24" i="1"/>
  <c r="IV24" i="1" s="1"/>
  <c r="IW24" i="1" s="1"/>
  <c r="F105" i="11"/>
  <c r="GF22" i="1"/>
  <c r="GG22" i="1" s="1"/>
  <c r="GH22" i="1" s="1"/>
  <c r="FV22" i="1"/>
  <c r="FW22" i="1" s="1"/>
  <c r="FX22" i="1" s="1"/>
  <c r="FY22" i="1" s="1"/>
  <c r="AF12" i="12"/>
  <c r="AF47" i="12" s="1"/>
  <c r="AF12" i="5"/>
  <c r="AF12" i="7"/>
  <c r="AF47" i="7" s="1"/>
  <c r="I11" i="8" s="1"/>
  <c r="Q11" i="8" s="1"/>
  <c r="AJ9" i="12"/>
  <c r="AJ44" i="12" s="1"/>
  <c r="AJ9" i="5"/>
  <c r="AJ9" i="7"/>
  <c r="AJ44" i="7" s="1"/>
  <c r="AA8" i="12"/>
  <c r="AA43" i="12" s="1"/>
  <c r="AA8" i="7"/>
  <c r="AA43" i="7" s="1"/>
  <c r="AA8" i="5"/>
  <c r="F126" i="11"/>
  <c r="HO14" i="1"/>
  <c r="HP14" i="1" s="1"/>
  <c r="HQ14" i="1" s="1"/>
  <c r="HR14" i="1" s="1"/>
  <c r="C6" i="12"/>
  <c r="C6" i="5"/>
  <c r="C6" i="7"/>
  <c r="C41" i="7" s="1"/>
  <c r="DQ31" i="12"/>
  <c r="DQ31" i="7"/>
  <c r="DQ66" i="7" s="1"/>
  <c r="C32" i="12"/>
  <c r="C32" i="5"/>
  <c r="C32" i="7"/>
  <c r="C67" i="7" s="1"/>
  <c r="DQ18" i="12"/>
  <c r="DQ18" i="7"/>
  <c r="DQ53" i="7" s="1"/>
  <c r="C15" i="12"/>
  <c r="C15" i="5"/>
  <c r="C15" i="7"/>
  <c r="C50" i="7" s="1"/>
  <c r="DH25" i="12"/>
  <c r="DH25" i="7"/>
  <c r="DH60" i="7" s="1"/>
  <c r="C30" i="12"/>
  <c r="C30" i="5"/>
  <c r="C30" i="7"/>
  <c r="C65" i="7" s="1"/>
  <c r="AE40" i="6"/>
  <c r="AF40" i="6" s="1"/>
  <c r="V40" i="6"/>
  <c r="W40" i="6" s="1"/>
  <c r="X40" i="6" s="1"/>
  <c r="Z40" i="6" s="1"/>
  <c r="AA40" i="6" s="1"/>
  <c r="AB40" i="6" s="1"/>
  <c r="AC40" i="6" s="1"/>
  <c r="CO10" i="12"/>
  <c r="CO45" i="12" s="1"/>
  <c r="CO10" i="7"/>
  <c r="CO45" i="7" s="1"/>
  <c r="CO10" i="5"/>
  <c r="F123" i="9"/>
  <c r="FF40" i="1"/>
  <c r="FG40" i="1" s="1"/>
  <c r="FH40" i="1" s="1"/>
  <c r="FI40" i="1" s="1"/>
  <c r="V27" i="12"/>
  <c r="V62" i="12" s="1"/>
  <c r="V27" i="5"/>
  <c r="V27" i="7"/>
  <c r="V62" i="7" s="1"/>
  <c r="O19" i="12"/>
  <c r="O54" i="12" s="1"/>
  <c r="O19" i="7"/>
  <c r="O54" i="7" s="1"/>
  <c r="O19" i="5"/>
  <c r="M11" i="12"/>
  <c r="M46" i="12" s="1"/>
  <c r="M11" i="5"/>
  <c r="M11" i="7"/>
  <c r="M46" i="7" s="1"/>
  <c r="IM18" i="1"/>
  <c r="IN18" i="1" s="1"/>
  <c r="IO18" i="1" s="1"/>
  <c r="W18" i="1"/>
  <c r="X18" i="1" s="1"/>
  <c r="F9" i="10"/>
  <c r="AH13" i="1"/>
  <c r="AI13" i="1" s="1"/>
  <c r="AJ13" i="1" s="1"/>
  <c r="AK13" i="1" s="1"/>
  <c r="AP26" i="1"/>
  <c r="AQ26" i="1" s="1"/>
  <c r="AR26" i="1" s="1"/>
  <c r="AS26" i="1" s="1"/>
  <c r="F104" i="11"/>
  <c r="FV21" i="1"/>
  <c r="FW21" i="1" s="1"/>
  <c r="FX21" i="1" s="1"/>
  <c r="FY21" i="1" s="1"/>
  <c r="GF21" i="1"/>
  <c r="GG21" i="1" s="1"/>
  <c r="GH21" i="1" s="1"/>
  <c r="CE11" i="12"/>
  <c r="CE46" i="12" s="1"/>
  <c r="CE11" i="5"/>
  <c r="CE11" i="7"/>
  <c r="CE46" i="7" s="1"/>
  <c r="BN8" i="12"/>
  <c r="BN43" i="12" s="1"/>
  <c r="BN8" i="7"/>
  <c r="BN43" i="7" s="1"/>
  <c r="BN8" i="5"/>
  <c r="BH12" i="12"/>
  <c r="BH12" i="5"/>
  <c r="BH12" i="7"/>
  <c r="BH47" i="7" s="1"/>
  <c r="BH20" i="12"/>
  <c r="BH20" i="5"/>
  <c r="BH20" i="7"/>
  <c r="BH55" i="7" s="1"/>
  <c r="BH5" i="12"/>
  <c r="BH5" i="5"/>
  <c r="BH5" i="7"/>
  <c r="BH40" i="7" s="1"/>
  <c r="F119" i="10"/>
  <c r="FN36" i="1"/>
  <c r="FO36" i="1" s="1"/>
  <c r="FP36" i="1" s="1"/>
  <c r="FQ36" i="1" s="1"/>
  <c r="GC36" i="1"/>
  <c r="GD36" i="1" s="1"/>
  <c r="GE36" i="1" s="1"/>
  <c r="AH34" i="1"/>
  <c r="AI34" i="1" s="1"/>
  <c r="AJ34" i="1" s="1"/>
  <c r="AK34" i="1" s="1"/>
  <c r="F30" i="10"/>
  <c r="F143" i="9"/>
  <c r="GY31" i="1"/>
  <c r="GZ31" i="1" s="1"/>
  <c r="HA31" i="1" s="1"/>
  <c r="HB31" i="1" s="1"/>
  <c r="CJ28" i="1"/>
  <c r="CK28" i="1" s="1"/>
  <c r="CL28" i="1" s="1"/>
  <c r="CM28" i="1" s="1"/>
  <c r="F53" i="11"/>
  <c r="AF18" i="12"/>
  <c r="AF53" i="12" s="1"/>
  <c r="AF18" i="5"/>
  <c r="AF18" i="7"/>
  <c r="AF53" i="7" s="1"/>
  <c r="I17" i="8" s="1"/>
  <c r="Q17" i="8" s="1"/>
  <c r="Y15" i="12"/>
  <c r="Y50" i="12" s="1"/>
  <c r="Y15" i="5"/>
  <c r="Y15" i="7"/>
  <c r="Y50" i="7" s="1"/>
  <c r="C12" i="12"/>
  <c r="C12" i="5"/>
  <c r="C12" i="7"/>
  <c r="C47" i="7" s="1"/>
  <c r="F43" i="9"/>
  <c r="BT18" i="1"/>
  <c r="BU18" i="1" s="1"/>
  <c r="BV18" i="1" s="1"/>
  <c r="BW18" i="1" s="1"/>
  <c r="BI29" i="12"/>
  <c r="BI64" i="12" s="1"/>
  <c r="BI29" i="7"/>
  <c r="BI64" i="7" s="1"/>
  <c r="BW5" i="12"/>
  <c r="BW40" i="12" s="1"/>
  <c r="BW5" i="5"/>
  <c r="BW5" i="7"/>
  <c r="BW40" i="7" s="1"/>
  <c r="CL9" i="12"/>
  <c r="CL9" i="5"/>
  <c r="CL9" i="7"/>
  <c r="CL44" i="7" s="1"/>
  <c r="BR7" i="12"/>
  <c r="BR7" i="5"/>
  <c r="BR7" i="7"/>
  <c r="BR42" i="7" s="1"/>
  <c r="CL31" i="12"/>
  <c r="CL31" i="7"/>
  <c r="CL66" i="7" s="1"/>
  <c r="CL31" i="5"/>
  <c r="CL13" i="12"/>
  <c r="CL13" i="5"/>
  <c r="CL13" i="7"/>
  <c r="CL48" i="7" s="1"/>
  <c r="CL16" i="12"/>
  <c r="CL16" i="5"/>
  <c r="CL16" i="7"/>
  <c r="CL51" i="7" s="1"/>
  <c r="CL18" i="12"/>
  <c r="CL18" i="7"/>
  <c r="CL53" i="7" s="1"/>
  <c r="CL18" i="5"/>
  <c r="CL21" i="12"/>
  <c r="CL21" i="5"/>
  <c r="CL21" i="7"/>
  <c r="CL56" i="7" s="1"/>
  <c r="CL23" i="12"/>
  <c r="CL23" i="7"/>
  <c r="CL58" i="7" s="1"/>
  <c r="CL23" i="5"/>
  <c r="CL26" i="12"/>
  <c r="CL26" i="7"/>
  <c r="CL61" i="7" s="1"/>
  <c r="CL26" i="5"/>
  <c r="AX5" i="12"/>
  <c r="AX5" i="5"/>
  <c r="AX5" i="7"/>
  <c r="AX40" i="7" s="1"/>
  <c r="BR32" i="12"/>
  <c r="BR32" i="5"/>
  <c r="BR32" i="7"/>
  <c r="BR67" i="7" s="1"/>
  <c r="AP28" i="12"/>
  <c r="AP63" i="12" s="1"/>
  <c r="AP28" i="5"/>
  <c r="AP28" i="7"/>
  <c r="AP63" i="7" s="1"/>
  <c r="GY33" i="1"/>
  <c r="GZ33" i="1" s="1"/>
  <c r="HA33" i="1" s="1"/>
  <c r="HB33" i="1" s="1"/>
  <c r="F145" i="9"/>
  <c r="F84" i="9"/>
  <c r="DM30" i="1"/>
  <c r="DN30" i="1" s="1"/>
  <c r="DO30" i="1" s="1"/>
  <c r="DP30" i="1" s="1"/>
  <c r="JC21" i="1"/>
  <c r="JD21" i="1" s="1"/>
  <c r="JE21" i="1" s="1"/>
  <c r="AM21" i="1"/>
  <c r="AN21" i="1" s="1"/>
  <c r="AZ21" i="1" s="1"/>
  <c r="BA21" i="1" s="1"/>
  <c r="BB21" i="1" s="1"/>
  <c r="F127" i="10"/>
  <c r="HG15" i="1"/>
  <c r="HH15" i="1" s="1"/>
  <c r="HI15" i="1" s="1"/>
  <c r="HJ15" i="1" s="1"/>
  <c r="AJ6" i="12"/>
  <c r="AJ41" i="12" s="1"/>
  <c r="AJ6" i="5"/>
  <c r="AJ6" i="7"/>
  <c r="AJ41" i="7" s="1"/>
  <c r="AH12" i="12"/>
  <c r="AH47" i="12" s="1"/>
  <c r="AH12" i="5"/>
  <c r="AH12" i="7"/>
  <c r="AH47" i="7" s="1"/>
  <c r="AJ7" i="12"/>
  <c r="AJ42" i="12" s="1"/>
  <c r="AJ7" i="7"/>
  <c r="AJ42" i="7" s="1"/>
  <c r="AJ7" i="5"/>
  <c r="AJ21" i="12"/>
  <c r="AJ56" i="12" s="1"/>
  <c r="AJ21" i="5"/>
  <c r="AJ21" i="7"/>
  <c r="AJ56" i="7" s="1"/>
  <c r="AJ11" i="12"/>
  <c r="AJ46" i="12" s="1"/>
  <c r="AJ11" i="5"/>
  <c r="AJ11" i="7"/>
  <c r="AJ46" i="7" s="1"/>
  <c r="AJ27" i="12"/>
  <c r="AJ62" i="12" s="1"/>
  <c r="AJ27" i="5"/>
  <c r="AJ27" i="7"/>
  <c r="AJ62" i="7" s="1"/>
  <c r="BW8" i="12"/>
  <c r="BW43" i="12" s="1"/>
  <c r="BW8" i="5"/>
  <c r="BW8" i="7"/>
  <c r="BW43" i="7" s="1"/>
  <c r="F87" i="9"/>
  <c r="DM33" i="1"/>
  <c r="DN33" i="1" s="1"/>
  <c r="DO33" i="1" s="1"/>
  <c r="DP33" i="1" s="1"/>
  <c r="DU16" i="1"/>
  <c r="DV16" i="1" s="1"/>
  <c r="DW16" i="1" s="1"/>
  <c r="DX16" i="1" s="1"/>
  <c r="F70" i="10"/>
  <c r="W8" i="12"/>
  <c r="W43" i="12" s="1"/>
  <c r="W8" i="5"/>
  <c r="W8" i="7"/>
  <c r="W43" i="7" s="1"/>
  <c r="G7" i="8" s="1"/>
  <c r="P7" i="8" s="1"/>
  <c r="W18" i="12"/>
  <c r="W53" i="12" s="1"/>
  <c r="W18" i="7"/>
  <c r="W53" i="7" s="1"/>
  <c r="G17" i="8" s="1"/>
  <c r="P17" i="8" s="1"/>
  <c r="W18" i="5"/>
  <c r="W27" i="12"/>
  <c r="W62" i="12" s="1"/>
  <c r="W27" i="5"/>
  <c r="W27" i="7"/>
  <c r="W62" i="7" s="1"/>
  <c r="G26" i="8" s="1"/>
  <c r="P26" i="8" s="1"/>
  <c r="Y12" i="12"/>
  <c r="Y47" i="12" s="1"/>
  <c r="Y12" i="7"/>
  <c r="Y47" i="7" s="1"/>
  <c r="Y12" i="5"/>
  <c r="W20" i="12"/>
  <c r="W55" i="12" s="1"/>
  <c r="W20" i="7"/>
  <c r="W55" i="7" s="1"/>
  <c r="G19" i="8" s="1"/>
  <c r="P19" i="8" s="1"/>
  <c r="W20" i="5"/>
  <c r="W17" i="12"/>
  <c r="W52" i="12" s="1"/>
  <c r="W17" i="5"/>
  <c r="W17" i="7"/>
  <c r="W52" i="7" s="1"/>
  <c r="G16" i="8" s="1"/>
  <c r="P16" i="8" s="1"/>
  <c r="AA27" i="12"/>
  <c r="AA62" i="12" s="1"/>
  <c r="AA27" i="7"/>
  <c r="AA62" i="7" s="1"/>
  <c r="AA27" i="5"/>
  <c r="AA33" i="12"/>
  <c r="AA68" i="12" s="1"/>
  <c r="AA33" i="7"/>
  <c r="AA68" i="7" s="1"/>
  <c r="AA33" i="5"/>
  <c r="V18" i="12"/>
  <c r="V53" i="12" s="1"/>
  <c r="V18" i="5"/>
  <c r="V18" i="7"/>
  <c r="V53" i="7" s="1"/>
  <c r="AE16" i="1"/>
  <c r="AF16" i="1" s="1"/>
  <c r="IU16" i="1"/>
  <c r="IV16" i="1" s="1"/>
  <c r="IW16" i="1" s="1"/>
  <c r="F11" i="11"/>
  <c r="AP15" i="1"/>
  <c r="AQ15" i="1" s="1"/>
  <c r="AR15" i="1" s="1"/>
  <c r="AS15" i="1" s="1"/>
  <c r="AD9" i="12"/>
  <c r="AD9" i="5"/>
  <c r="AD9" i="7"/>
  <c r="AD44" i="7" s="1"/>
  <c r="U18" i="12"/>
  <c r="U18" i="5"/>
  <c r="U18" i="7"/>
  <c r="U53" i="7" s="1"/>
  <c r="AD14" i="12"/>
  <c r="AD14" i="7"/>
  <c r="AD49" i="7" s="1"/>
  <c r="AD14" i="5"/>
  <c r="U24" i="12"/>
  <c r="U24" i="7"/>
  <c r="U59" i="7" s="1"/>
  <c r="U24" i="5"/>
  <c r="U12" i="12"/>
  <c r="U12" i="5"/>
  <c r="U12" i="7"/>
  <c r="U47" i="7" s="1"/>
  <c r="AD7" i="12"/>
  <c r="AD7" i="7"/>
  <c r="AD42" i="7" s="1"/>
  <c r="AD7" i="5"/>
  <c r="U29" i="12"/>
  <c r="U29" i="5"/>
  <c r="U29" i="7"/>
  <c r="U64" i="7" s="1"/>
  <c r="AM15" i="12"/>
  <c r="AM15" i="5"/>
  <c r="AM15" i="7"/>
  <c r="AM50" i="7" s="1"/>
  <c r="AD27" i="12"/>
  <c r="AD27" i="5"/>
  <c r="AD27" i="7"/>
  <c r="AD62" i="7" s="1"/>
  <c r="O15" i="12"/>
  <c r="O50" i="12" s="1"/>
  <c r="O15" i="5"/>
  <c r="O15" i="7"/>
  <c r="O50" i="7" s="1"/>
  <c r="F136" i="11"/>
  <c r="HO24" i="1"/>
  <c r="HP24" i="1" s="1"/>
  <c r="HQ24" i="1" s="1"/>
  <c r="HR24" i="1" s="1"/>
  <c r="F99" i="9"/>
  <c r="FF16" i="1"/>
  <c r="FG16" i="1" s="1"/>
  <c r="FH16" i="1" s="1"/>
  <c r="FI16" i="1" s="1"/>
  <c r="DZ6" i="12"/>
  <c r="DZ6" i="7"/>
  <c r="DZ41" i="7" s="1"/>
  <c r="DZ18" i="12"/>
  <c r="DZ18" i="7"/>
  <c r="DZ53" i="7" s="1"/>
  <c r="DZ33" i="12"/>
  <c r="DZ33" i="7"/>
  <c r="DZ68" i="7" s="1"/>
  <c r="L25" i="12"/>
  <c r="L25" i="5"/>
  <c r="L25" i="7"/>
  <c r="L60" i="7" s="1"/>
  <c r="L17" i="12"/>
  <c r="L17" i="7"/>
  <c r="L52" i="7" s="1"/>
  <c r="L17" i="5"/>
  <c r="L15" i="12"/>
  <c r="L15" i="5"/>
  <c r="L15" i="7"/>
  <c r="L50" i="7" s="1"/>
  <c r="Z16" i="12"/>
  <c r="Z51" i="12" s="1"/>
  <c r="Z16" i="5"/>
  <c r="Z16" i="7"/>
  <c r="Z51" i="7" s="1"/>
  <c r="F41" i="9"/>
  <c r="BT16" i="1"/>
  <c r="BU16" i="1" s="1"/>
  <c r="BV16" i="1" s="1"/>
  <c r="BW16" i="1" s="1"/>
  <c r="O26" i="12"/>
  <c r="O61" i="12" s="1"/>
  <c r="O26" i="5"/>
  <c r="O26" i="7"/>
  <c r="O61" i="7" s="1"/>
  <c r="CW23" i="7"/>
  <c r="CW58" i="7" s="1"/>
  <c r="CW23" i="12"/>
  <c r="R169" i="4"/>
  <c r="P169" i="4"/>
  <c r="R151" i="4"/>
  <c r="P151" i="4"/>
  <c r="W72" i="4"/>
  <c r="Y72" i="4"/>
  <c r="W107" i="2"/>
  <c r="Y107" i="2"/>
  <c r="P91" i="2"/>
  <c r="R91" i="2"/>
  <c r="K73" i="2"/>
  <c r="I73" i="2"/>
  <c r="R57" i="2"/>
  <c r="P57" i="2"/>
  <c r="K147" i="4"/>
  <c r="I147" i="4"/>
  <c r="R140" i="4"/>
  <c r="P140" i="4"/>
  <c r="K83" i="4"/>
  <c r="I83" i="4"/>
  <c r="I109" i="2"/>
  <c r="K109" i="2"/>
  <c r="P95" i="2"/>
  <c r="R95" i="2"/>
  <c r="W79" i="2"/>
  <c r="Y79" i="2"/>
  <c r="Y77" i="2"/>
  <c r="W77" i="2"/>
  <c r="R61" i="2"/>
  <c r="P61" i="2"/>
  <c r="I45" i="2"/>
  <c r="K45" i="2"/>
  <c r="W20" i="4"/>
  <c r="Y20" i="4"/>
  <c r="Y171" i="4" s="1"/>
  <c r="K155" i="2"/>
  <c r="I155" i="2"/>
  <c r="K135" i="2"/>
  <c r="I135" i="2"/>
  <c r="W99" i="2"/>
  <c r="Y99" i="2"/>
  <c r="K112" i="4"/>
  <c r="I112" i="4"/>
  <c r="K48" i="4"/>
  <c r="I48" i="4"/>
  <c r="Y23" i="4"/>
  <c r="W23" i="4"/>
  <c r="R139" i="2"/>
  <c r="P139" i="2"/>
  <c r="Y85" i="2"/>
  <c r="W85" i="2"/>
  <c r="K31" i="2"/>
  <c r="I31" i="2"/>
  <c r="R24" i="2"/>
  <c r="P24" i="2"/>
  <c r="R15" i="2"/>
  <c r="P15" i="2"/>
  <c r="W100" i="4"/>
  <c r="Y100" i="4"/>
  <c r="W36" i="4"/>
  <c r="Y36" i="4"/>
  <c r="R162" i="2"/>
  <c r="P162" i="2"/>
  <c r="W131" i="2"/>
  <c r="Y131" i="2"/>
  <c r="Y113" i="2"/>
  <c r="W113" i="2"/>
  <c r="R96" i="4"/>
  <c r="P96" i="4"/>
  <c r="K151" i="2"/>
  <c r="I151" i="2"/>
  <c r="Y49" i="2"/>
  <c r="W49" i="2"/>
  <c r="W28" i="2"/>
  <c r="Y28" i="2"/>
  <c r="AP20" i="6"/>
  <c r="AQ20" i="6" s="1"/>
  <c r="AR20" i="6" s="1"/>
  <c r="AS20" i="6" s="1"/>
  <c r="F161" i="11"/>
  <c r="CM29" i="12"/>
  <c r="CM64" i="12" s="1"/>
  <c r="CM29" i="7"/>
  <c r="CM64" i="7" s="1"/>
  <c r="EC31" i="6"/>
  <c r="ED31" i="6" s="1"/>
  <c r="EE31" i="6" s="1"/>
  <c r="EF31" i="6" s="1"/>
  <c r="F230" i="11"/>
  <c r="EC27" i="6"/>
  <c r="ED27" i="6" s="1"/>
  <c r="EE27" i="6" s="1"/>
  <c r="EF27" i="6" s="1"/>
  <c r="F226" i="11"/>
  <c r="EC15" i="6"/>
  <c r="ED15" i="6" s="1"/>
  <c r="EE15" i="6" s="1"/>
  <c r="EF15" i="6" s="1"/>
  <c r="F214" i="11"/>
  <c r="FK13" i="6"/>
  <c r="FL13" i="6" s="1"/>
  <c r="FB13" i="6"/>
  <c r="FC13" i="6" s="1"/>
  <c r="FD13" i="6" s="1"/>
  <c r="FF13" i="6" s="1"/>
  <c r="FG13" i="6" s="1"/>
  <c r="FH13" i="6" s="1"/>
  <c r="FI13" i="6" s="1"/>
  <c r="W39" i="1"/>
  <c r="X39" i="1" s="1"/>
  <c r="IM39" i="1"/>
  <c r="IN39" i="1" s="1"/>
  <c r="IO39" i="1" s="1"/>
  <c r="F55" i="9"/>
  <c r="BT30" i="1"/>
  <c r="BU30" i="1" s="1"/>
  <c r="BV30" i="1" s="1"/>
  <c r="BW30" i="1" s="1"/>
  <c r="F22" i="10"/>
  <c r="AH26" i="1"/>
  <c r="AI26" i="1" s="1"/>
  <c r="AJ26" i="1" s="1"/>
  <c r="AK26" i="1" s="1"/>
  <c r="IM23" i="1"/>
  <c r="IN23" i="1" s="1"/>
  <c r="IO23" i="1" s="1"/>
  <c r="W23" i="1"/>
  <c r="X23" i="1" s="1"/>
  <c r="AT23" i="1" s="1"/>
  <c r="AU23" i="1" s="1"/>
  <c r="AV23" i="1" s="1"/>
  <c r="F231" i="11"/>
  <c r="EC32" i="6"/>
  <c r="ED32" i="6" s="1"/>
  <c r="EE32" i="6" s="1"/>
  <c r="EF32" i="6" s="1"/>
  <c r="BP29" i="6"/>
  <c r="BQ29" i="6" s="1"/>
  <c r="BR29" i="6" s="1"/>
  <c r="BY29" i="6"/>
  <c r="BZ29" i="6" s="1"/>
  <c r="BP25" i="6"/>
  <c r="BQ25" i="6" s="1"/>
  <c r="BR25" i="6" s="1"/>
  <c r="BY25" i="6"/>
  <c r="BZ25" i="6" s="1"/>
  <c r="F219" i="11"/>
  <c r="EC20" i="6"/>
  <c r="ED20" i="6" s="1"/>
  <c r="EE20" i="6" s="1"/>
  <c r="EF20" i="6" s="1"/>
  <c r="O30" i="12"/>
  <c r="O65" i="12" s="1"/>
  <c r="O30" i="5"/>
  <c r="O30" i="7"/>
  <c r="O65" i="7" s="1"/>
  <c r="W55" i="2"/>
  <c r="Y55" i="2"/>
  <c r="V35" i="6"/>
  <c r="W35" i="6" s="1"/>
  <c r="X35" i="6" s="1"/>
  <c r="Z35" i="6" s="1"/>
  <c r="AA35" i="6" s="1"/>
  <c r="AB35" i="6" s="1"/>
  <c r="AC35" i="6" s="1"/>
  <c r="AE35" i="6"/>
  <c r="AF35" i="6" s="1"/>
  <c r="F204" i="11"/>
  <c r="CJ34" i="6"/>
  <c r="CK34" i="6" s="1"/>
  <c r="CL34" i="6" s="1"/>
  <c r="CM34" i="6" s="1"/>
  <c r="CT34" i="6"/>
  <c r="CU34" i="6" s="1"/>
  <c r="CV34" i="6" s="1"/>
  <c r="V27" i="6"/>
  <c r="W27" i="6" s="1"/>
  <c r="X27" i="6" s="1"/>
  <c r="Z27" i="6" s="1"/>
  <c r="AA27" i="6" s="1"/>
  <c r="AB27" i="6" s="1"/>
  <c r="AC27" i="6" s="1"/>
  <c r="AE27" i="6"/>
  <c r="AF27" i="6" s="1"/>
  <c r="F94" i="10"/>
  <c r="DU40" i="1"/>
  <c r="DV40" i="1" s="1"/>
  <c r="DW40" i="1" s="1"/>
  <c r="DX40" i="1" s="1"/>
  <c r="FK41" i="6"/>
  <c r="FL41" i="6" s="1"/>
  <c r="FB41" i="6"/>
  <c r="FC41" i="6" s="1"/>
  <c r="FD41" i="6" s="1"/>
  <c r="FF41" i="6" s="1"/>
  <c r="FG41" i="6" s="1"/>
  <c r="FH41" i="6" s="1"/>
  <c r="FI41" i="6" s="1"/>
  <c r="CJ39" i="6"/>
  <c r="CK39" i="6" s="1"/>
  <c r="CL39" i="6" s="1"/>
  <c r="CM39" i="6" s="1"/>
  <c r="F209" i="11"/>
  <c r="CT39" i="6"/>
  <c r="CU39" i="6" s="1"/>
  <c r="CV39" i="6" s="1"/>
  <c r="V24" i="6"/>
  <c r="W24" i="6" s="1"/>
  <c r="X24" i="6" s="1"/>
  <c r="Z24" i="6" s="1"/>
  <c r="AA24" i="6" s="1"/>
  <c r="AB24" i="6" s="1"/>
  <c r="AC24" i="6" s="1"/>
  <c r="AE24" i="6"/>
  <c r="AF24" i="6" s="1"/>
  <c r="F216" i="11"/>
  <c r="EC17" i="6"/>
  <c r="ED17" i="6" s="1"/>
  <c r="EE17" i="6" s="1"/>
  <c r="EF17" i="6" s="1"/>
  <c r="F272" i="11"/>
  <c r="HO15" i="6"/>
  <c r="HP15" i="6" s="1"/>
  <c r="HQ15" i="6" s="1"/>
  <c r="HR15" i="6" s="1"/>
  <c r="AM40" i="1"/>
  <c r="AN40" i="1" s="1"/>
  <c r="JC40" i="1"/>
  <c r="JD40" i="1" s="1"/>
  <c r="JE40" i="1" s="1"/>
  <c r="F93" i="9"/>
  <c r="DM39" i="1"/>
  <c r="DN39" i="1" s="1"/>
  <c r="DO39" i="1" s="1"/>
  <c r="DP39" i="1" s="1"/>
  <c r="F121" i="10"/>
  <c r="FN38" i="1"/>
  <c r="FO38" i="1" s="1"/>
  <c r="FP38" i="1" s="1"/>
  <c r="FQ38" i="1" s="1"/>
  <c r="AM33" i="1"/>
  <c r="AN33" i="1" s="1"/>
  <c r="JC33" i="1"/>
  <c r="JD33" i="1" s="1"/>
  <c r="JE33" i="1" s="1"/>
  <c r="DH22" i="12"/>
  <c r="DH22" i="7"/>
  <c r="DH57" i="7" s="1"/>
  <c r="JC30" i="1"/>
  <c r="JD30" i="1" s="1"/>
  <c r="JE30" i="1" s="1"/>
  <c r="AM30" i="1"/>
  <c r="AN30" i="1" s="1"/>
  <c r="DQ17" i="12"/>
  <c r="DQ17" i="7"/>
  <c r="DQ52" i="7" s="1"/>
  <c r="CB25" i="1"/>
  <c r="CC25" i="1" s="1"/>
  <c r="CD25" i="1" s="1"/>
  <c r="CE25" i="1" s="1"/>
  <c r="F50" i="10"/>
  <c r="F71" i="9"/>
  <c r="DM17" i="1"/>
  <c r="DN17" i="1" s="1"/>
  <c r="DO17" i="1" s="1"/>
  <c r="DP17" i="1" s="1"/>
  <c r="IU17" i="1"/>
  <c r="IV17" i="1" s="1"/>
  <c r="IW17" i="1" s="1"/>
  <c r="AE17" i="1"/>
  <c r="AF17" i="1" s="1"/>
  <c r="F40" i="10"/>
  <c r="CB15" i="1"/>
  <c r="CC15" i="1" s="1"/>
  <c r="CD15" i="1" s="1"/>
  <c r="CE15" i="1" s="1"/>
  <c r="C22" i="12"/>
  <c r="C22" i="5"/>
  <c r="C22" i="7"/>
  <c r="C57" i="7" s="1"/>
  <c r="DH19" i="12"/>
  <c r="DH19" i="7"/>
  <c r="DH54" i="7" s="1"/>
  <c r="C33" i="12"/>
  <c r="C33" i="5"/>
  <c r="C33" i="7"/>
  <c r="C68" i="7" s="1"/>
  <c r="DH23" i="12"/>
  <c r="DH23" i="7"/>
  <c r="DH58" i="7" s="1"/>
  <c r="DQ16" i="12"/>
  <c r="DQ16" i="7"/>
  <c r="DQ51" i="7" s="1"/>
  <c r="C27" i="7"/>
  <c r="C62" i="7" s="1"/>
  <c r="C27" i="5"/>
  <c r="C27" i="12"/>
  <c r="DH30" i="12"/>
  <c r="DH30" i="7"/>
  <c r="DH65" i="7" s="1"/>
  <c r="AP40" i="6"/>
  <c r="AQ40" i="6" s="1"/>
  <c r="AR40" i="6" s="1"/>
  <c r="AS40" i="6" s="1"/>
  <c r="F181" i="11"/>
  <c r="JC37" i="1"/>
  <c r="JD37" i="1" s="1"/>
  <c r="JE37" i="1" s="1"/>
  <c r="AM37" i="1"/>
  <c r="AN37" i="1" s="1"/>
  <c r="W26" i="7"/>
  <c r="W61" i="7" s="1"/>
  <c r="G25" i="8" s="1"/>
  <c r="P25" i="8" s="1"/>
  <c r="W26" i="5"/>
  <c r="W26" i="12"/>
  <c r="W61" i="12" s="1"/>
  <c r="F83" i="9"/>
  <c r="DM29" i="1"/>
  <c r="DN29" i="1" s="1"/>
  <c r="DO29" i="1" s="1"/>
  <c r="DP29" i="1" s="1"/>
  <c r="AJ18" i="12"/>
  <c r="AJ53" i="12" s="1"/>
  <c r="AJ18" i="5"/>
  <c r="AJ18" i="7"/>
  <c r="AJ53" i="7" s="1"/>
  <c r="F68" i="10"/>
  <c r="G68" i="10" s="1"/>
  <c r="H68" i="10" s="1"/>
  <c r="I68" i="10" s="1"/>
  <c r="DU14" i="1"/>
  <c r="DV14" i="1" s="1"/>
  <c r="DW14" i="1" s="1"/>
  <c r="DX14" i="1" s="1"/>
  <c r="EC34" i="6"/>
  <c r="ED34" i="6" s="1"/>
  <c r="EE34" i="6" s="1"/>
  <c r="EF34" i="6" s="1"/>
  <c r="F233" i="11"/>
  <c r="CC11" i="12"/>
  <c r="CC46" i="12" s="1"/>
  <c r="CC11" i="7"/>
  <c r="CC46" i="7" s="1"/>
  <c r="AN24" i="12"/>
  <c r="AN59" i="12" s="1"/>
  <c r="AN24" i="5"/>
  <c r="AN24" i="7"/>
  <c r="AN59" i="7" s="1"/>
  <c r="F57" i="9"/>
  <c r="BT32" i="1"/>
  <c r="BU32" i="1" s="1"/>
  <c r="BV32" i="1" s="1"/>
  <c r="BW32" i="1" s="1"/>
  <c r="F141" i="9"/>
  <c r="GY29" i="1"/>
  <c r="GZ29" i="1" s="1"/>
  <c r="HA29" i="1" s="1"/>
  <c r="HB29" i="1" s="1"/>
  <c r="CB21" i="1"/>
  <c r="CC21" i="1" s="1"/>
  <c r="CD21" i="1" s="1"/>
  <c r="CE21" i="1" s="1"/>
  <c r="F46" i="10"/>
  <c r="GU32" i="6"/>
  <c r="GV32" i="6" s="1"/>
  <c r="GW32" i="6" s="1"/>
  <c r="GY32" i="6" s="1"/>
  <c r="GZ32" i="6" s="1"/>
  <c r="HA32" i="6" s="1"/>
  <c r="HB32" i="6" s="1"/>
  <c r="HD32" i="6"/>
  <c r="HE32" i="6" s="1"/>
  <c r="BN10" i="12"/>
  <c r="BN45" i="12" s="1"/>
  <c r="BN10" i="7"/>
  <c r="BN45" i="7" s="1"/>
  <c r="BN10" i="5"/>
  <c r="F120" i="9"/>
  <c r="FF37" i="1"/>
  <c r="FG37" i="1" s="1"/>
  <c r="FH37" i="1" s="1"/>
  <c r="FI37" i="1" s="1"/>
  <c r="F60" i="11"/>
  <c r="CJ35" i="1"/>
  <c r="CK35" i="1" s="1"/>
  <c r="CL35" i="1" s="1"/>
  <c r="CM35" i="1" s="1"/>
  <c r="F31" i="10"/>
  <c r="AH35" i="1"/>
  <c r="AI35" i="1" s="1"/>
  <c r="AJ35" i="1" s="1"/>
  <c r="AK35" i="1" s="1"/>
  <c r="AE26" i="12"/>
  <c r="AE61" i="12" s="1"/>
  <c r="AE26" i="5"/>
  <c r="AE26" i="7"/>
  <c r="AE61" i="7" s="1"/>
  <c r="F115" i="9"/>
  <c r="FF32" i="1"/>
  <c r="FG32" i="1" s="1"/>
  <c r="FH32" i="1" s="1"/>
  <c r="FI32" i="1" s="1"/>
  <c r="F143" i="11"/>
  <c r="HO31" i="1"/>
  <c r="HP31" i="1" s="1"/>
  <c r="HQ31" i="1" s="1"/>
  <c r="HR31" i="1" s="1"/>
  <c r="M23" i="12"/>
  <c r="M58" i="12" s="1"/>
  <c r="M23" i="5"/>
  <c r="M23" i="7"/>
  <c r="M58" i="7" s="1"/>
  <c r="IM29" i="1"/>
  <c r="IN29" i="1" s="1"/>
  <c r="IO29" i="1" s="1"/>
  <c r="W29" i="1"/>
  <c r="X29" i="1" s="1"/>
  <c r="DI22" i="6"/>
  <c r="DJ22" i="6" s="1"/>
  <c r="DK22" i="6" s="1"/>
  <c r="DM22" i="6" s="1"/>
  <c r="DN22" i="6" s="1"/>
  <c r="DO22" i="6" s="1"/>
  <c r="DP22" i="6" s="1"/>
  <c r="DR22" i="6"/>
  <c r="DS22" i="6" s="1"/>
  <c r="BR11" i="12"/>
  <c r="BR11" i="5"/>
  <c r="BR11" i="7"/>
  <c r="BR46" i="7" s="1"/>
  <c r="CL10" i="12"/>
  <c r="CL10" i="7"/>
  <c r="CL45" i="7" s="1"/>
  <c r="CL10" i="5"/>
  <c r="AX15" i="12"/>
  <c r="AX15" i="7"/>
  <c r="AX50" i="7" s="1"/>
  <c r="AX15" i="5"/>
  <c r="AX17" i="12"/>
  <c r="AX17" i="5"/>
  <c r="AX17" i="7"/>
  <c r="AX52" i="7" s="1"/>
  <c r="AX19" i="12"/>
  <c r="AX19" i="5"/>
  <c r="AX19" i="7"/>
  <c r="AX54" i="7" s="1"/>
  <c r="AX22" i="12"/>
  <c r="AX22" i="5"/>
  <c r="AX22" i="7"/>
  <c r="AX57" i="7" s="1"/>
  <c r="AX24" i="12"/>
  <c r="AX24" i="5"/>
  <c r="AX24" i="7"/>
  <c r="AX59" i="7" s="1"/>
  <c r="AX27" i="12"/>
  <c r="AX27" i="5"/>
  <c r="AX27" i="7"/>
  <c r="AX62" i="7" s="1"/>
  <c r="BR5" i="12"/>
  <c r="BR5" i="7"/>
  <c r="BR40" i="7" s="1"/>
  <c r="BR5" i="5"/>
  <c r="AX29" i="12"/>
  <c r="AX29" i="5"/>
  <c r="AX29" i="7"/>
  <c r="AX64" i="7" s="1"/>
  <c r="F91" i="9"/>
  <c r="DM37" i="1"/>
  <c r="DN37" i="1" s="1"/>
  <c r="DO37" i="1" s="1"/>
  <c r="DP37" i="1" s="1"/>
  <c r="F84" i="11"/>
  <c r="EC30" i="1"/>
  <c r="ED30" i="1" s="1"/>
  <c r="EE30" i="1" s="1"/>
  <c r="EF30" i="1" s="1"/>
  <c r="F75" i="9"/>
  <c r="DM21" i="1"/>
  <c r="DN21" i="1" s="1"/>
  <c r="DO21" i="1" s="1"/>
  <c r="DP21" i="1" s="1"/>
  <c r="W7" i="12"/>
  <c r="W42" i="12" s="1"/>
  <c r="W7" i="5"/>
  <c r="W7" i="7"/>
  <c r="W42" i="7" s="1"/>
  <c r="G6" i="8" s="1"/>
  <c r="P6" i="8" s="1"/>
  <c r="F38" i="9"/>
  <c r="BT13" i="1"/>
  <c r="BU13" i="1" s="1"/>
  <c r="BV13" i="1" s="1"/>
  <c r="BW13" i="1" s="1"/>
  <c r="FZ16" i="1"/>
  <c r="GA16" i="1" s="1"/>
  <c r="GB16" i="1" s="1"/>
  <c r="AF15" i="12"/>
  <c r="AF50" i="12" s="1"/>
  <c r="AF15" i="5"/>
  <c r="AF15" i="7"/>
  <c r="AF50" i="7" s="1"/>
  <c r="I14" i="8" s="1"/>
  <c r="Q14" i="8" s="1"/>
  <c r="AF28" i="12"/>
  <c r="AF63" i="12" s="1"/>
  <c r="AF28" i="5"/>
  <c r="AF28" i="7"/>
  <c r="AF63" i="7" s="1"/>
  <c r="I27" i="8" s="1"/>
  <c r="Q27" i="8" s="1"/>
  <c r="AF14" i="12"/>
  <c r="AF49" i="12" s="1"/>
  <c r="AF14" i="5"/>
  <c r="AF14" i="7"/>
  <c r="AF49" i="7" s="1"/>
  <c r="I13" i="8" s="1"/>
  <c r="Q13" i="8" s="1"/>
  <c r="FZ32" i="1"/>
  <c r="GA32" i="1" s="1"/>
  <c r="GB32" i="1" s="1"/>
  <c r="FZ37" i="1"/>
  <c r="GA37" i="1" s="1"/>
  <c r="GB37" i="1" s="1"/>
  <c r="AH18" i="12"/>
  <c r="AH53" i="12" s="1"/>
  <c r="AH18" i="7"/>
  <c r="AH53" i="7" s="1"/>
  <c r="AH18" i="5"/>
  <c r="HD36" i="6"/>
  <c r="HE36" i="6" s="1"/>
  <c r="GU36" i="6"/>
  <c r="GV36" i="6" s="1"/>
  <c r="GW36" i="6" s="1"/>
  <c r="GY36" i="6" s="1"/>
  <c r="GZ36" i="6" s="1"/>
  <c r="HA36" i="6" s="1"/>
  <c r="HB36" i="6" s="1"/>
  <c r="V28" i="6"/>
  <c r="W28" i="6" s="1"/>
  <c r="X28" i="6" s="1"/>
  <c r="Z28" i="6" s="1"/>
  <c r="AA28" i="6" s="1"/>
  <c r="AB28" i="6" s="1"/>
  <c r="AC28" i="6" s="1"/>
  <c r="AE28" i="6"/>
  <c r="AF28" i="6" s="1"/>
  <c r="DU28" i="1"/>
  <c r="DV28" i="1" s="1"/>
  <c r="DW28" i="1" s="1"/>
  <c r="DX28" i="1" s="1"/>
  <c r="F82" i="10"/>
  <c r="Y9" i="12"/>
  <c r="Y44" i="12" s="1"/>
  <c r="Y9" i="5"/>
  <c r="Y9" i="7"/>
  <c r="Y44" i="7" s="1"/>
  <c r="W16" i="12"/>
  <c r="W51" i="12" s="1"/>
  <c r="W16" i="5"/>
  <c r="W16" i="7"/>
  <c r="W51" i="7" s="1"/>
  <c r="G15" i="8" s="1"/>
  <c r="P15" i="8" s="1"/>
  <c r="AA7" i="12"/>
  <c r="AA42" i="12" s="1"/>
  <c r="AA7" i="5"/>
  <c r="AA7" i="7"/>
  <c r="AA42" i="7" s="1"/>
  <c r="AA20" i="12"/>
  <c r="AA55" i="12" s="1"/>
  <c r="AA20" i="5"/>
  <c r="AA20" i="7"/>
  <c r="AA55" i="7" s="1"/>
  <c r="EG21" i="1"/>
  <c r="EH21" i="1" s="1"/>
  <c r="EI21" i="1" s="1"/>
  <c r="AA23" i="12"/>
  <c r="AA58" i="12" s="1"/>
  <c r="AA23" i="5"/>
  <c r="AA23" i="7"/>
  <c r="AA58" i="7" s="1"/>
  <c r="G95" i="10"/>
  <c r="H95" i="10" s="1"/>
  <c r="I95" i="10" s="1"/>
  <c r="G94" i="10"/>
  <c r="H94" i="10" s="1"/>
  <c r="I94" i="10" s="1"/>
  <c r="G82" i="10"/>
  <c r="H82" i="10" s="1"/>
  <c r="I82" i="10" s="1"/>
  <c r="G78" i="10"/>
  <c r="H78" i="10" s="1"/>
  <c r="I78" i="10" s="1"/>
  <c r="G70" i="10"/>
  <c r="H70" i="10" s="1"/>
  <c r="I70" i="10" s="1"/>
  <c r="G88" i="10"/>
  <c r="H88" i="10" s="1"/>
  <c r="I88" i="10" s="1"/>
  <c r="G80" i="10"/>
  <c r="H80" i="10" s="1"/>
  <c r="I80" i="10" s="1"/>
  <c r="G76" i="10"/>
  <c r="H76" i="10" s="1"/>
  <c r="I76" i="10" s="1"/>
  <c r="G72" i="10"/>
  <c r="H72" i="10" s="1"/>
  <c r="I72" i="10" s="1"/>
  <c r="G89" i="10"/>
  <c r="H89" i="10" s="1"/>
  <c r="I89" i="10" s="1"/>
  <c r="G73" i="10"/>
  <c r="H73" i="10" s="1"/>
  <c r="I73" i="10" s="1"/>
  <c r="G93" i="10"/>
  <c r="H93" i="10" s="1"/>
  <c r="I93" i="10" s="1"/>
  <c r="G85" i="10"/>
  <c r="H85" i="10" s="1"/>
  <c r="I85" i="10" s="1"/>
  <c r="G77" i="10"/>
  <c r="H77" i="10" s="1"/>
  <c r="I77" i="10" s="1"/>
  <c r="GY25" i="1"/>
  <c r="GZ25" i="1" s="1"/>
  <c r="HA25" i="1" s="1"/>
  <c r="HB25" i="1" s="1"/>
  <c r="F137" i="9"/>
  <c r="JG15" i="1"/>
  <c r="JH15" i="1" s="1"/>
  <c r="JI15" i="1" s="1"/>
  <c r="JJ15" i="1" s="1"/>
  <c r="JQ15" i="1"/>
  <c r="JR15" i="1" s="1"/>
  <c r="JS15" i="1" s="1"/>
  <c r="AM9" i="12"/>
  <c r="AM9" i="5"/>
  <c r="AM9" i="7"/>
  <c r="AM44" i="7" s="1"/>
  <c r="U10" i="12"/>
  <c r="U10" i="5"/>
  <c r="U10" i="7"/>
  <c r="U45" i="7" s="1"/>
  <c r="BN28" i="12"/>
  <c r="BN63" i="12" s="1"/>
  <c r="BN28" i="5"/>
  <c r="BN28" i="7"/>
  <c r="BN63" i="7" s="1"/>
  <c r="Y23" i="2"/>
  <c r="W23" i="2"/>
  <c r="FV30" i="6"/>
  <c r="FW30" i="6" s="1"/>
  <c r="FX30" i="6" s="1"/>
  <c r="FY30" i="6" s="1"/>
  <c r="F258" i="11"/>
  <c r="DI27" i="6"/>
  <c r="DJ27" i="6" s="1"/>
  <c r="DK27" i="6" s="1"/>
  <c r="DM27" i="6" s="1"/>
  <c r="DN27" i="6" s="1"/>
  <c r="DO27" i="6" s="1"/>
  <c r="DP27" i="6" s="1"/>
  <c r="DR27" i="6"/>
  <c r="DS27" i="6" s="1"/>
  <c r="FV22" i="6"/>
  <c r="FW22" i="6" s="1"/>
  <c r="FX22" i="6" s="1"/>
  <c r="FY22" i="6" s="1"/>
  <c r="F250" i="11"/>
  <c r="FV18" i="6"/>
  <c r="FW18" i="6" s="1"/>
  <c r="FX18" i="6" s="1"/>
  <c r="FY18" i="6" s="1"/>
  <c r="F246" i="11"/>
  <c r="F183" i="11"/>
  <c r="G183" i="11" s="1"/>
  <c r="H183" i="11" s="1"/>
  <c r="I183" i="11" s="1"/>
  <c r="CJ13" i="6"/>
  <c r="CK13" i="6" s="1"/>
  <c r="CL13" i="6" s="1"/>
  <c r="CM13" i="6" s="1"/>
  <c r="IX39" i="1"/>
  <c r="AH39" i="1"/>
  <c r="AI39" i="1" s="1"/>
  <c r="AJ39" i="1" s="1"/>
  <c r="AK39" i="1" s="1"/>
  <c r="F55" i="11"/>
  <c r="CJ30" i="1"/>
  <c r="CK30" i="1" s="1"/>
  <c r="CL30" i="1" s="1"/>
  <c r="CM30" i="1" s="1"/>
  <c r="F23" i="10"/>
  <c r="AH27" i="1"/>
  <c r="AI27" i="1" s="1"/>
  <c r="AJ27" i="1" s="1"/>
  <c r="AK27" i="1" s="1"/>
  <c r="F76" i="11"/>
  <c r="G76" i="11" s="1"/>
  <c r="H76" i="11" s="1"/>
  <c r="I76" i="11" s="1"/>
  <c r="EC22" i="1"/>
  <c r="ED22" i="1" s="1"/>
  <c r="EE22" i="1" s="1"/>
  <c r="EF22" i="1" s="1"/>
  <c r="F102" i="9"/>
  <c r="FF19" i="1"/>
  <c r="FG19" i="1" s="1"/>
  <c r="FH19" i="1" s="1"/>
  <c r="FI19" i="1" s="1"/>
  <c r="CG31" i="12"/>
  <c r="CG66" i="12" s="1"/>
  <c r="CG31" i="5"/>
  <c r="CG31" i="7"/>
  <c r="CG66" i="7" s="1"/>
  <c r="FK38" i="6"/>
  <c r="FL38" i="6" s="1"/>
  <c r="FB38" i="6"/>
  <c r="FC38" i="6" s="1"/>
  <c r="FD38" i="6" s="1"/>
  <c r="FF38" i="6" s="1"/>
  <c r="FG38" i="6" s="1"/>
  <c r="FH38" i="6" s="1"/>
  <c r="FI38" i="6" s="1"/>
  <c r="F263" i="11"/>
  <c r="FV35" i="6"/>
  <c r="FW35" i="6" s="1"/>
  <c r="FX35" i="6" s="1"/>
  <c r="FY35" i="6" s="1"/>
  <c r="DI32" i="6"/>
  <c r="DJ32" i="6" s="1"/>
  <c r="DK32" i="6" s="1"/>
  <c r="DM32" i="6" s="1"/>
  <c r="DN32" i="6" s="1"/>
  <c r="DO32" i="6" s="1"/>
  <c r="DP32" i="6" s="1"/>
  <c r="DR32" i="6"/>
  <c r="DS32" i="6" s="1"/>
  <c r="EJ32" i="6" s="1"/>
  <c r="EK32" i="6" s="1"/>
  <c r="EL32" i="6" s="1"/>
  <c r="DI28" i="6"/>
  <c r="DJ28" i="6" s="1"/>
  <c r="DK28" i="6" s="1"/>
  <c r="DM28" i="6" s="1"/>
  <c r="DN28" i="6" s="1"/>
  <c r="DO28" i="6" s="1"/>
  <c r="DP28" i="6" s="1"/>
  <c r="DR28" i="6"/>
  <c r="DS28" i="6" s="1"/>
  <c r="F255" i="11"/>
  <c r="FV27" i="6"/>
  <c r="FW27" i="6" s="1"/>
  <c r="FX27" i="6" s="1"/>
  <c r="FY27" i="6" s="1"/>
  <c r="DI24" i="6"/>
  <c r="DJ24" i="6" s="1"/>
  <c r="DK24" i="6" s="1"/>
  <c r="DM24" i="6" s="1"/>
  <c r="DN24" i="6" s="1"/>
  <c r="DO24" i="6" s="1"/>
  <c r="DP24" i="6" s="1"/>
  <c r="DR24" i="6"/>
  <c r="DS24" i="6" s="1"/>
  <c r="F251" i="11"/>
  <c r="FV23" i="6"/>
  <c r="FW23" i="6" s="1"/>
  <c r="FX23" i="6" s="1"/>
  <c r="FY23" i="6" s="1"/>
  <c r="DI20" i="6"/>
  <c r="DJ20" i="6" s="1"/>
  <c r="DK20" i="6" s="1"/>
  <c r="DM20" i="6" s="1"/>
  <c r="DN20" i="6" s="1"/>
  <c r="DO20" i="6" s="1"/>
  <c r="DP20" i="6" s="1"/>
  <c r="DR20" i="6"/>
  <c r="DS20" i="6" s="1"/>
  <c r="AE17" i="6"/>
  <c r="AF17" i="6" s="1"/>
  <c r="V17" i="6"/>
  <c r="W17" i="6" s="1"/>
  <c r="X17" i="6" s="1"/>
  <c r="Z17" i="6" s="1"/>
  <c r="AA17" i="6" s="1"/>
  <c r="AB17" i="6" s="1"/>
  <c r="AC17" i="6" s="1"/>
  <c r="F95" i="9"/>
  <c r="DM41" i="1"/>
  <c r="DN41" i="1" s="1"/>
  <c r="DO41" i="1" s="1"/>
  <c r="DP41" i="1" s="1"/>
  <c r="CB41" i="1"/>
  <c r="CC41" i="1" s="1"/>
  <c r="CD41" i="1" s="1"/>
  <c r="CE41" i="1" s="1"/>
  <c r="F66" i="10"/>
  <c r="CJ40" i="1"/>
  <c r="CK40" i="1" s="1"/>
  <c r="CL40" i="1" s="1"/>
  <c r="CM40" i="1" s="1"/>
  <c r="F65" i="11"/>
  <c r="W38" i="1"/>
  <c r="X38" i="1" s="1"/>
  <c r="IM38" i="1"/>
  <c r="IN38" i="1" s="1"/>
  <c r="IO38" i="1" s="1"/>
  <c r="F147" i="9"/>
  <c r="GY35" i="1"/>
  <c r="GZ35" i="1" s="1"/>
  <c r="HA35" i="1" s="1"/>
  <c r="HB35" i="1" s="1"/>
  <c r="F146" i="9"/>
  <c r="GY34" i="1"/>
  <c r="GZ34" i="1" s="1"/>
  <c r="HA34" i="1" s="1"/>
  <c r="HB34" i="1" s="1"/>
  <c r="IM34" i="1"/>
  <c r="IN34" i="1" s="1"/>
  <c r="IO34" i="1" s="1"/>
  <c r="W34" i="1"/>
  <c r="X34" i="1" s="1"/>
  <c r="CQ33" i="12"/>
  <c r="CQ68" i="12" s="1"/>
  <c r="CQ33" i="5"/>
  <c r="CQ33" i="7"/>
  <c r="CQ68" i="7" s="1"/>
  <c r="F232" i="11"/>
  <c r="EC33" i="6"/>
  <c r="ED33" i="6" s="1"/>
  <c r="EE33" i="6" s="1"/>
  <c r="EF33" i="6" s="1"/>
  <c r="F228" i="11"/>
  <c r="EC29" i="6"/>
  <c r="ED29" i="6" s="1"/>
  <c r="EE29" i="6" s="1"/>
  <c r="EF29" i="6" s="1"/>
  <c r="BP26" i="6"/>
  <c r="BQ26" i="6" s="1"/>
  <c r="BR26" i="6" s="1"/>
  <c r="BY26" i="6"/>
  <c r="BZ26" i="6" s="1"/>
  <c r="F220" i="11"/>
  <c r="EC21" i="6"/>
  <c r="ED21" i="6" s="1"/>
  <c r="EE21" i="6" s="1"/>
  <c r="EF21" i="6" s="1"/>
  <c r="Y129" i="2"/>
  <c r="W129" i="2"/>
  <c r="DI41" i="6"/>
  <c r="DJ41" i="6" s="1"/>
  <c r="DK41" i="6" s="1"/>
  <c r="DM41" i="6" s="1"/>
  <c r="DN41" i="6" s="1"/>
  <c r="DO41" i="6" s="1"/>
  <c r="DP41" i="6" s="1"/>
  <c r="DR41" i="6"/>
  <c r="DS41" i="6" s="1"/>
  <c r="BK29" i="12"/>
  <c r="BK64" i="12" s="1"/>
  <c r="BK29" i="5"/>
  <c r="BK29" i="7"/>
  <c r="BK64" i="7" s="1"/>
  <c r="F160" i="11"/>
  <c r="AP19" i="6"/>
  <c r="AQ19" i="6" s="1"/>
  <c r="AR19" i="6" s="1"/>
  <c r="AS19" i="6" s="1"/>
  <c r="HD15" i="6"/>
  <c r="HE15" i="6" s="1"/>
  <c r="GU15" i="6"/>
  <c r="GV15" i="6" s="1"/>
  <c r="GW15" i="6" s="1"/>
  <c r="GY15" i="6" s="1"/>
  <c r="GZ15" i="6" s="1"/>
  <c r="HA15" i="6" s="1"/>
  <c r="HB15" i="6" s="1"/>
  <c r="F124" i="11"/>
  <c r="FV41" i="1"/>
  <c r="FW41" i="1" s="1"/>
  <c r="FX41" i="1" s="1"/>
  <c r="FY41" i="1" s="1"/>
  <c r="AE40" i="1"/>
  <c r="AF40" i="1" s="1"/>
  <c r="IU40" i="1"/>
  <c r="IV40" i="1" s="1"/>
  <c r="IW40" i="1" s="1"/>
  <c r="Y29" i="12"/>
  <c r="Y64" i="12" s="1"/>
  <c r="Y29" i="5"/>
  <c r="Y29" i="7"/>
  <c r="Y64" i="7" s="1"/>
  <c r="F28" i="12"/>
  <c r="F63" i="12" s="1"/>
  <c r="F28" i="5"/>
  <c r="F28" i="7"/>
  <c r="F63" i="7" s="1"/>
  <c r="CJ33" i="1"/>
  <c r="CK33" i="1" s="1"/>
  <c r="CL33" i="1" s="1"/>
  <c r="CM33" i="1" s="1"/>
  <c r="F58" i="11"/>
  <c r="F144" i="10"/>
  <c r="HG32" i="1"/>
  <c r="HH32" i="1" s="1"/>
  <c r="HI32" i="1" s="1"/>
  <c r="HJ32" i="1" s="1"/>
  <c r="HG30" i="1"/>
  <c r="HH30" i="1" s="1"/>
  <c r="HI30" i="1" s="1"/>
  <c r="HJ30" i="1" s="1"/>
  <c r="F142" i="10"/>
  <c r="F112" i="9"/>
  <c r="FF29" i="1"/>
  <c r="FG29" i="1" s="1"/>
  <c r="FH29" i="1" s="1"/>
  <c r="FI29" i="1" s="1"/>
  <c r="F140" i="10"/>
  <c r="HG28" i="1"/>
  <c r="HH28" i="1" s="1"/>
  <c r="HI28" i="1" s="1"/>
  <c r="HJ28" i="1" s="1"/>
  <c r="F51" i="10"/>
  <c r="CB26" i="1"/>
  <c r="CC26" i="1" s="1"/>
  <c r="CD26" i="1" s="1"/>
  <c r="CE26" i="1" s="1"/>
  <c r="BT25" i="1"/>
  <c r="BU25" i="1" s="1"/>
  <c r="BV25" i="1" s="1"/>
  <c r="BW25" i="1" s="1"/>
  <c r="F50" i="9"/>
  <c r="AR12" i="12"/>
  <c r="AR47" i="12" s="1"/>
  <c r="AR12" i="5"/>
  <c r="AR12" i="7"/>
  <c r="AR47" i="7" s="1"/>
  <c r="F72" i="10"/>
  <c r="DU18" i="1"/>
  <c r="DV18" i="1" s="1"/>
  <c r="DW18" i="1" s="1"/>
  <c r="DX18" i="1" s="1"/>
  <c r="F100" i="10"/>
  <c r="G100" i="10" s="1"/>
  <c r="H100" i="10" s="1"/>
  <c r="I100" i="10" s="1"/>
  <c r="FN17" i="1"/>
  <c r="FO17" i="1" s="1"/>
  <c r="FP17" i="1" s="1"/>
  <c r="FQ17" i="1" s="1"/>
  <c r="F42" i="11"/>
  <c r="CJ17" i="1"/>
  <c r="CK17" i="1" s="1"/>
  <c r="CL17" i="1" s="1"/>
  <c r="CM17" i="1" s="1"/>
  <c r="IM17" i="1"/>
  <c r="IN17" i="1" s="1"/>
  <c r="IO17" i="1" s="1"/>
  <c r="W17" i="1"/>
  <c r="X17" i="1" s="1"/>
  <c r="F98" i="9"/>
  <c r="FF15" i="1"/>
  <c r="FG15" i="1" s="1"/>
  <c r="FH15" i="1" s="1"/>
  <c r="FI15" i="1" s="1"/>
  <c r="AF5" i="5"/>
  <c r="AF5" i="12"/>
  <c r="AF40" i="12" s="1"/>
  <c r="AF5" i="7"/>
  <c r="AF40" i="7" s="1"/>
  <c r="I4" i="8" s="1"/>
  <c r="Q4" i="8" s="1"/>
  <c r="DQ21" i="12"/>
  <c r="DQ21" i="7"/>
  <c r="DQ56" i="7" s="1"/>
  <c r="DQ14" i="12"/>
  <c r="DQ14" i="7"/>
  <c r="DQ49" i="7" s="1"/>
  <c r="DH20" i="12"/>
  <c r="DH20" i="7"/>
  <c r="DH55" i="7" s="1"/>
  <c r="DH9" i="12"/>
  <c r="DH9" i="7"/>
  <c r="DH44" i="7" s="1"/>
  <c r="DH24" i="12"/>
  <c r="DH24" i="7"/>
  <c r="DH59" i="7" s="1"/>
  <c r="DH33" i="12"/>
  <c r="DH33" i="7"/>
  <c r="DH68" i="7" s="1"/>
  <c r="DQ20" i="12"/>
  <c r="DQ20" i="7"/>
  <c r="DQ55" i="7" s="1"/>
  <c r="DQ28" i="12"/>
  <c r="DQ28" i="7"/>
  <c r="DQ63" i="7" s="1"/>
  <c r="B13" i="11"/>
  <c r="B13" i="10"/>
  <c r="B13" i="9"/>
  <c r="CN41" i="1"/>
  <c r="CO41" i="1" s="1"/>
  <c r="CP41" i="1" s="1"/>
  <c r="CN40" i="1"/>
  <c r="CO40" i="1" s="1"/>
  <c r="CP40" i="1" s="1"/>
  <c r="CQ39" i="1"/>
  <c r="CR39" i="1" s="1"/>
  <c r="CS39" i="1" s="1"/>
  <c r="CQ38" i="1"/>
  <c r="CR38" i="1" s="1"/>
  <c r="CS38" i="1" s="1"/>
  <c r="CQ37" i="1"/>
  <c r="CR37" i="1" s="1"/>
  <c r="CS37" i="1" s="1"/>
  <c r="CQ36" i="1"/>
  <c r="CR36" i="1" s="1"/>
  <c r="CS36" i="1" s="1"/>
  <c r="CT35" i="1"/>
  <c r="CU35" i="1" s="1"/>
  <c r="CV35" i="1" s="1"/>
  <c r="CQ34" i="1"/>
  <c r="CR34" i="1" s="1"/>
  <c r="CS34" i="1" s="1"/>
  <c r="CN33" i="1"/>
  <c r="CO33" i="1" s="1"/>
  <c r="CP33" i="1" s="1"/>
  <c r="CT31" i="1"/>
  <c r="CU31" i="1" s="1"/>
  <c r="CV31" i="1" s="1"/>
  <c r="CQ30" i="1"/>
  <c r="CR30" i="1" s="1"/>
  <c r="CS30" i="1" s="1"/>
  <c r="CN29" i="1"/>
  <c r="CO29" i="1" s="1"/>
  <c r="CP29" i="1" s="1"/>
  <c r="CT27" i="1"/>
  <c r="CU27" i="1" s="1"/>
  <c r="CV27" i="1" s="1"/>
  <c r="CQ26" i="1"/>
  <c r="CR26" i="1" s="1"/>
  <c r="CS26" i="1" s="1"/>
  <c r="CN25" i="1"/>
  <c r="CO25" i="1" s="1"/>
  <c r="CP25" i="1" s="1"/>
  <c r="CT23" i="1"/>
  <c r="CU23" i="1" s="1"/>
  <c r="CV23" i="1" s="1"/>
  <c r="CQ22" i="1"/>
  <c r="CR22" i="1" s="1"/>
  <c r="CS22" i="1" s="1"/>
  <c r="CN21" i="1"/>
  <c r="CO21" i="1" s="1"/>
  <c r="CP21" i="1" s="1"/>
  <c r="CT19" i="1"/>
  <c r="CU19" i="1" s="1"/>
  <c r="CV19" i="1" s="1"/>
  <c r="CT39" i="1"/>
  <c r="CU39" i="1" s="1"/>
  <c r="CV39" i="1" s="1"/>
  <c r="CN36" i="1"/>
  <c r="CO36" i="1" s="1"/>
  <c r="CP36" i="1" s="1"/>
  <c r="CN35" i="1"/>
  <c r="CO35" i="1" s="1"/>
  <c r="CP35" i="1" s="1"/>
  <c r="CT34" i="1"/>
  <c r="CU34" i="1" s="1"/>
  <c r="CV34" i="1" s="1"/>
  <c r="CQ32" i="1"/>
  <c r="CR32" i="1" s="1"/>
  <c r="CS32" i="1" s="1"/>
  <c r="CT29" i="1"/>
  <c r="CU29" i="1" s="1"/>
  <c r="CV29" i="1" s="1"/>
  <c r="CQ27" i="1"/>
  <c r="CR27" i="1" s="1"/>
  <c r="CS27" i="1" s="1"/>
  <c r="CT24" i="1"/>
  <c r="CU24" i="1" s="1"/>
  <c r="CV24" i="1" s="1"/>
  <c r="CN24" i="1"/>
  <c r="CO24" i="1" s="1"/>
  <c r="CP24" i="1" s="1"/>
  <c r="CN22" i="1"/>
  <c r="CO22" i="1" s="1"/>
  <c r="CP22" i="1" s="1"/>
  <c r="CQ21" i="1"/>
  <c r="CR21" i="1" s="1"/>
  <c r="CS21" i="1" s="1"/>
  <c r="CN19" i="1"/>
  <c r="CO19" i="1" s="1"/>
  <c r="CP19" i="1" s="1"/>
  <c r="CQ18" i="1"/>
  <c r="CR18" i="1" s="1"/>
  <c r="CS18" i="1" s="1"/>
  <c r="CN17" i="1"/>
  <c r="CO17" i="1" s="1"/>
  <c r="CP17" i="1" s="1"/>
  <c r="CT15" i="1"/>
  <c r="CU15" i="1" s="1"/>
  <c r="CV15" i="1" s="1"/>
  <c r="CQ14" i="1"/>
  <c r="CR14" i="1" s="1"/>
  <c r="CS14" i="1" s="1"/>
  <c r="CQ13" i="1"/>
  <c r="CR13" i="1" s="1"/>
  <c r="CS13" i="1" s="1"/>
  <c r="CQ41" i="1"/>
  <c r="CR41" i="1" s="1"/>
  <c r="CS41" i="1" s="1"/>
  <c r="CQ40" i="1"/>
  <c r="CR40" i="1" s="1"/>
  <c r="CS40" i="1" s="1"/>
  <c r="CN39" i="1"/>
  <c r="CO39" i="1" s="1"/>
  <c r="CP39" i="1" s="1"/>
  <c r="CT38" i="1"/>
  <c r="CU38" i="1" s="1"/>
  <c r="CV38" i="1" s="1"/>
  <c r="CN34" i="1"/>
  <c r="CO34" i="1" s="1"/>
  <c r="CP34" i="1" s="1"/>
  <c r="CQ33" i="1"/>
  <c r="CR33" i="1" s="1"/>
  <c r="CS33" i="1" s="1"/>
  <c r="CN31" i="1"/>
  <c r="CO31" i="1" s="1"/>
  <c r="CP31" i="1" s="1"/>
  <c r="CT30" i="1"/>
  <c r="CU30" i="1" s="1"/>
  <c r="CV30" i="1" s="1"/>
  <c r="CQ28" i="1"/>
  <c r="CR28" i="1" s="1"/>
  <c r="CS28" i="1" s="1"/>
  <c r="CT25" i="1"/>
  <c r="CU25" i="1" s="1"/>
  <c r="CV25" i="1" s="1"/>
  <c r="CQ23" i="1"/>
  <c r="CR23" i="1" s="1"/>
  <c r="CS23" i="1" s="1"/>
  <c r="CT20" i="1"/>
  <c r="CU20" i="1" s="1"/>
  <c r="CV20" i="1" s="1"/>
  <c r="CN20" i="1"/>
  <c r="CO20" i="1" s="1"/>
  <c r="CP20" i="1" s="1"/>
  <c r="CN38" i="1"/>
  <c r="CO38" i="1" s="1"/>
  <c r="CP38" i="1" s="1"/>
  <c r="CT37" i="1"/>
  <c r="CU37" i="1" s="1"/>
  <c r="CV37" i="1" s="1"/>
  <c r="CQ35" i="1"/>
  <c r="CR35" i="1" s="1"/>
  <c r="CS35" i="1" s="1"/>
  <c r="CT32" i="1"/>
  <c r="CU32" i="1" s="1"/>
  <c r="CV32" i="1" s="1"/>
  <c r="CN32" i="1"/>
  <c r="CO32" i="1" s="1"/>
  <c r="CP32" i="1" s="1"/>
  <c r="CN30" i="1"/>
  <c r="CO30" i="1" s="1"/>
  <c r="CP30" i="1" s="1"/>
  <c r="CQ29" i="1"/>
  <c r="CR29" i="1" s="1"/>
  <c r="CS29" i="1" s="1"/>
  <c r="CT18" i="1"/>
  <c r="CU18" i="1" s="1"/>
  <c r="CV18" i="1" s="1"/>
  <c r="CQ17" i="1"/>
  <c r="CR17" i="1" s="1"/>
  <c r="CS17" i="1" s="1"/>
  <c r="CN16" i="1"/>
  <c r="CO16" i="1" s="1"/>
  <c r="CP16" i="1" s="1"/>
  <c r="CT14" i="1"/>
  <c r="CU14" i="1" s="1"/>
  <c r="CV14" i="1" s="1"/>
  <c r="CT13" i="1"/>
  <c r="CU13" i="1" s="1"/>
  <c r="CV13" i="1" s="1"/>
  <c r="CN28" i="1"/>
  <c r="CO28" i="1" s="1"/>
  <c r="CP28" i="1" s="1"/>
  <c r="CN23" i="1"/>
  <c r="CO23" i="1" s="1"/>
  <c r="CP23" i="1" s="1"/>
  <c r="CT17" i="1"/>
  <c r="CU17" i="1" s="1"/>
  <c r="CV17" i="1" s="1"/>
  <c r="CN15" i="1"/>
  <c r="CO15" i="1" s="1"/>
  <c r="CP15" i="1" s="1"/>
  <c r="CQ20" i="1"/>
  <c r="CR20" i="1" s="1"/>
  <c r="CS20" i="1" s="1"/>
  <c r="CQ16" i="1"/>
  <c r="CR16" i="1" s="1"/>
  <c r="CS16" i="1" s="1"/>
  <c r="CN13" i="1"/>
  <c r="CO13" i="1" s="1"/>
  <c r="CP13" i="1" s="1"/>
  <c r="CT26" i="1"/>
  <c r="CU26" i="1" s="1"/>
  <c r="CV26" i="1" s="1"/>
  <c r="CT22" i="1"/>
  <c r="CU22" i="1" s="1"/>
  <c r="CV22" i="1" s="1"/>
  <c r="CQ15" i="1"/>
  <c r="CR15" i="1" s="1"/>
  <c r="CS15" i="1" s="1"/>
  <c r="CN14" i="1"/>
  <c r="CO14" i="1" s="1"/>
  <c r="CP14" i="1" s="1"/>
  <c r="CT41" i="1"/>
  <c r="CU41" i="1" s="1"/>
  <c r="CV41" i="1" s="1"/>
  <c r="CN37" i="1"/>
  <c r="CO37" i="1" s="1"/>
  <c r="CP37" i="1" s="1"/>
  <c r="CQ31" i="1"/>
  <c r="CR31" i="1" s="1"/>
  <c r="CS31" i="1" s="1"/>
  <c r="CN27" i="1"/>
  <c r="CO27" i="1" s="1"/>
  <c r="CP27" i="1" s="1"/>
  <c r="CQ25" i="1"/>
  <c r="CR25" i="1" s="1"/>
  <c r="CS25" i="1" s="1"/>
  <c r="CQ19" i="1"/>
  <c r="CR19" i="1" s="1"/>
  <c r="CS19" i="1" s="1"/>
  <c r="CN18" i="1"/>
  <c r="CO18" i="1" s="1"/>
  <c r="CP18" i="1" s="1"/>
  <c r="CT16" i="1"/>
  <c r="CU16" i="1" s="1"/>
  <c r="CV16" i="1" s="1"/>
  <c r="CT33" i="1"/>
  <c r="CU33" i="1" s="1"/>
  <c r="CV33" i="1" s="1"/>
  <c r="CN26" i="1"/>
  <c r="CO26" i="1" s="1"/>
  <c r="CP26" i="1" s="1"/>
  <c r="CT40" i="1"/>
  <c r="CU40" i="1" s="1"/>
  <c r="CV40" i="1" s="1"/>
  <c r="CT36" i="1"/>
  <c r="CU36" i="1" s="1"/>
  <c r="CV36" i="1" s="1"/>
  <c r="CT28" i="1"/>
  <c r="CU28" i="1" s="1"/>
  <c r="CV28" i="1" s="1"/>
  <c r="CQ24" i="1"/>
  <c r="CR24" i="1" s="1"/>
  <c r="CS24" i="1" s="1"/>
  <c r="CT21" i="1"/>
  <c r="CU21" i="1" s="1"/>
  <c r="CV21" i="1" s="1"/>
  <c r="BM29" i="5"/>
  <c r="BM29" i="12"/>
  <c r="BM64" i="12" s="1"/>
  <c r="BM29" i="7"/>
  <c r="BM64" i="7" s="1"/>
  <c r="AP32" i="6"/>
  <c r="AQ32" i="6" s="1"/>
  <c r="AR32" i="6" s="1"/>
  <c r="AS32" i="6" s="1"/>
  <c r="F173" i="11"/>
  <c r="F151" i="10"/>
  <c r="HG39" i="1"/>
  <c r="HH39" i="1" s="1"/>
  <c r="HI39" i="1" s="1"/>
  <c r="HJ39" i="1" s="1"/>
  <c r="F121" i="9"/>
  <c r="FF38" i="1"/>
  <c r="FG38" i="1" s="1"/>
  <c r="FH38" i="1" s="1"/>
  <c r="FI38" i="1" s="1"/>
  <c r="AF23" i="12"/>
  <c r="AF58" i="12" s="1"/>
  <c r="AF23" i="5"/>
  <c r="AF23" i="7"/>
  <c r="AF58" i="7" s="1"/>
  <c r="I22" i="8" s="1"/>
  <c r="Q22" i="8" s="1"/>
  <c r="FN27" i="1"/>
  <c r="FO27" i="1" s="1"/>
  <c r="FP27" i="1" s="1"/>
  <c r="FQ27" i="1" s="1"/>
  <c r="F110" i="10"/>
  <c r="HO21" i="1"/>
  <c r="HP21" i="1" s="1"/>
  <c r="HQ21" i="1" s="1"/>
  <c r="HR21" i="1" s="1"/>
  <c r="F133" i="11"/>
  <c r="W6" i="12"/>
  <c r="W41" i="12" s="1"/>
  <c r="W6" i="5"/>
  <c r="W6" i="7"/>
  <c r="W41" i="7" s="1"/>
  <c r="G5" i="8" s="1"/>
  <c r="P5" i="8" s="1"/>
  <c r="CB32" i="12"/>
  <c r="BU32" i="12"/>
  <c r="BU67" i="12" s="1"/>
  <c r="BU32" i="7"/>
  <c r="BU67" i="7" s="1"/>
  <c r="CB32" i="7"/>
  <c r="CB67" i="7" s="1"/>
  <c r="BU32" i="5"/>
  <c r="CB32" i="5"/>
  <c r="DI34" i="6"/>
  <c r="DJ34" i="6" s="1"/>
  <c r="DK34" i="6" s="1"/>
  <c r="DM34" i="6" s="1"/>
  <c r="DN34" i="6" s="1"/>
  <c r="DO34" i="6" s="1"/>
  <c r="DP34" i="6" s="1"/>
  <c r="DR34" i="6"/>
  <c r="DS34" i="6" s="1"/>
  <c r="HO24" i="6"/>
  <c r="HP24" i="6" s="1"/>
  <c r="HQ24" i="6" s="1"/>
  <c r="HR24" i="6" s="1"/>
  <c r="F281" i="11"/>
  <c r="BW10" i="12"/>
  <c r="BW45" i="12" s="1"/>
  <c r="BW10" i="5"/>
  <c r="BW10" i="7"/>
  <c r="BW45" i="7" s="1"/>
  <c r="CB16" i="6"/>
  <c r="CC16" i="6" s="1"/>
  <c r="CD16" i="6" s="1"/>
  <c r="CE16" i="6" s="1"/>
  <c r="CQ6" i="12"/>
  <c r="CQ41" i="12" s="1"/>
  <c r="CQ6" i="5"/>
  <c r="CQ6" i="7"/>
  <c r="CQ41" i="7" s="1"/>
  <c r="CE6" i="12"/>
  <c r="CE41" i="12" s="1"/>
  <c r="CE6" i="5"/>
  <c r="CE6" i="7"/>
  <c r="CE41" i="7" s="1"/>
  <c r="FF39" i="1"/>
  <c r="FG39" i="1" s="1"/>
  <c r="FH39" i="1" s="1"/>
  <c r="FI39" i="1" s="1"/>
  <c r="F122" i="9"/>
  <c r="F116" i="11"/>
  <c r="FV33" i="1"/>
  <c r="FW33" i="1" s="1"/>
  <c r="FX33" i="1" s="1"/>
  <c r="FY33" i="1" s="1"/>
  <c r="O20" i="12"/>
  <c r="O55" i="12" s="1"/>
  <c r="O20" i="5"/>
  <c r="O20" i="7"/>
  <c r="O55" i="7" s="1"/>
  <c r="F105" i="10"/>
  <c r="G105" i="10" s="1"/>
  <c r="H105" i="10" s="1"/>
  <c r="I105" i="10" s="1"/>
  <c r="FN22" i="1"/>
  <c r="FO22" i="1" s="1"/>
  <c r="FP22" i="1" s="1"/>
  <c r="FQ22" i="1" s="1"/>
  <c r="BT21" i="1"/>
  <c r="BU21" i="1" s="1"/>
  <c r="BV21" i="1" s="1"/>
  <c r="BW21" i="1" s="1"/>
  <c r="F46" i="9"/>
  <c r="F16" i="11"/>
  <c r="AP20" i="1"/>
  <c r="AQ20" i="1" s="1"/>
  <c r="AR20" i="1" s="1"/>
  <c r="AS20" i="1" s="1"/>
  <c r="BW32" i="12"/>
  <c r="BW67" i="12" s="1"/>
  <c r="BW32" i="5"/>
  <c r="BW32" i="7"/>
  <c r="BW67" i="7" s="1"/>
  <c r="FB29" i="6"/>
  <c r="FC29" i="6" s="1"/>
  <c r="FD29" i="6" s="1"/>
  <c r="FF29" i="6" s="1"/>
  <c r="FG29" i="6" s="1"/>
  <c r="FH29" i="6" s="1"/>
  <c r="FI29" i="6" s="1"/>
  <c r="FK29" i="6"/>
  <c r="FL29" i="6" s="1"/>
  <c r="EC26" i="6"/>
  <c r="ED26" i="6" s="1"/>
  <c r="EE26" i="6" s="1"/>
  <c r="EF26" i="6" s="1"/>
  <c r="F225" i="11"/>
  <c r="AX10" i="12"/>
  <c r="AX10" i="7"/>
  <c r="AX45" i="7" s="1"/>
  <c r="AX10" i="5"/>
  <c r="CB8" i="12"/>
  <c r="BU8" i="5"/>
  <c r="CB8" i="7"/>
  <c r="CB43" i="7" s="1"/>
  <c r="BU8" i="7"/>
  <c r="BU43" i="7" s="1"/>
  <c r="BU8" i="12"/>
  <c r="BU43" i="12" s="1"/>
  <c r="CB8" i="5"/>
  <c r="BH6" i="12"/>
  <c r="BH6" i="5"/>
  <c r="BH6" i="7"/>
  <c r="BH41" i="7" s="1"/>
  <c r="BH16" i="12"/>
  <c r="BH16" i="5"/>
  <c r="BH16" i="7"/>
  <c r="BH51" i="7" s="1"/>
  <c r="BH24" i="12"/>
  <c r="BH24" i="5"/>
  <c r="BH24" i="7"/>
  <c r="BH59" i="7" s="1"/>
  <c r="BH32" i="12"/>
  <c r="BH32" i="5"/>
  <c r="BH32" i="7"/>
  <c r="BH67" i="7" s="1"/>
  <c r="F120" i="10"/>
  <c r="FN37" i="1"/>
  <c r="FO37" i="1" s="1"/>
  <c r="FP37" i="1" s="1"/>
  <c r="FQ37" i="1" s="1"/>
  <c r="DM36" i="1"/>
  <c r="DN36" i="1" s="1"/>
  <c r="DO36" i="1" s="1"/>
  <c r="DP36" i="1" s="1"/>
  <c r="F90" i="9"/>
  <c r="F61" i="11"/>
  <c r="CJ36" i="1"/>
  <c r="CK36" i="1" s="1"/>
  <c r="CL36" i="1" s="1"/>
  <c r="CM36" i="1" s="1"/>
  <c r="Q26" i="7"/>
  <c r="Q61" i="7" s="1"/>
  <c r="Q26" i="12"/>
  <c r="Q61" i="12" s="1"/>
  <c r="Q26" i="5"/>
  <c r="F115" i="10"/>
  <c r="FN32" i="1"/>
  <c r="FO32" i="1" s="1"/>
  <c r="FP32" i="1" s="1"/>
  <c r="FQ32" i="1" s="1"/>
  <c r="AM32" i="1"/>
  <c r="AN32" i="1" s="1"/>
  <c r="JC32" i="1"/>
  <c r="JD32" i="1" s="1"/>
  <c r="JE32" i="1" s="1"/>
  <c r="F49" i="9"/>
  <c r="BT24" i="1"/>
  <c r="BU24" i="1" s="1"/>
  <c r="BV24" i="1" s="1"/>
  <c r="BW24" i="1" s="1"/>
  <c r="AA12" i="12"/>
  <c r="AA47" i="12" s="1"/>
  <c r="AA12" i="5"/>
  <c r="AA12" i="7"/>
  <c r="AA47" i="7" s="1"/>
  <c r="F74" i="11"/>
  <c r="G74" i="11" s="1"/>
  <c r="H74" i="11" s="1"/>
  <c r="I74" i="11" s="1"/>
  <c r="EC20" i="1"/>
  <c r="ED20" i="1" s="1"/>
  <c r="EE20" i="1" s="1"/>
  <c r="EF20" i="1" s="1"/>
  <c r="IM19" i="1"/>
  <c r="IN19" i="1" s="1"/>
  <c r="IO19" i="1" s="1"/>
  <c r="W19" i="1"/>
  <c r="X19" i="1" s="1"/>
  <c r="F97" i="10"/>
  <c r="FN14" i="1"/>
  <c r="FO14" i="1" s="1"/>
  <c r="FP14" i="1" s="1"/>
  <c r="FQ14" i="1" s="1"/>
  <c r="F67" i="11"/>
  <c r="EC13" i="1"/>
  <c r="ED13" i="1" s="1"/>
  <c r="EE13" i="1" s="1"/>
  <c r="EF13" i="1" s="1"/>
  <c r="BA6" i="12"/>
  <c r="BA41" i="12" s="1"/>
  <c r="BA6" i="5"/>
  <c r="BA6" i="7"/>
  <c r="BA41" i="7" s="1"/>
  <c r="BR6" i="12"/>
  <c r="BR6" i="7"/>
  <c r="BR41" i="7" s="1"/>
  <c r="BR6" i="5"/>
  <c r="BR33" i="12"/>
  <c r="BR33" i="5"/>
  <c r="BR33" i="7"/>
  <c r="BR68" i="7" s="1"/>
  <c r="BR9" i="12"/>
  <c r="BR9" i="5"/>
  <c r="BR9" i="7"/>
  <c r="BR44" i="7" s="1"/>
  <c r="CL12" i="5"/>
  <c r="CL12" i="7"/>
  <c r="CL47" i="7" s="1"/>
  <c r="CL12" i="12"/>
  <c r="CL14" i="12"/>
  <c r="CL14" i="5"/>
  <c r="CL14" i="7"/>
  <c r="CL49" i="7" s="1"/>
  <c r="CL15" i="12"/>
  <c r="CL15" i="7"/>
  <c r="CL50" i="7" s="1"/>
  <c r="CL15" i="5"/>
  <c r="CL17" i="12"/>
  <c r="CL17" i="5"/>
  <c r="CL17" i="7"/>
  <c r="CL52" i="7" s="1"/>
  <c r="CL19" i="12"/>
  <c r="CL19" i="5"/>
  <c r="CL19" i="7"/>
  <c r="CL54" i="7" s="1"/>
  <c r="CL20" i="12"/>
  <c r="CL20" i="5"/>
  <c r="CL20" i="7"/>
  <c r="CL55" i="7" s="1"/>
  <c r="CL22" i="12"/>
  <c r="CL22" i="5"/>
  <c r="CL22" i="7"/>
  <c r="CL57" i="7" s="1"/>
  <c r="CL24" i="12"/>
  <c r="CL24" i="5"/>
  <c r="CL24" i="7"/>
  <c r="CL59" i="7" s="1"/>
  <c r="CL25" i="12"/>
  <c r="CL25" i="5"/>
  <c r="CL25" i="7"/>
  <c r="CL60" i="7" s="1"/>
  <c r="CL27" i="12"/>
  <c r="CL27" i="5"/>
  <c r="CL27" i="7"/>
  <c r="CL62" i="7" s="1"/>
  <c r="BR28" i="12"/>
  <c r="BR28" i="5"/>
  <c r="BR28" i="7"/>
  <c r="BR63" i="7" s="1"/>
  <c r="BR31" i="12"/>
  <c r="BR31" i="5"/>
  <c r="BR31" i="7"/>
  <c r="BR66" i="7" s="1"/>
  <c r="F92" i="11"/>
  <c r="EC38" i="1"/>
  <c r="ED38" i="1" s="1"/>
  <c r="EE38" i="1" s="1"/>
  <c r="EF38" i="1" s="1"/>
  <c r="O23" i="12"/>
  <c r="O58" i="12" s="1"/>
  <c r="O23" i="5"/>
  <c r="O23" i="7"/>
  <c r="O58" i="7" s="1"/>
  <c r="F130" i="10"/>
  <c r="HG18" i="1"/>
  <c r="HH18" i="1" s="1"/>
  <c r="HI18" i="1" s="1"/>
  <c r="HJ18" i="1" s="1"/>
  <c r="F38" i="11"/>
  <c r="CJ13" i="1"/>
  <c r="CK13" i="1" s="1"/>
  <c r="CL13" i="1" s="1"/>
  <c r="CM13" i="1" s="1"/>
  <c r="AH21" i="12"/>
  <c r="AH56" i="12" s="1"/>
  <c r="AH21" i="5"/>
  <c r="AH21" i="7"/>
  <c r="AH56" i="7" s="1"/>
  <c r="GC37" i="1"/>
  <c r="GD37" i="1" s="1"/>
  <c r="GE37" i="1" s="1"/>
  <c r="AJ20" i="12"/>
  <c r="AJ55" i="12" s="1"/>
  <c r="AJ20" i="5"/>
  <c r="AJ20" i="7"/>
  <c r="AJ55" i="7" s="1"/>
  <c r="AF26" i="12"/>
  <c r="AF61" i="12" s="1"/>
  <c r="AF26" i="7"/>
  <c r="AF61" i="7" s="1"/>
  <c r="I25" i="8" s="1"/>
  <c r="Q25" i="8" s="1"/>
  <c r="AF26" i="5"/>
  <c r="FZ40" i="1"/>
  <c r="GA40" i="1" s="1"/>
  <c r="GB40" i="1" s="1"/>
  <c r="AH13" i="12"/>
  <c r="AH48" i="12" s="1"/>
  <c r="AH13" i="5"/>
  <c r="AH13" i="7"/>
  <c r="AH48" i="7" s="1"/>
  <c r="AH27" i="12"/>
  <c r="AH62" i="12" s="1"/>
  <c r="AH27" i="7"/>
  <c r="AH62" i="7" s="1"/>
  <c r="AH27" i="5"/>
  <c r="AF17" i="12"/>
  <c r="AF52" i="12" s="1"/>
  <c r="AF17" i="7"/>
  <c r="AF52" i="7" s="1"/>
  <c r="I16" i="8" s="1"/>
  <c r="Q16" i="8" s="1"/>
  <c r="AF17" i="5"/>
  <c r="AH22" i="12"/>
  <c r="AH57" i="12" s="1"/>
  <c r="AH22" i="5"/>
  <c r="AH22" i="7"/>
  <c r="AH57" i="7" s="1"/>
  <c r="GF41" i="1"/>
  <c r="GG41" i="1" s="1"/>
  <c r="GH41" i="1" s="1"/>
  <c r="FB21" i="6"/>
  <c r="FC21" i="6" s="1"/>
  <c r="FD21" i="6" s="1"/>
  <c r="FF21" i="6" s="1"/>
  <c r="FG21" i="6" s="1"/>
  <c r="FH21" i="6" s="1"/>
  <c r="FI21" i="6" s="1"/>
  <c r="FK21" i="6"/>
  <c r="FL21" i="6" s="1"/>
  <c r="BM7" i="12"/>
  <c r="BM42" i="12" s="1"/>
  <c r="BM7" i="5"/>
  <c r="BM7" i="7"/>
  <c r="BM42" i="7" s="1"/>
  <c r="F32" i="9"/>
  <c r="Z36" i="1"/>
  <c r="AA36" i="1" s="1"/>
  <c r="AB36" i="1" s="1"/>
  <c r="AC36" i="1" s="1"/>
  <c r="F31" i="11"/>
  <c r="AP35" i="1"/>
  <c r="AQ35" i="1" s="1"/>
  <c r="AR35" i="1" s="1"/>
  <c r="AS35" i="1" s="1"/>
  <c r="EC32" i="1"/>
  <c r="ED32" i="1" s="1"/>
  <c r="EE32" i="1" s="1"/>
  <c r="EF32" i="1" s="1"/>
  <c r="F86" i="11"/>
  <c r="G86" i="11" s="1"/>
  <c r="H86" i="11" s="1"/>
  <c r="I86" i="11" s="1"/>
  <c r="CB29" i="1"/>
  <c r="CC29" i="1" s="1"/>
  <c r="CD29" i="1" s="1"/>
  <c r="CE29" i="1" s="1"/>
  <c r="F54" i="10"/>
  <c r="W12" i="12"/>
  <c r="W47" i="12" s="1"/>
  <c r="W12" i="7"/>
  <c r="W47" i="7" s="1"/>
  <c r="G11" i="8" s="1"/>
  <c r="P11" i="8" s="1"/>
  <c r="W12" i="5"/>
  <c r="AA21" i="12"/>
  <c r="AA56" i="12" s="1"/>
  <c r="AA21" i="5"/>
  <c r="AA21" i="7"/>
  <c r="AA56" i="7" s="1"/>
  <c r="Y30" i="7"/>
  <c r="Y65" i="7" s="1"/>
  <c r="Y30" i="12"/>
  <c r="Y65" i="12" s="1"/>
  <c r="Y30" i="5"/>
  <c r="EM22" i="1"/>
  <c r="EN22" i="1" s="1"/>
  <c r="EO22" i="1" s="1"/>
  <c r="Y6" i="12"/>
  <c r="Y41" i="12" s="1"/>
  <c r="Y6" i="7"/>
  <c r="Y41" i="7" s="1"/>
  <c r="Y6" i="5"/>
  <c r="Y23" i="12"/>
  <c r="Y58" i="12" s="1"/>
  <c r="Y23" i="7"/>
  <c r="Y58" i="7" s="1"/>
  <c r="Y23" i="5"/>
  <c r="AA11" i="12"/>
  <c r="AA46" i="12" s="1"/>
  <c r="AA11" i="7"/>
  <c r="AA46" i="7" s="1"/>
  <c r="AA11" i="5"/>
  <c r="Y22" i="12"/>
  <c r="Y57" i="12" s="1"/>
  <c r="Y22" i="7"/>
  <c r="Y57" i="7" s="1"/>
  <c r="Y22" i="5"/>
  <c r="W31" i="12"/>
  <c r="W66" i="12" s="1"/>
  <c r="W31" i="5"/>
  <c r="W31" i="7"/>
  <c r="W66" i="7" s="1"/>
  <c r="G30" i="8" s="1"/>
  <c r="P30" i="8" s="1"/>
  <c r="CG9" i="12"/>
  <c r="CG44" i="12" s="1"/>
  <c r="CG9" i="5"/>
  <c r="CG9" i="7"/>
  <c r="CG44" i="7" s="1"/>
  <c r="AI10" i="12"/>
  <c r="AI45" i="12" s="1"/>
  <c r="AI10" i="5"/>
  <c r="AI10" i="7"/>
  <c r="AI45" i="7" s="1"/>
  <c r="M6" i="12"/>
  <c r="M41" i="12" s="1"/>
  <c r="M6" i="5"/>
  <c r="M6" i="7"/>
  <c r="M41" i="7" s="1"/>
  <c r="AR18" i="12"/>
  <c r="AR53" i="12" s="1"/>
  <c r="AR18" i="5"/>
  <c r="AR18" i="7"/>
  <c r="AR53" i="7" s="1"/>
  <c r="AD21" i="12"/>
  <c r="AD21" i="5"/>
  <c r="AD21" i="7"/>
  <c r="AD56" i="7" s="1"/>
  <c r="AM16" i="12"/>
  <c r="AM16" i="5"/>
  <c r="AM16" i="7"/>
  <c r="AM51" i="7" s="1"/>
  <c r="AD5" i="12"/>
  <c r="AD5" i="5"/>
  <c r="AD5" i="7"/>
  <c r="AD40" i="7" s="1"/>
  <c r="AM6" i="12"/>
  <c r="AM6" i="5"/>
  <c r="AM6" i="7"/>
  <c r="AM41" i="7" s="1"/>
  <c r="U32" i="12"/>
  <c r="U32" i="5"/>
  <c r="U32" i="7"/>
  <c r="U67" i="7" s="1"/>
  <c r="AM20" i="5"/>
  <c r="AM20" i="7"/>
  <c r="AM55" i="7" s="1"/>
  <c r="AM20" i="12"/>
  <c r="AM26" i="12"/>
  <c r="AM26" i="7"/>
  <c r="AM61" i="7" s="1"/>
  <c r="AM26" i="5"/>
  <c r="U16" i="12"/>
  <c r="U16" i="5"/>
  <c r="U16" i="7"/>
  <c r="U51" i="7" s="1"/>
  <c r="AM24" i="12"/>
  <c r="AM24" i="5"/>
  <c r="AM24" i="7"/>
  <c r="AM59" i="7" s="1"/>
  <c r="AD11" i="12"/>
  <c r="AD11" i="5"/>
  <c r="AD11" i="7"/>
  <c r="AD46" i="7" s="1"/>
  <c r="U23" i="5"/>
  <c r="U23" i="7"/>
  <c r="U58" i="7" s="1"/>
  <c r="U23" i="12"/>
  <c r="AM30" i="12"/>
  <c r="AM30" i="5"/>
  <c r="AM30" i="7"/>
  <c r="AM65" i="7" s="1"/>
  <c r="BC8" i="12"/>
  <c r="BC43" i="12" s="1"/>
  <c r="BC8" i="5"/>
  <c r="BC8" i="7"/>
  <c r="BC43" i="7" s="1"/>
  <c r="F136" i="10"/>
  <c r="HG24" i="1"/>
  <c r="HH24" i="1" s="1"/>
  <c r="HI24" i="1" s="1"/>
  <c r="HJ24" i="1" s="1"/>
  <c r="DZ8" i="12"/>
  <c r="DZ8" i="7"/>
  <c r="DZ43" i="7" s="1"/>
  <c r="DZ12" i="12"/>
  <c r="DZ12" i="7"/>
  <c r="DZ47" i="7" s="1"/>
  <c r="DZ20" i="12"/>
  <c r="DZ20" i="7"/>
  <c r="DZ55" i="7" s="1"/>
  <c r="DZ19" i="12"/>
  <c r="DZ19" i="7"/>
  <c r="DZ54" i="7" s="1"/>
  <c r="DZ29" i="12"/>
  <c r="DZ29" i="7"/>
  <c r="DZ64" i="7" s="1"/>
  <c r="L21" i="12"/>
  <c r="L21" i="5"/>
  <c r="L21" i="7"/>
  <c r="L56" i="7" s="1"/>
  <c r="L20" i="12"/>
  <c r="L20" i="5"/>
  <c r="L20" i="7"/>
  <c r="L55" i="7" s="1"/>
  <c r="L24" i="12"/>
  <c r="L24" i="5"/>
  <c r="L24" i="7"/>
  <c r="L59" i="7" s="1"/>
  <c r="L32" i="12"/>
  <c r="L32" i="5"/>
  <c r="L32" i="7"/>
  <c r="L67" i="7" s="1"/>
  <c r="IM25" i="1"/>
  <c r="IN25" i="1" s="1"/>
  <c r="IO25" i="1" s="1"/>
  <c r="W25" i="1"/>
  <c r="X25" i="1" s="1"/>
  <c r="AG18" i="12"/>
  <c r="AG53" i="12" s="1"/>
  <c r="AG18" i="5"/>
  <c r="AG18" i="7"/>
  <c r="AG53" i="7" s="1"/>
  <c r="F128" i="11"/>
  <c r="HO16" i="1"/>
  <c r="HP16" i="1" s="1"/>
  <c r="HQ16" i="1" s="1"/>
  <c r="HR16" i="1" s="1"/>
  <c r="CW26" i="12"/>
  <c r="CW26" i="7"/>
  <c r="CW61" i="7" s="1"/>
  <c r="CW5" i="12"/>
  <c r="CW5" i="7"/>
  <c r="CW40" i="7" s="1"/>
  <c r="CW30" i="12"/>
  <c r="CW30" i="7"/>
  <c r="CW65" i="7" s="1"/>
  <c r="CW24" i="12"/>
  <c r="CW24" i="7"/>
  <c r="CW59" i="7" s="1"/>
  <c r="CW7" i="12"/>
  <c r="CW7" i="7"/>
  <c r="CW42" i="7" s="1"/>
  <c r="CW28" i="12"/>
  <c r="CW28" i="7"/>
  <c r="CW63" i="7" s="1"/>
  <c r="R164" i="4"/>
  <c r="P164" i="4"/>
  <c r="W149" i="4"/>
  <c r="Y149" i="4"/>
  <c r="I155" i="4"/>
  <c r="K155" i="4"/>
  <c r="R143" i="4"/>
  <c r="P143" i="4"/>
  <c r="W136" i="4"/>
  <c r="Y136" i="4"/>
  <c r="R120" i="4"/>
  <c r="P120" i="4"/>
  <c r="R111" i="4"/>
  <c r="P111" i="4"/>
  <c r="W104" i="4"/>
  <c r="Y104" i="4"/>
  <c r="R88" i="4"/>
  <c r="P88" i="4"/>
  <c r="R79" i="4"/>
  <c r="P79" i="4"/>
  <c r="R56" i="4"/>
  <c r="P56" i="4"/>
  <c r="R47" i="4"/>
  <c r="P47" i="4"/>
  <c r="W40" i="4"/>
  <c r="Y40" i="4"/>
  <c r="R24" i="4"/>
  <c r="P24" i="4"/>
  <c r="R15" i="4"/>
  <c r="P15" i="4"/>
  <c r="W8" i="4"/>
  <c r="W171" i="4" s="1"/>
  <c r="Y8" i="4"/>
  <c r="R158" i="2"/>
  <c r="P158" i="2"/>
  <c r="W147" i="2"/>
  <c r="Y147" i="2"/>
  <c r="Y142" i="2"/>
  <c r="W142" i="2"/>
  <c r="R121" i="2"/>
  <c r="P121" i="2"/>
  <c r="Y105" i="2"/>
  <c r="W105" i="2"/>
  <c r="W43" i="2"/>
  <c r="Y43" i="2"/>
  <c r="Y41" i="2"/>
  <c r="W41" i="2"/>
  <c r="R159" i="4"/>
  <c r="P159" i="4"/>
  <c r="R131" i="4"/>
  <c r="P131" i="4"/>
  <c r="Y115" i="4"/>
  <c r="W115" i="4"/>
  <c r="W108" i="4"/>
  <c r="Y108" i="4"/>
  <c r="K92" i="4"/>
  <c r="I92" i="4"/>
  <c r="R76" i="4"/>
  <c r="P76" i="4"/>
  <c r="R67" i="4"/>
  <c r="P67" i="4"/>
  <c r="Y51" i="4"/>
  <c r="W51" i="4"/>
  <c r="W44" i="4"/>
  <c r="Y44" i="4"/>
  <c r="K28" i="4"/>
  <c r="I28" i="4"/>
  <c r="K19" i="4"/>
  <c r="I19" i="4"/>
  <c r="R12" i="4"/>
  <c r="P12" i="4"/>
  <c r="R170" i="2"/>
  <c r="P170" i="2"/>
  <c r="R143" i="2"/>
  <c r="P143" i="2"/>
  <c r="R125" i="2"/>
  <c r="P125" i="2"/>
  <c r="W116" i="4"/>
  <c r="Y116" i="4"/>
  <c r="W84" i="4"/>
  <c r="Y84" i="4"/>
  <c r="W52" i="4"/>
  <c r="Y52" i="4"/>
  <c r="Y150" i="2"/>
  <c r="W150" i="2"/>
  <c r="Y133" i="2"/>
  <c r="W133" i="2"/>
  <c r="Y81" i="2"/>
  <c r="W81" i="2"/>
  <c r="R69" i="2"/>
  <c r="P69" i="2"/>
  <c r="R36" i="2"/>
  <c r="P36" i="2"/>
  <c r="R27" i="2"/>
  <c r="P27" i="2"/>
  <c r="W20" i="2"/>
  <c r="Y20" i="2"/>
  <c r="K119" i="4"/>
  <c r="I119" i="4"/>
  <c r="Y87" i="4"/>
  <c r="W87" i="4"/>
  <c r="K55" i="4"/>
  <c r="I55" i="4"/>
  <c r="K162" i="2"/>
  <c r="I162" i="2"/>
  <c r="W51" i="2"/>
  <c r="Y51" i="2"/>
  <c r="K6" i="2"/>
  <c r="I6" i="2"/>
  <c r="W132" i="4"/>
  <c r="Y132" i="4"/>
  <c r="W68" i="4"/>
  <c r="Y68" i="4"/>
  <c r="R101" i="2"/>
  <c r="P101" i="2"/>
  <c r="Y103" i="4"/>
  <c r="W103" i="4"/>
  <c r="K64" i="4"/>
  <c r="I64" i="4"/>
  <c r="Y146" i="2"/>
  <c r="W146" i="2"/>
  <c r="R19" i="2"/>
  <c r="P19" i="2"/>
  <c r="R12" i="2"/>
  <c r="P12" i="2"/>
  <c r="Y117" i="2"/>
  <c r="W117" i="2"/>
  <c r="W128" i="4"/>
  <c r="Y128" i="4"/>
  <c r="R39" i="4"/>
  <c r="P39" i="4"/>
  <c r="K166" i="2"/>
  <c r="I166" i="2"/>
  <c r="I65" i="2"/>
  <c r="K65" i="2"/>
  <c r="R53" i="2"/>
  <c r="P53" i="2"/>
  <c r="R71" i="4"/>
  <c r="P71" i="4"/>
  <c r="R16" i="2"/>
  <c r="P16" i="2"/>
  <c r="FB40" i="6"/>
  <c r="FC40" i="6" s="1"/>
  <c r="FD40" i="6" s="1"/>
  <c r="FF40" i="6" s="1"/>
  <c r="FG40" i="6" s="1"/>
  <c r="FH40" i="6" s="1"/>
  <c r="FI40" i="6" s="1"/>
  <c r="FK40" i="6"/>
  <c r="FL40" i="6" s="1"/>
  <c r="BN7" i="12"/>
  <c r="BN42" i="12" s="1"/>
  <c r="BN7" i="5"/>
  <c r="BN7" i="7"/>
  <c r="BN42" i="7" s="1"/>
  <c r="BL29" i="12"/>
  <c r="BL64" i="12" s="1"/>
  <c r="BL29" i="5"/>
  <c r="BL29" i="7"/>
  <c r="BL64" i="7" s="1"/>
  <c r="G211" i="11"/>
  <c r="H211" i="11" s="1"/>
  <c r="I211" i="11" s="1"/>
  <c r="G207" i="11"/>
  <c r="H207" i="11" s="1"/>
  <c r="I207" i="11" s="1"/>
  <c r="G195" i="11"/>
  <c r="H195" i="11" s="1"/>
  <c r="I195" i="11" s="1"/>
  <c r="G187" i="11"/>
  <c r="H187" i="11" s="1"/>
  <c r="I187" i="11" s="1"/>
  <c r="G210" i="11"/>
  <c r="H210" i="11" s="1"/>
  <c r="I210" i="11" s="1"/>
  <c r="G206" i="11"/>
  <c r="H206" i="11" s="1"/>
  <c r="I206" i="11" s="1"/>
  <c r="G194" i="11"/>
  <c r="H194" i="11" s="1"/>
  <c r="I194" i="11" s="1"/>
  <c r="G186" i="11"/>
  <c r="H186" i="11" s="1"/>
  <c r="I186" i="11" s="1"/>
  <c r="G204" i="11"/>
  <c r="H204" i="11" s="1"/>
  <c r="I204" i="11" s="1"/>
  <c r="G188" i="11"/>
  <c r="H188" i="11" s="1"/>
  <c r="I188" i="11" s="1"/>
  <c r="G189" i="11"/>
  <c r="H189" i="11" s="1"/>
  <c r="I189" i="11" s="1"/>
  <c r="G185" i="11"/>
  <c r="H185" i="11" s="1"/>
  <c r="I185" i="11" s="1"/>
  <c r="G209" i="11"/>
  <c r="H209" i="11" s="1"/>
  <c r="I209" i="11" s="1"/>
  <c r="G201" i="11"/>
  <c r="H201" i="11" s="1"/>
  <c r="I201" i="11" s="1"/>
  <c r="HG38" i="6"/>
  <c r="HH38" i="6" s="1"/>
  <c r="HI38" i="6" s="1"/>
  <c r="HJ38" i="6" s="1"/>
  <c r="EC35" i="6"/>
  <c r="ED35" i="6" s="1"/>
  <c r="EE35" i="6" s="1"/>
  <c r="EF35" i="6" s="1"/>
  <c r="F234" i="11"/>
  <c r="BP32" i="6"/>
  <c r="BQ32" i="6" s="1"/>
  <c r="BR32" i="6" s="1"/>
  <c r="BY32" i="6"/>
  <c r="BZ32" i="6" s="1"/>
  <c r="BP28" i="6"/>
  <c r="BQ28" i="6" s="1"/>
  <c r="BR28" i="6" s="1"/>
  <c r="BY28" i="6"/>
  <c r="BZ28" i="6" s="1"/>
  <c r="BP24" i="6"/>
  <c r="BQ24" i="6" s="1"/>
  <c r="BR24" i="6" s="1"/>
  <c r="BY24" i="6"/>
  <c r="BZ24" i="6" s="1"/>
  <c r="EC23" i="6"/>
  <c r="ED23" i="6" s="1"/>
  <c r="EE23" i="6" s="1"/>
  <c r="EF23" i="6" s="1"/>
  <c r="F222" i="11"/>
  <c r="BP20" i="6"/>
  <c r="BQ20" i="6" s="1"/>
  <c r="BR20" i="6" s="1"/>
  <c r="BY20" i="6"/>
  <c r="BZ20" i="6" s="1"/>
  <c r="BP18" i="6"/>
  <c r="BQ18" i="6" s="1"/>
  <c r="BR18" i="6" s="1"/>
  <c r="BY18" i="6"/>
  <c r="BZ18" i="6" s="1"/>
  <c r="BA5" i="12"/>
  <c r="BA40" i="12" s="1"/>
  <c r="BA5" i="5"/>
  <c r="BA5" i="7"/>
  <c r="BA40" i="7" s="1"/>
  <c r="GY37" i="1"/>
  <c r="GZ37" i="1" s="1"/>
  <c r="HA37" i="1" s="1"/>
  <c r="HB37" i="1" s="1"/>
  <c r="F149" i="9"/>
  <c r="F76" i="9"/>
  <c r="DM22" i="1"/>
  <c r="DN22" i="1" s="1"/>
  <c r="DO22" i="1" s="1"/>
  <c r="DP22" i="1" s="1"/>
  <c r="CE31" i="12"/>
  <c r="CE66" i="12" s="1"/>
  <c r="CE31" i="7"/>
  <c r="CE66" i="7" s="1"/>
  <c r="CE31" i="5"/>
  <c r="CB28" i="12"/>
  <c r="BU28" i="12"/>
  <c r="BU63" i="12" s="1"/>
  <c r="BU28" i="7"/>
  <c r="BU63" i="7" s="1"/>
  <c r="CB28" i="5"/>
  <c r="BU28" i="5"/>
  <c r="CB28" i="7"/>
  <c r="CB63" i="7" s="1"/>
  <c r="BP33" i="6"/>
  <c r="BQ33" i="6" s="1"/>
  <c r="BR33" i="6" s="1"/>
  <c r="BY33" i="6"/>
  <c r="BZ33" i="6" s="1"/>
  <c r="F227" i="11"/>
  <c r="EC28" i="6"/>
  <c r="ED28" i="6" s="1"/>
  <c r="EE28" i="6" s="1"/>
  <c r="EF28" i="6" s="1"/>
  <c r="F223" i="11"/>
  <c r="EC24" i="6"/>
  <c r="ED24" i="6" s="1"/>
  <c r="EE24" i="6" s="1"/>
  <c r="EF24" i="6" s="1"/>
  <c r="BP21" i="6"/>
  <c r="BQ21" i="6" s="1"/>
  <c r="BR21" i="6" s="1"/>
  <c r="BY21" i="6"/>
  <c r="BZ21" i="6" s="1"/>
  <c r="DR15" i="6"/>
  <c r="DS15" i="6" s="1"/>
  <c r="DI15" i="6"/>
  <c r="DJ15" i="6" s="1"/>
  <c r="DK15" i="6" s="1"/>
  <c r="DM15" i="6" s="1"/>
  <c r="DN15" i="6" s="1"/>
  <c r="DO15" i="6" s="1"/>
  <c r="DP15" i="6" s="1"/>
  <c r="B45" i="11"/>
  <c r="B45" i="10"/>
  <c r="HY41" i="6"/>
  <c r="HZ41" i="6" s="1"/>
  <c r="IA41" i="6" s="1"/>
  <c r="HV38" i="6"/>
  <c r="HW38" i="6" s="1"/>
  <c r="HX38" i="6" s="1"/>
  <c r="HY37" i="6"/>
  <c r="HZ37" i="6" s="1"/>
  <c r="IA37" i="6" s="1"/>
  <c r="HS35" i="6"/>
  <c r="HT35" i="6" s="1"/>
  <c r="HU35" i="6" s="1"/>
  <c r="HS31" i="6"/>
  <c r="HT31" i="6" s="1"/>
  <c r="HU31" i="6" s="1"/>
  <c r="HS27" i="6"/>
  <c r="HT27" i="6" s="1"/>
  <c r="HU27" i="6" s="1"/>
  <c r="HS23" i="6"/>
  <c r="HT23" i="6" s="1"/>
  <c r="HU23" i="6" s="1"/>
  <c r="HS20" i="6"/>
  <c r="HT20" i="6" s="1"/>
  <c r="HU20" i="6" s="1"/>
  <c r="HS40" i="6"/>
  <c r="HT40" i="6" s="1"/>
  <c r="HU40" i="6" s="1"/>
  <c r="HY38" i="6"/>
  <c r="HZ38" i="6" s="1"/>
  <c r="IA38" i="6" s="1"/>
  <c r="HS36" i="6"/>
  <c r="HT36" i="6" s="1"/>
  <c r="HU36" i="6" s="1"/>
  <c r="HV35" i="6"/>
  <c r="HW35" i="6" s="1"/>
  <c r="HX35" i="6" s="1"/>
  <c r="HV32" i="6"/>
  <c r="HW32" i="6" s="1"/>
  <c r="HX32" i="6" s="1"/>
  <c r="HV27" i="6"/>
  <c r="HW27" i="6" s="1"/>
  <c r="HX27" i="6" s="1"/>
  <c r="HV20" i="6"/>
  <c r="HW20" i="6" s="1"/>
  <c r="HX20" i="6" s="1"/>
  <c r="HV18" i="6"/>
  <c r="HW18" i="6" s="1"/>
  <c r="HX18" i="6" s="1"/>
  <c r="HV17" i="6"/>
  <c r="HW17" i="6" s="1"/>
  <c r="HX17" i="6" s="1"/>
  <c r="HV16" i="6"/>
  <c r="HW16" i="6" s="1"/>
  <c r="HX16" i="6" s="1"/>
  <c r="HV15" i="6"/>
  <c r="HW15" i="6" s="1"/>
  <c r="HX15" i="6" s="1"/>
  <c r="HV14" i="6"/>
  <c r="HW14" i="6" s="1"/>
  <c r="HX14" i="6" s="1"/>
  <c r="HY13" i="6"/>
  <c r="HZ13" i="6" s="1"/>
  <c r="IA13" i="6" s="1"/>
  <c r="HY18" i="6"/>
  <c r="HZ18" i="6" s="1"/>
  <c r="IA18" i="6" s="1"/>
  <c r="HY16" i="6"/>
  <c r="HZ16" i="6" s="1"/>
  <c r="IA16" i="6" s="1"/>
  <c r="HY14" i="6"/>
  <c r="HZ14" i="6" s="1"/>
  <c r="IA14" i="6" s="1"/>
  <c r="HY36" i="6"/>
  <c r="HZ36" i="6" s="1"/>
  <c r="IA36" i="6" s="1"/>
  <c r="HY33" i="6"/>
  <c r="HZ33" i="6" s="1"/>
  <c r="IA33" i="6" s="1"/>
  <c r="HY29" i="6"/>
  <c r="HZ29" i="6" s="1"/>
  <c r="IA29" i="6" s="1"/>
  <c r="HY25" i="6"/>
  <c r="HZ25" i="6" s="1"/>
  <c r="IA25" i="6" s="1"/>
  <c r="HY21" i="6"/>
  <c r="HZ21" i="6" s="1"/>
  <c r="IA21" i="6" s="1"/>
  <c r="HV13" i="6"/>
  <c r="HW13" i="6" s="1"/>
  <c r="HX13" i="6" s="1"/>
  <c r="HY40" i="6"/>
  <c r="HZ40" i="6" s="1"/>
  <c r="IA40" i="6" s="1"/>
  <c r="HV36" i="6"/>
  <c r="HW36" i="6" s="1"/>
  <c r="HX36" i="6" s="1"/>
  <c r="HY34" i="6"/>
  <c r="HZ34" i="6" s="1"/>
  <c r="IA34" i="6" s="1"/>
  <c r="HY30" i="6"/>
  <c r="HZ30" i="6" s="1"/>
  <c r="IA30" i="6" s="1"/>
  <c r="HY26" i="6"/>
  <c r="HZ26" i="6" s="1"/>
  <c r="IA26" i="6" s="1"/>
  <c r="HY22" i="6"/>
  <c r="HZ22" i="6" s="1"/>
  <c r="IA22" i="6" s="1"/>
  <c r="HY15" i="6"/>
  <c r="HZ15" i="6" s="1"/>
  <c r="IA15" i="6" s="1"/>
  <c r="HS15" i="6"/>
  <c r="HT15" i="6" s="1"/>
  <c r="HU15" i="6" s="1"/>
  <c r="HS14" i="6"/>
  <c r="HT14" i="6" s="1"/>
  <c r="HU14" i="6" s="1"/>
  <c r="HS13" i="6"/>
  <c r="HT13" i="6" s="1"/>
  <c r="HU13" i="6" s="1"/>
  <c r="HY39" i="6"/>
  <c r="HZ39" i="6" s="1"/>
  <c r="IA39" i="6" s="1"/>
  <c r="HV37" i="6"/>
  <c r="HW37" i="6" s="1"/>
  <c r="HX37" i="6" s="1"/>
  <c r="HY35" i="6"/>
  <c r="HZ35" i="6" s="1"/>
  <c r="IA35" i="6" s="1"/>
  <c r="HY31" i="6"/>
  <c r="HZ31" i="6" s="1"/>
  <c r="IA31" i="6" s="1"/>
  <c r="HY27" i="6"/>
  <c r="HZ27" i="6" s="1"/>
  <c r="IA27" i="6" s="1"/>
  <c r="HY23" i="6"/>
  <c r="HZ23" i="6" s="1"/>
  <c r="IA23" i="6" s="1"/>
  <c r="HY17" i="6"/>
  <c r="HZ17" i="6" s="1"/>
  <c r="IA17" i="6" s="1"/>
  <c r="HS17" i="6"/>
  <c r="HT17" i="6" s="1"/>
  <c r="HU17" i="6" s="1"/>
  <c r="HS16" i="6"/>
  <c r="HT16" i="6" s="1"/>
  <c r="HU16" i="6" s="1"/>
  <c r="HY24" i="6"/>
  <c r="HZ24" i="6" s="1"/>
  <c r="IA24" i="6" s="1"/>
  <c r="HY32" i="6"/>
  <c r="HZ32" i="6" s="1"/>
  <c r="IA32" i="6" s="1"/>
  <c r="HS38" i="6"/>
  <c r="HT38" i="6" s="1"/>
  <c r="HU38" i="6" s="1"/>
  <c r="HY28" i="6"/>
  <c r="HZ28" i="6" s="1"/>
  <c r="IA28" i="6" s="1"/>
  <c r="HS18" i="6"/>
  <c r="HT18" i="6" s="1"/>
  <c r="HU18" i="6" s="1"/>
  <c r="HS37" i="6"/>
  <c r="HT37" i="6" s="1"/>
  <c r="HU37" i="6" s="1"/>
  <c r="HY20" i="6"/>
  <c r="HZ20" i="6" s="1"/>
  <c r="IA20" i="6" s="1"/>
  <c r="HY19" i="6"/>
  <c r="HZ19" i="6" s="1"/>
  <c r="IA19" i="6" s="1"/>
  <c r="CJ41" i="1"/>
  <c r="CK41" i="1" s="1"/>
  <c r="CL41" i="1" s="1"/>
  <c r="CM41" i="1" s="1"/>
  <c r="F66" i="11"/>
  <c r="F62" i="11"/>
  <c r="CJ37" i="1"/>
  <c r="CK37" i="1" s="1"/>
  <c r="CL37" i="1" s="1"/>
  <c r="CM37" i="1" s="1"/>
  <c r="F88" i="11"/>
  <c r="EC34" i="1"/>
  <c r="ED34" i="1" s="1"/>
  <c r="EE34" i="1" s="1"/>
  <c r="EF34" i="1" s="1"/>
  <c r="GU35" i="6"/>
  <c r="GV35" i="6" s="1"/>
  <c r="GW35" i="6" s="1"/>
  <c r="GY35" i="6" s="1"/>
  <c r="GZ35" i="6" s="1"/>
  <c r="HA35" i="6" s="1"/>
  <c r="HB35" i="6" s="1"/>
  <c r="HD35" i="6"/>
  <c r="HE35" i="6" s="1"/>
  <c r="GU31" i="6"/>
  <c r="GV31" i="6" s="1"/>
  <c r="GW31" i="6" s="1"/>
  <c r="GY31" i="6" s="1"/>
  <c r="GZ31" i="6" s="1"/>
  <c r="HA31" i="6" s="1"/>
  <c r="HB31" i="6" s="1"/>
  <c r="HD31" i="6"/>
  <c r="HE31" i="6" s="1"/>
  <c r="HV31" i="6" s="1"/>
  <c r="HW31" i="6" s="1"/>
  <c r="HX31" i="6" s="1"/>
  <c r="V31" i="6"/>
  <c r="W31" i="6" s="1"/>
  <c r="X31" i="6" s="1"/>
  <c r="Z31" i="6" s="1"/>
  <c r="AA31" i="6" s="1"/>
  <c r="AB31" i="6" s="1"/>
  <c r="AC31" i="6" s="1"/>
  <c r="AE31" i="6"/>
  <c r="AF31" i="6" s="1"/>
  <c r="F200" i="11"/>
  <c r="G200" i="11" s="1"/>
  <c r="H200" i="11" s="1"/>
  <c r="I200" i="11" s="1"/>
  <c r="CJ30" i="6"/>
  <c r="CK30" i="6" s="1"/>
  <c r="CL30" i="6" s="1"/>
  <c r="CM30" i="6" s="1"/>
  <c r="CT30" i="6"/>
  <c r="CU30" i="6" s="1"/>
  <c r="CV30" i="6" s="1"/>
  <c r="GU27" i="6"/>
  <c r="GV27" i="6" s="1"/>
  <c r="GW27" i="6" s="1"/>
  <c r="GY27" i="6" s="1"/>
  <c r="GZ27" i="6" s="1"/>
  <c r="HA27" i="6" s="1"/>
  <c r="HB27" i="6" s="1"/>
  <c r="HD27" i="6"/>
  <c r="HE27" i="6" s="1"/>
  <c r="F196" i="11"/>
  <c r="G196" i="11" s="1"/>
  <c r="H196" i="11" s="1"/>
  <c r="I196" i="11" s="1"/>
  <c r="CJ26" i="6"/>
  <c r="CK26" i="6" s="1"/>
  <c r="CL26" i="6" s="1"/>
  <c r="CM26" i="6" s="1"/>
  <c r="CT26" i="6"/>
  <c r="CU26" i="6" s="1"/>
  <c r="CV26" i="6" s="1"/>
  <c r="GU23" i="6"/>
  <c r="GV23" i="6" s="1"/>
  <c r="GW23" i="6" s="1"/>
  <c r="GY23" i="6" s="1"/>
  <c r="GZ23" i="6" s="1"/>
  <c r="HA23" i="6" s="1"/>
  <c r="HB23" i="6" s="1"/>
  <c r="HD23" i="6"/>
  <c r="HE23" i="6" s="1"/>
  <c r="V23" i="6"/>
  <c r="W23" i="6" s="1"/>
  <c r="X23" i="6" s="1"/>
  <c r="Z23" i="6" s="1"/>
  <c r="AA23" i="6" s="1"/>
  <c r="AB23" i="6" s="1"/>
  <c r="AC23" i="6" s="1"/>
  <c r="AE23" i="6"/>
  <c r="AF23" i="6" s="1"/>
  <c r="F192" i="11"/>
  <c r="G192" i="11" s="1"/>
  <c r="H192" i="11" s="1"/>
  <c r="I192" i="11" s="1"/>
  <c r="CJ22" i="6"/>
  <c r="CK22" i="6" s="1"/>
  <c r="CL22" i="6" s="1"/>
  <c r="CM22" i="6" s="1"/>
  <c r="CT22" i="6"/>
  <c r="CU22" i="6" s="1"/>
  <c r="CV22" i="6" s="1"/>
  <c r="F240" i="11"/>
  <c r="EC41" i="6"/>
  <c r="ED41" i="6" s="1"/>
  <c r="EE41" i="6" s="1"/>
  <c r="EF41" i="6" s="1"/>
  <c r="BP27" i="6"/>
  <c r="BQ27" i="6" s="1"/>
  <c r="BR27" i="6" s="1"/>
  <c r="BY27" i="6"/>
  <c r="BZ27" i="6" s="1"/>
  <c r="HO20" i="6"/>
  <c r="HP20" i="6" s="1"/>
  <c r="HQ20" i="6" s="1"/>
  <c r="HR20" i="6" s="1"/>
  <c r="F277" i="11"/>
  <c r="DM18" i="6"/>
  <c r="DN18" i="6" s="1"/>
  <c r="DO18" i="6" s="1"/>
  <c r="DP18" i="6" s="1"/>
  <c r="GY16" i="6"/>
  <c r="GZ16" i="6" s="1"/>
  <c r="HA16" i="6" s="1"/>
  <c r="HB16" i="6" s="1"/>
  <c r="BT15" i="6"/>
  <c r="BU15" i="6" s="1"/>
  <c r="BV15" i="6" s="1"/>
  <c r="BW15" i="6" s="1"/>
  <c r="CN15" i="6"/>
  <c r="CO15" i="6" s="1"/>
  <c r="CP15" i="6" s="1"/>
  <c r="F184" i="11"/>
  <c r="G184" i="11" s="1"/>
  <c r="H184" i="11" s="1"/>
  <c r="I184" i="11" s="1"/>
  <c r="CT14" i="6"/>
  <c r="CU14" i="6" s="1"/>
  <c r="CV14" i="6" s="1"/>
  <c r="CJ14" i="6"/>
  <c r="CK14" i="6" s="1"/>
  <c r="CL14" i="6" s="1"/>
  <c r="CM14" i="6" s="1"/>
  <c r="F212" i="10"/>
  <c r="DU13" i="6"/>
  <c r="DV13" i="6" s="1"/>
  <c r="DW13" i="6" s="1"/>
  <c r="DX13" i="6" s="1"/>
  <c r="Q23" i="12"/>
  <c r="Q58" i="12" s="1"/>
  <c r="Q23" i="5"/>
  <c r="Q23" i="7"/>
  <c r="Q58" i="7" s="1"/>
  <c r="JC31" i="1"/>
  <c r="JD31" i="1" s="1"/>
  <c r="JE31" i="1" s="1"/>
  <c r="AM31" i="1"/>
  <c r="AN31" i="1" s="1"/>
  <c r="F112" i="10"/>
  <c r="FN29" i="1"/>
  <c r="FO29" i="1" s="1"/>
  <c r="FP29" i="1" s="1"/>
  <c r="FQ29" i="1" s="1"/>
  <c r="F108" i="9"/>
  <c r="G108" i="9" s="1"/>
  <c r="H108" i="9" s="1"/>
  <c r="I108" i="9" s="1"/>
  <c r="FF25" i="1"/>
  <c r="FG25" i="1" s="1"/>
  <c r="FH25" i="1" s="1"/>
  <c r="FI25" i="1" s="1"/>
  <c r="EG22" i="1"/>
  <c r="EH22" i="1" s="1"/>
  <c r="EI22" i="1" s="1"/>
  <c r="F131" i="10"/>
  <c r="HG19" i="1"/>
  <c r="HH19" i="1" s="1"/>
  <c r="HI19" i="1" s="1"/>
  <c r="HJ19" i="1" s="1"/>
  <c r="F72" i="9"/>
  <c r="DM18" i="1"/>
  <c r="DN18" i="1" s="1"/>
  <c r="DO18" i="1" s="1"/>
  <c r="DP18" i="1" s="1"/>
  <c r="GY17" i="1"/>
  <c r="GZ17" i="1" s="1"/>
  <c r="HA17" i="1" s="1"/>
  <c r="HB17" i="1" s="1"/>
  <c r="F129" i="9"/>
  <c r="F100" i="11"/>
  <c r="FV17" i="1"/>
  <c r="FW17" i="1" s="1"/>
  <c r="FX17" i="1" s="1"/>
  <c r="FY17" i="1" s="1"/>
  <c r="C8" i="12"/>
  <c r="C8" i="5"/>
  <c r="C8" i="7"/>
  <c r="C43" i="7" s="1"/>
  <c r="F126" i="10"/>
  <c r="HG14" i="1"/>
  <c r="HH14" i="1" s="1"/>
  <c r="HI14" i="1" s="1"/>
  <c r="HJ14" i="1" s="1"/>
  <c r="JC14" i="1"/>
  <c r="JD14" i="1" s="1"/>
  <c r="JE14" i="1" s="1"/>
  <c r="AM14" i="1"/>
  <c r="AN14" i="1" s="1"/>
  <c r="F96" i="11"/>
  <c r="FV13" i="1"/>
  <c r="FW13" i="1" s="1"/>
  <c r="FX13" i="1" s="1"/>
  <c r="FY13" i="1" s="1"/>
  <c r="DQ7" i="7"/>
  <c r="DQ42" i="7" s="1"/>
  <c r="DQ7" i="12"/>
  <c r="DQ32" i="12"/>
  <c r="DQ32" i="7"/>
  <c r="DQ67" i="7" s="1"/>
  <c r="C21" i="12"/>
  <c r="C21" i="5"/>
  <c r="C21" i="7"/>
  <c r="C56" i="7" s="1"/>
  <c r="DQ13" i="12"/>
  <c r="DQ13" i="7"/>
  <c r="DQ48" i="7" s="1"/>
  <c r="C25" i="12"/>
  <c r="C25" i="5"/>
  <c r="C25" i="7"/>
  <c r="C60" i="7" s="1"/>
  <c r="C11" i="12"/>
  <c r="C11" i="5"/>
  <c r="C11" i="7"/>
  <c r="C46" i="7" s="1"/>
  <c r="DH21" i="12"/>
  <c r="DH21" i="7"/>
  <c r="DH56" i="7" s="1"/>
  <c r="C29" i="12"/>
  <c r="C29" i="5"/>
  <c r="C29" i="7"/>
  <c r="C64" i="7" s="1"/>
  <c r="BM33" i="12"/>
  <c r="BM68" i="12" s="1"/>
  <c r="BM33" i="5"/>
  <c r="BM33" i="7"/>
  <c r="BM68" i="7" s="1"/>
  <c r="FB25" i="6"/>
  <c r="FC25" i="6" s="1"/>
  <c r="FD25" i="6" s="1"/>
  <c r="FF25" i="6" s="1"/>
  <c r="FG25" i="6" s="1"/>
  <c r="FH25" i="6" s="1"/>
  <c r="FI25" i="6" s="1"/>
  <c r="FK25" i="6"/>
  <c r="FL25" i="6" s="1"/>
  <c r="W41" i="1"/>
  <c r="X41" i="1" s="1"/>
  <c r="IM41" i="1"/>
  <c r="IN41" i="1" s="1"/>
  <c r="IO41" i="1" s="1"/>
  <c r="F123" i="10"/>
  <c r="G123" i="10" s="1"/>
  <c r="H123" i="10" s="1"/>
  <c r="I123" i="10" s="1"/>
  <c r="FN40" i="1"/>
  <c r="FO40" i="1" s="1"/>
  <c r="FP40" i="1" s="1"/>
  <c r="FQ40" i="1" s="1"/>
  <c r="F123" i="11"/>
  <c r="FV40" i="1"/>
  <c r="FW40" i="1" s="1"/>
  <c r="FX40" i="1" s="1"/>
  <c r="FY40" i="1" s="1"/>
  <c r="FV38" i="1"/>
  <c r="FW38" i="1" s="1"/>
  <c r="FX38" i="1" s="1"/>
  <c r="FY38" i="1" s="1"/>
  <c r="F121" i="11"/>
  <c r="F32" i="11"/>
  <c r="AP36" i="1"/>
  <c r="AQ36" i="1" s="1"/>
  <c r="AR36" i="1" s="1"/>
  <c r="AS36" i="1" s="1"/>
  <c r="AG23" i="12"/>
  <c r="AG58" i="12" s="1"/>
  <c r="AG23" i="5"/>
  <c r="AG23" i="7"/>
  <c r="AG58" i="7" s="1"/>
  <c r="F111" i="10"/>
  <c r="FN28" i="1"/>
  <c r="FO28" i="1" s="1"/>
  <c r="FP28" i="1" s="1"/>
  <c r="FQ28" i="1" s="1"/>
  <c r="F110" i="9"/>
  <c r="FF27" i="1"/>
  <c r="FG27" i="1" s="1"/>
  <c r="FH27" i="1" s="1"/>
  <c r="FI27" i="1" s="1"/>
  <c r="Q16" i="12"/>
  <c r="Q51" i="12" s="1"/>
  <c r="Q16" i="7"/>
  <c r="Q51" i="7" s="1"/>
  <c r="Q16" i="5"/>
  <c r="F127" i="9"/>
  <c r="GY15" i="1"/>
  <c r="GZ15" i="1" s="1"/>
  <c r="HA15" i="1" s="1"/>
  <c r="HB15" i="1" s="1"/>
  <c r="F9" i="9"/>
  <c r="Z13" i="1"/>
  <c r="AA13" i="1" s="1"/>
  <c r="AB13" i="1" s="1"/>
  <c r="AC13" i="1" s="1"/>
  <c r="CQ11" i="12"/>
  <c r="CQ46" i="12" s="1"/>
  <c r="CQ11" i="5"/>
  <c r="CQ11" i="7"/>
  <c r="CQ46" i="7" s="1"/>
  <c r="CO9" i="12"/>
  <c r="CO44" i="12" s="1"/>
  <c r="CO9" i="5"/>
  <c r="CO9" i="7"/>
  <c r="CO44" i="7" s="1"/>
  <c r="FV39" i="1"/>
  <c r="FW39" i="1" s="1"/>
  <c r="FX39" i="1" s="1"/>
  <c r="FY39" i="1" s="1"/>
  <c r="F122" i="11"/>
  <c r="F57" i="10"/>
  <c r="CB32" i="1"/>
  <c r="CC32" i="1" s="1"/>
  <c r="CD32" i="1" s="1"/>
  <c r="CE32" i="1" s="1"/>
  <c r="F131" i="9"/>
  <c r="GY19" i="1"/>
  <c r="GZ19" i="1" s="1"/>
  <c r="HA19" i="1" s="1"/>
  <c r="HB19" i="1" s="1"/>
  <c r="FV29" i="6"/>
  <c r="FW29" i="6" s="1"/>
  <c r="FX29" i="6" s="1"/>
  <c r="FY29" i="6" s="1"/>
  <c r="F257" i="11"/>
  <c r="CQ9" i="12"/>
  <c r="CQ44" i="12" s="1"/>
  <c r="CQ9" i="5"/>
  <c r="CQ9" i="7"/>
  <c r="CQ44" i="7" s="1"/>
  <c r="CL6" i="12"/>
  <c r="CL6" i="5"/>
  <c r="CL6" i="7"/>
  <c r="CL41" i="7" s="1"/>
  <c r="BH8" i="12"/>
  <c r="BH8" i="5"/>
  <c r="BH8" i="7"/>
  <c r="BH43" i="7" s="1"/>
  <c r="BH9" i="12"/>
  <c r="BH9" i="7"/>
  <c r="BH44" i="7" s="1"/>
  <c r="BH9" i="5"/>
  <c r="BH13" i="12"/>
  <c r="BH13" i="5"/>
  <c r="BH13" i="7"/>
  <c r="BH48" i="7" s="1"/>
  <c r="BH17" i="12"/>
  <c r="BH17" i="5"/>
  <c r="BH17" i="7"/>
  <c r="BH52" i="7" s="1"/>
  <c r="BH21" i="12"/>
  <c r="BH21" i="5"/>
  <c r="BH21" i="7"/>
  <c r="BH56" i="7" s="1"/>
  <c r="BH25" i="12"/>
  <c r="BH25" i="5"/>
  <c r="BH25" i="7"/>
  <c r="BH60" i="7" s="1"/>
  <c r="BH29" i="12"/>
  <c r="BH29" i="5"/>
  <c r="BH29" i="7"/>
  <c r="BH64" i="7" s="1"/>
  <c r="AA31" i="12"/>
  <c r="AA66" i="12" s="1"/>
  <c r="AA31" i="5"/>
  <c r="AA31" i="7"/>
  <c r="AA66" i="7" s="1"/>
  <c r="F90" i="10"/>
  <c r="G90" i="10" s="1"/>
  <c r="H90" i="10" s="1"/>
  <c r="I90" i="10" s="1"/>
  <c r="DU36" i="1"/>
  <c r="DV36" i="1" s="1"/>
  <c r="DW36" i="1" s="1"/>
  <c r="DX36" i="1" s="1"/>
  <c r="W28" i="1"/>
  <c r="X28" i="1" s="1"/>
  <c r="IM28" i="1"/>
  <c r="IN28" i="1" s="1"/>
  <c r="IO28" i="1" s="1"/>
  <c r="AH17" i="12"/>
  <c r="AH52" i="12" s="1"/>
  <c r="AH17" i="5"/>
  <c r="AH17" i="7"/>
  <c r="AH52" i="7" s="1"/>
  <c r="F107" i="10"/>
  <c r="G107" i="10" s="1"/>
  <c r="H107" i="10" s="1"/>
  <c r="I107" i="10" s="1"/>
  <c r="FN24" i="1"/>
  <c r="FO24" i="1" s="1"/>
  <c r="FP24" i="1" s="1"/>
  <c r="FQ24" i="1" s="1"/>
  <c r="F78" i="10"/>
  <c r="DU24" i="1"/>
  <c r="DV24" i="1" s="1"/>
  <c r="DW24" i="1" s="1"/>
  <c r="DX24" i="1" s="1"/>
  <c r="C16" i="12"/>
  <c r="C16" i="5"/>
  <c r="C16" i="7"/>
  <c r="C51" i="7" s="1"/>
  <c r="F48" i="9"/>
  <c r="BT23" i="1"/>
  <c r="BU23" i="1" s="1"/>
  <c r="BV23" i="1" s="1"/>
  <c r="BW23" i="1" s="1"/>
  <c r="FZ19" i="1"/>
  <c r="GA19" i="1" s="1"/>
  <c r="GB19" i="1" s="1"/>
  <c r="DH7" i="12"/>
  <c r="DH7" i="7"/>
  <c r="DH42" i="7" s="1"/>
  <c r="Y7" i="12"/>
  <c r="Y42" i="12" s="1"/>
  <c r="Y7" i="5"/>
  <c r="Y7" i="7"/>
  <c r="Y42" i="7" s="1"/>
  <c r="F97" i="9"/>
  <c r="FF14" i="1"/>
  <c r="FG14" i="1" s="1"/>
  <c r="FH14" i="1" s="1"/>
  <c r="FI14" i="1" s="1"/>
  <c r="F67" i="10"/>
  <c r="G67" i="10" s="1"/>
  <c r="H67" i="10" s="1"/>
  <c r="I67" i="10" s="1"/>
  <c r="DU13" i="1"/>
  <c r="DV13" i="1" s="1"/>
  <c r="DW13" i="1" s="1"/>
  <c r="DX13" i="1" s="1"/>
  <c r="BA8" i="12"/>
  <c r="BA43" i="12" s="1"/>
  <c r="BA8" i="5"/>
  <c r="BA8" i="7"/>
  <c r="BA43" i="7" s="1"/>
  <c r="AX6" i="12"/>
  <c r="AX6" i="5"/>
  <c r="AX6" i="7"/>
  <c r="AX41" i="7" s="1"/>
  <c r="CL8" i="12"/>
  <c r="CL8" i="5"/>
  <c r="CL8" i="7"/>
  <c r="CL43" i="7" s="1"/>
  <c r="AX12" i="12"/>
  <c r="AX12" i="5"/>
  <c r="AX12" i="7"/>
  <c r="AX47" i="7" s="1"/>
  <c r="AX13" i="12"/>
  <c r="AX13" i="5"/>
  <c r="AX13" i="7"/>
  <c r="AX48" i="7" s="1"/>
  <c r="AX14" i="12"/>
  <c r="AX14" i="5"/>
  <c r="AX14" i="7"/>
  <c r="AX49" i="7" s="1"/>
  <c r="AX16" i="12"/>
  <c r="AX16" i="5"/>
  <c r="AX16" i="7"/>
  <c r="AX51" i="7" s="1"/>
  <c r="AX18" i="12"/>
  <c r="AX18" i="7"/>
  <c r="AX53" i="7" s="1"/>
  <c r="AX18" i="5"/>
  <c r="AX20" i="12"/>
  <c r="AX20" i="5"/>
  <c r="AX20" i="7"/>
  <c r="AX55" i="7" s="1"/>
  <c r="AX21" i="12"/>
  <c r="AX21" i="5"/>
  <c r="AX21" i="7"/>
  <c r="AX56" i="7" s="1"/>
  <c r="AX23" i="12"/>
  <c r="AX23" i="7"/>
  <c r="AX58" i="7" s="1"/>
  <c r="AX23" i="5"/>
  <c r="AX25" i="12"/>
  <c r="AX25" i="5"/>
  <c r="AX25" i="7"/>
  <c r="AX60" i="7" s="1"/>
  <c r="AX26" i="12"/>
  <c r="AX26" i="7"/>
  <c r="AX61" i="7" s="1"/>
  <c r="AX26" i="5"/>
  <c r="CL28" i="12"/>
  <c r="CL28" i="5"/>
  <c r="CL28" i="7"/>
  <c r="CL63" i="7" s="1"/>
  <c r="AX30" i="12"/>
  <c r="AX30" i="5"/>
  <c r="AX30" i="7"/>
  <c r="AX65" i="7" s="1"/>
  <c r="AX33" i="12"/>
  <c r="AX33" i="5"/>
  <c r="AX33" i="7"/>
  <c r="AX68" i="7" s="1"/>
  <c r="F34" i="10"/>
  <c r="AH38" i="1"/>
  <c r="AI38" i="1" s="1"/>
  <c r="AJ38" i="1" s="1"/>
  <c r="AK38" i="1" s="1"/>
  <c r="F145" i="10"/>
  <c r="HG33" i="1"/>
  <c r="HH33" i="1" s="1"/>
  <c r="HI33" i="1" s="1"/>
  <c r="HJ33" i="1" s="1"/>
  <c r="F111" i="11"/>
  <c r="FV28" i="1"/>
  <c r="FW28" i="1" s="1"/>
  <c r="FX28" i="1" s="1"/>
  <c r="FY28" i="1" s="1"/>
  <c r="F18" i="10"/>
  <c r="AH22" i="1"/>
  <c r="AI22" i="1" s="1"/>
  <c r="AJ22" i="1" s="1"/>
  <c r="AK22" i="1" s="1"/>
  <c r="F130" i="9"/>
  <c r="GY18" i="1"/>
  <c r="GZ18" i="1" s="1"/>
  <c r="HA18" i="1" s="1"/>
  <c r="HB18" i="1" s="1"/>
  <c r="AF22" i="12"/>
  <c r="AF57" i="12" s="1"/>
  <c r="AF22" i="5"/>
  <c r="AF22" i="7"/>
  <c r="AF57" i="7" s="1"/>
  <c r="I21" i="8" s="1"/>
  <c r="Q21" i="8" s="1"/>
  <c r="FZ39" i="1"/>
  <c r="GA39" i="1" s="1"/>
  <c r="GB39" i="1" s="1"/>
  <c r="AJ22" i="12"/>
  <c r="AJ57" i="12" s="1"/>
  <c r="AJ22" i="5"/>
  <c r="AJ22" i="7"/>
  <c r="AJ57" i="7" s="1"/>
  <c r="AF33" i="12"/>
  <c r="AF68" i="12" s="1"/>
  <c r="AF33" i="7"/>
  <c r="AF68" i="7" s="1"/>
  <c r="I32" i="8" s="1"/>
  <c r="Q32" i="8" s="1"/>
  <c r="AF33" i="5"/>
  <c r="AF9" i="12"/>
  <c r="AF44" i="12" s="1"/>
  <c r="AF9" i="5"/>
  <c r="AF9" i="7"/>
  <c r="AF44" i="7" s="1"/>
  <c r="I8" i="8" s="1"/>
  <c r="Q8" i="8" s="1"/>
  <c r="AF13" i="12"/>
  <c r="AF48" i="12" s="1"/>
  <c r="AF13" i="5"/>
  <c r="AF13" i="7"/>
  <c r="AF48" i="7" s="1"/>
  <c r="I12" i="8" s="1"/>
  <c r="Q12" i="8" s="1"/>
  <c r="AJ23" i="12"/>
  <c r="AJ58" i="12" s="1"/>
  <c r="AJ23" i="5"/>
  <c r="AJ23" i="7"/>
  <c r="AJ58" i="7" s="1"/>
  <c r="G122" i="9"/>
  <c r="H122" i="9" s="1"/>
  <c r="I122" i="9" s="1"/>
  <c r="G110" i="9"/>
  <c r="H110" i="9" s="1"/>
  <c r="I110" i="9" s="1"/>
  <c r="G106" i="9"/>
  <c r="H106" i="9" s="1"/>
  <c r="I106" i="9" s="1"/>
  <c r="G102" i="9"/>
  <c r="H102" i="9" s="1"/>
  <c r="I102" i="9" s="1"/>
  <c r="G98" i="9"/>
  <c r="H98" i="9" s="1"/>
  <c r="I98" i="9" s="1"/>
  <c r="G123" i="9"/>
  <c r="H123" i="9" s="1"/>
  <c r="I123" i="9" s="1"/>
  <c r="G120" i="9"/>
  <c r="H120" i="9" s="1"/>
  <c r="I120" i="9" s="1"/>
  <c r="G119" i="9"/>
  <c r="H119" i="9" s="1"/>
  <c r="I119" i="9" s="1"/>
  <c r="G115" i="9"/>
  <c r="H115" i="9" s="1"/>
  <c r="I115" i="9" s="1"/>
  <c r="G112" i="9"/>
  <c r="H112" i="9" s="1"/>
  <c r="I112" i="9" s="1"/>
  <c r="G111" i="9"/>
  <c r="H111" i="9" s="1"/>
  <c r="I111" i="9" s="1"/>
  <c r="G107" i="9"/>
  <c r="H107" i="9" s="1"/>
  <c r="I107" i="9" s="1"/>
  <c r="G99" i="9"/>
  <c r="H99" i="9" s="1"/>
  <c r="I99" i="9" s="1"/>
  <c r="G121" i="9"/>
  <c r="H121" i="9" s="1"/>
  <c r="I121" i="9" s="1"/>
  <c r="G117" i="9"/>
  <c r="H117" i="9" s="1"/>
  <c r="I117" i="9" s="1"/>
  <c r="G113" i="9"/>
  <c r="H113" i="9" s="1"/>
  <c r="I113" i="9" s="1"/>
  <c r="G101" i="9"/>
  <c r="H101" i="9" s="1"/>
  <c r="I101" i="9" s="1"/>
  <c r="G97" i="9"/>
  <c r="H97" i="9" s="1"/>
  <c r="I97" i="9" s="1"/>
  <c r="BP31" i="6"/>
  <c r="BQ31" i="6" s="1"/>
  <c r="BR31" i="6" s="1"/>
  <c r="BY31" i="6"/>
  <c r="BZ31" i="6" s="1"/>
  <c r="FV21" i="6"/>
  <c r="FW21" i="6" s="1"/>
  <c r="FX21" i="6" s="1"/>
  <c r="FY21" i="6" s="1"/>
  <c r="F249" i="11"/>
  <c r="F87" i="10"/>
  <c r="G87" i="10" s="1"/>
  <c r="H87" i="10" s="1"/>
  <c r="I87" i="10" s="1"/>
  <c r="DU33" i="1"/>
  <c r="DV33" i="1" s="1"/>
  <c r="DW33" i="1" s="1"/>
  <c r="DX33" i="1" s="1"/>
  <c r="CJ29" i="1"/>
  <c r="CK29" i="1" s="1"/>
  <c r="CL29" i="1" s="1"/>
  <c r="CM29" i="1" s="1"/>
  <c r="F54" i="11"/>
  <c r="F51" i="9"/>
  <c r="BT26" i="1"/>
  <c r="BU26" i="1" s="1"/>
  <c r="BV26" i="1" s="1"/>
  <c r="BW26" i="1" s="1"/>
  <c r="W24" i="1"/>
  <c r="X24" i="1" s="1"/>
  <c r="IM24" i="1"/>
  <c r="IN24" i="1" s="1"/>
  <c r="IO24" i="1" s="1"/>
  <c r="F70" i="11"/>
  <c r="EC16" i="1"/>
  <c r="ED16" i="1" s="1"/>
  <c r="EE16" i="1" s="1"/>
  <c r="EF16" i="1" s="1"/>
  <c r="W23" i="12"/>
  <c r="W58" i="12" s="1"/>
  <c r="W23" i="7"/>
  <c r="W58" i="7" s="1"/>
  <c r="G22" i="8" s="1"/>
  <c r="P22" i="8" s="1"/>
  <c r="W23" i="5"/>
  <c r="EJ40" i="1"/>
  <c r="EK40" i="1" s="1"/>
  <c r="EL40" i="1" s="1"/>
  <c r="Y19" i="12"/>
  <c r="Y54" i="12" s="1"/>
  <c r="Y19" i="5"/>
  <c r="Y19" i="7"/>
  <c r="Y54" i="7" s="1"/>
  <c r="AA29" i="12"/>
  <c r="AA64" i="12" s="1"/>
  <c r="AA29" i="7"/>
  <c r="AA64" i="7" s="1"/>
  <c r="AA29" i="5"/>
  <c r="AA13" i="12"/>
  <c r="AA48" i="12" s="1"/>
  <c r="AA13" i="7"/>
  <c r="AA48" i="7" s="1"/>
  <c r="AA13" i="5"/>
  <c r="Y18" i="12"/>
  <c r="Y53" i="12" s="1"/>
  <c r="Y18" i="5"/>
  <c r="Y18" i="7"/>
  <c r="Y53" i="7" s="1"/>
  <c r="W32" i="12"/>
  <c r="W67" i="12" s="1"/>
  <c r="W32" i="5"/>
  <c r="W32" i="7"/>
  <c r="W67" i="7" s="1"/>
  <c r="G31" i="8" s="1"/>
  <c r="P31" i="8" s="1"/>
  <c r="Q12" i="12"/>
  <c r="Q47" i="12" s="1"/>
  <c r="Q12" i="5"/>
  <c r="Q12" i="7"/>
  <c r="Q47" i="7" s="1"/>
  <c r="AM16" i="1"/>
  <c r="AN16" i="1" s="1"/>
  <c r="JC16" i="1"/>
  <c r="JD16" i="1" s="1"/>
  <c r="JE16" i="1" s="1"/>
  <c r="AD24" i="12"/>
  <c r="AD24" i="5"/>
  <c r="AD24" i="7"/>
  <c r="AD59" i="7" s="1"/>
  <c r="AD8" i="12"/>
  <c r="AD8" i="5"/>
  <c r="AD8" i="7"/>
  <c r="AD43" i="7" s="1"/>
  <c r="U20" i="5"/>
  <c r="U20" i="7"/>
  <c r="U55" i="7" s="1"/>
  <c r="U20" i="12"/>
  <c r="AD29" i="12"/>
  <c r="AD29" i="5"/>
  <c r="AD29" i="7"/>
  <c r="AD64" i="7" s="1"/>
  <c r="AM18" i="12"/>
  <c r="AM18" i="7"/>
  <c r="AM53" i="7" s="1"/>
  <c r="AM18" i="5"/>
  <c r="AM5" i="12"/>
  <c r="AM5" i="5"/>
  <c r="AM5" i="7"/>
  <c r="AM40" i="7" s="1"/>
  <c r="AD25" i="12"/>
  <c r="AD25" i="5"/>
  <c r="AD25" i="7"/>
  <c r="AD60" i="7" s="1"/>
  <c r="U33" i="12"/>
  <c r="U33" i="5"/>
  <c r="U33" i="7"/>
  <c r="U68" i="7" s="1"/>
  <c r="AD13" i="12"/>
  <c r="AD13" i="5"/>
  <c r="AD13" i="7"/>
  <c r="AD48" i="7" s="1"/>
  <c r="U21" i="12"/>
  <c r="U21" i="5"/>
  <c r="U21" i="7"/>
  <c r="U56" i="7" s="1"/>
  <c r="U28" i="12"/>
  <c r="U28" i="5"/>
  <c r="U28" i="7"/>
  <c r="U63" i="7" s="1"/>
  <c r="AM7" i="12"/>
  <c r="AM7" i="5"/>
  <c r="AM7" i="7"/>
  <c r="AM42" i="7" s="1"/>
  <c r="AD17" i="12"/>
  <c r="AD17" i="7"/>
  <c r="AD52" i="7" s="1"/>
  <c r="AD17" i="5"/>
  <c r="U25" i="12"/>
  <c r="U25" i="5"/>
  <c r="U25" i="7"/>
  <c r="U60" i="7" s="1"/>
  <c r="AM32" i="12"/>
  <c r="AM32" i="5"/>
  <c r="AM32" i="7"/>
  <c r="AM67" i="7" s="1"/>
  <c r="AM11" i="12"/>
  <c r="AM11" i="7"/>
  <c r="AM46" i="7" s="1"/>
  <c r="AM11" i="5"/>
  <c r="U19" i="12"/>
  <c r="U19" i="7"/>
  <c r="U54" i="7" s="1"/>
  <c r="U19" i="5"/>
  <c r="AD23" i="12"/>
  <c r="AD23" i="7"/>
  <c r="AD58" i="7" s="1"/>
  <c r="AD23" i="5"/>
  <c r="AM27" i="7"/>
  <c r="AM62" i="7" s="1"/>
  <c r="AM27" i="12"/>
  <c r="AM27" i="5"/>
  <c r="AM31" i="12"/>
  <c r="AM31" i="5"/>
  <c r="AM31" i="7"/>
  <c r="AM66" i="7" s="1"/>
  <c r="F103" i="9"/>
  <c r="G103" i="9" s="1"/>
  <c r="H103" i="9" s="1"/>
  <c r="I103" i="9" s="1"/>
  <c r="FF20" i="1"/>
  <c r="FG20" i="1" s="1"/>
  <c r="FH20" i="1" s="1"/>
  <c r="FI20" i="1" s="1"/>
  <c r="Q19" i="12"/>
  <c r="Q54" i="12" s="1"/>
  <c r="Q19" i="5"/>
  <c r="Q19" i="7"/>
  <c r="Q54" i="7" s="1"/>
  <c r="F79" i="9"/>
  <c r="DM25" i="1"/>
  <c r="DN25" i="1" s="1"/>
  <c r="DO25" i="1" s="1"/>
  <c r="DP25" i="1" s="1"/>
  <c r="AR15" i="12"/>
  <c r="AR50" i="12" s="1"/>
  <c r="AR15" i="5"/>
  <c r="AR15" i="7"/>
  <c r="AR50" i="7" s="1"/>
  <c r="F14" i="10"/>
  <c r="AH18" i="1"/>
  <c r="AI18" i="1" s="1"/>
  <c r="AJ18" i="1" s="1"/>
  <c r="AK18" i="1" s="1"/>
  <c r="F99" i="10"/>
  <c r="FN16" i="1"/>
  <c r="FO16" i="1" s="1"/>
  <c r="FP16" i="1" s="1"/>
  <c r="FQ16" i="1" s="1"/>
  <c r="AP5" i="5"/>
  <c r="AP5" i="12"/>
  <c r="AP40" i="12" s="1"/>
  <c r="AP5" i="7"/>
  <c r="AP40" i="7" s="1"/>
  <c r="DZ10" i="12"/>
  <c r="DZ10" i="7"/>
  <c r="DZ45" i="7" s="1"/>
  <c r="DZ16" i="12"/>
  <c r="DZ16" i="7"/>
  <c r="DZ51" i="7" s="1"/>
  <c r="DZ21" i="7"/>
  <c r="DZ56" i="7" s="1"/>
  <c r="DZ21" i="12"/>
  <c r="DZ25" i="12"/>
  <c r="DZ25" i="7"/>
  <c r="DZ60" i="7" s="1"/>
  <c r="DZ24" i="12"/>
  <c r="DZ24" i="7"/>
  <c r="DZ59" i="7" s="1"/>
  <c r="DZ23" i="12"/>
  <c r="DZ23" i="7"/>
  <c r="DZ58" i="7" s="1"/>
  <c r="DZ30" i="12"/>
  <c r="DZ30" i="7"/>
  <c r="DZ65" i="7" s="1"/>
  <c r="L9" i="12"/>
  <c r="L9" i="5"/>
  <c r="L9" i="7"/>
  <c r="L44" i="7" s="1"/>
  <c r="L8" i="12"/>
  <c r="L8" i="5"/>
  <c r="L8" i="7"/>
  <c r="L43" i="7" s="1"/>
  <c r="L5" i="12"/>
  <c r="L5" i="5"/>
  <c r="L5" i="7"/>
  <c r="L40" i="7" s="1"/>
  <c r="L28" i="12"/>
  <c r="L28" i="5"/>
  <c r="L28" i="7"/>
  <c r="L63" i="7" s="1"/>
  <c r="L29" i="12"/>
  <c r="L29" i="5"/>
  <c r="L29" i="7"/>
  <c r="L64" i="7" s="1"/>
  <c r="L22" i="12"/>
  <c r="L22" i="5"/>
  <c r="L22" i="7"/>
  <c r="L57" i="7" s="1"/>
  <c r="L19" i="12"/>
  <c r="L19" i="5"/>
  <c r="L19" i="7"/>
  <c r="L54" i="7" s="1"/>
  <c r="L33" i="12"/>
  <c r="L33" i="5"/>
  <c r="L33" i="7"/>
  <c r="L68" i="7" s="1"/>
  <c r="AE25" i="1"/>
  <c r="AF25" i="1" s="1"/>
  <c r="IU25" i="1"/>
  <c r="IV25" i="1" s="1"/>
  <c r="IW25" i="1" s="1"/>
  <c r="AF10" i="7"/>
  <c r="AF45" i="7" s="1"/>
  <c r="I9" i="8" s="1"/>
  <c r="Q9" i="8" s="1"/>
  <c r="AF10" i="5"/>
  <c r="AF10" i="12"/>
  <c r="AF45" i="12" s="1"/>
  <c r="F41" i="10"/>
  <c r="CB16" i="1"/>
  <c r="CC16" i="1" s="1"/>
  <c r="CD16" i="1" s="1"/>
  <c r="CE16" i="1" s="1"/>
  <c r="AN5" i="12"/>
  <c r="AN40" i="12" s="1"/>
  <c r="AN5" i="5"/>
  <c r="AN5" i="7"/>
  <c r="AN40" i="7" s="1"/>
  <c r="AI11" i="12"/>
  <c r="AI46" i="12" s="1"/>
  <c r="AI11" i="5"/>
  <c r="AI11" i="7"/>
  <c r="AI46" i="7" s="1"/>
  <c r="Z7" i="12"/>
  <c r="Z42" i="12" s="1"/>
  <c r="Z7" i="5"/>
  <c r="Z7" i="7"/>
  <c r="Z42" i="7" s="1"/>
  <c r="CW8" i="12"/>
  <c r="CW8" i="7"/>
  <c r="CW43" i="7" s="1"/>
  <c r="CW29" i="12"/>
  <c r="CW29" i="7"/>
  <c r="CW64" i="7" s="1"/>
  <c r="CW6" i="12"/>
  <c r="CW6" i="7"/>
  <c r="CW41" i="7" s="1"/>
  <c r="CW10" i="12"/>
  <c r="CW10" i="7"/>
  <c r="CW45" i="7" s="1"/>
  <c r="CW31" i="12"/>
  <c r="CW31" i="7"/>
  <c r="CW66" i="7" s="1"/>
  <c r="CW12" i="12"/>
  <c r="CW12" i="7"/>
  <c r="CW47" i="7" s="1"/>
  <c r="CW11" i="12"/>
  <c r="CW11" i="7"/>
  <c r="CW46" i="7" s="1"/>
  <c r="CW27" i="12"/>
  <c r="CW27" i="7"/>
  <c r="CW62" i="7" s="1"/>
  <c r="K165" i="4"/>
  <c r="I165" i="4"/>
  <c r="Y164" i="4"/>
  <c r="W164" i="4"/>
  <c r="P149" i="4"/>
  <c r="R149" i="4"/>
  <c r="W153" i="4"/>
  <c r="Y153" i="4"/>
  <c r="Y151" i="4"/>
  <c r="W151" i="4"/>
  <c r="R155" i="4"/>
  <c r="P155" i="4"/>
  <c r="Y143" i="4"/>
  <c r="W143" i="4"/>
  <c r="K136" i="4"/>
  <c r="I136" i="4"/>
  <c r="K127" i="4"/>
  <c r="I127" i="4"/>
  <c r="Y111" i="4"/>
  <c r="W111" i="4"/>
  <c r="K104" i="4"/>
  <c r="I104" i="4"/>
  <c r="K95" i="4"/>
  <c r="I95" i="4"/>
  <c r="Y79" i="4"/>
  <c r="W79" i="4"/>
  <c r="K72" i="4"/>
  <c r="I72" i="4"/>
  <c r="K63" i="4"/>
  <c r="I63" i="4"/>
  <c r="Y47" i="4"/>
  <c r="W47" i="4"/>
  <c r="K40" i="4"/>
  <c r="I40" i="4"/>
  <c r="K31" i="4"/>
  <c r="I31" i="4"/>
  <c r="Y15" i="4"/>
  <c r="W15" i="4"/>
  <c r="K8" i="4"/>
  <c r="I8" i="4"/>
  <c r="W163" i="2"/>
  <c r="Y163" i="2"/>
  <c r="Y158" i="2"/>
  <c r="W158" i="2"/>
  <c r="K147" i="2"/>
  <c r="I147" i="2"/>
  <c r="W123" i="2"/>
  <c r="Y123" i="2"/>
  <c r="Y121" i="2"/>
  <c r="W121" i="2"/>
  <c r="P107" i="2"/>
  <c r="R107" i="2"/>
  <c r="K89" i="2"/>
  <c r="I89" i="2"/>
  <c r="R73" i="2"/>
  <c r="P73" i="2"/>
  <c r="W59" i="2"/>
  <c r="Y59" i="2"/>
  <c r="Y57" i="2"/>
  <c r="W57" i="2"/>
  <c r="P43" i="2"/>
  <c r="R43" i="2"/>
  <c r="Y159" i="4"/>
  <c r="W159" i="4"/>
  <c r="R147" i="4"/>
  <c r="P147" i="4"/>
  <c r="Y131" i="4"/>
  <c r="W131" i="4"/>
  <c r="W124" i="4"/>
  <c r="Y124" i="4"/>
  <c r="K108" i="4"/>
  <c r="I108" i="4"/>
  <c r="K99" i="4"/>
  <c r="I99" i="4"/>
  <c r="R92" i="4"/>
  <c r="P92" i="4"/>
  <c r="R83" i="4"/>
  <c r="P83" i="4"/>
  <c r="Y67" i="4"/>
  <c r="W67" i="4"/>
  <c r="W60" i="4"/>
  <c r="Y60" i="4"/>
  <c r="K44" i="4"/>
  <c r="I44" i="4"/>
  <c r="K35" i="4"/>
  <c r="I35" i="4"/>
  <c r="R28" i="4"/>
  <c r="P28" i="4"/>
  <c r="R19" i="4"/>
  <c r="P19" i="4"/>
  <c r="Y170" i="2"/>
  <c r="W170" i="2"/>
  <c r="W159" i="2"/>
  <c r="Y159" i="2"/>
  <c r="R154" i="2"/>
  <c r="P154" i="2"/>
  <c r="W127" i="2"/>
  <c r="Y127" i="2"/>
  <c r="Y125" i="2"/>
  <c r="W125" i="2"/>
  <c r="R109" i="2"/>
  <c r="P109" i="2"/>
  <c r="K93" i="2"/>
  <c r="I93" i="2"/>
  <c r="P79" i="2"/>
  <c r="R79" i="2"/>
  <c r="W63" i="2"/>
  <c r="Y63" i="2"/>
  <c r="Y61" i="2"/>
  <c r="W61" i="2"/>
  <c r="R45" i="2"/>
  <c r="P45" i="2"/>
  <c r="K123" i="4"/>
  <c r="I123" i="4"/>
  <c r="K116" i="4"/>
  <c r="I116" i="4"/>
  <c r="K91" i="4"/>
  <c r="I91" i="4"/>
  <c r="K84" i="4"/>
  <c r="I84" i="4"/>
  <c r="K59" i="4"/>
  <c r="I59" i="4"/>
  <c r="K52" i="4"/>
  <c r="I52" i="4"/>
  <c r="K27" i="4"/>
  <c r="I27" i="4"/>
  <c r="K20" i="4"/>
  <c r="I20" i="4"/>
  <c r="R155" i="2"/>
  <c r="P155" i="2"/>
  <c r="R135" i="2"/>
  <c r="P135" i="2"/>
  <c r="P99" i="2"/>
  <c r="R99" i="2"/>
  <c r="Y69" i="2"/>
  <c r="W69" i="2"/>
  <c r="Y27" i="2"/>
  <c r="W27" i="2"/>
  <c r="K20" i="2"/>
  <c r="I20" i="2"/>
  <c r="K11" i="2"/>
  <c r="I11" i="2"/>
  <c r="W144" i="4"/>
  <c r="Y144" i="4"/>
  <c r="R119" i="4"/>
  <c r="P119" i="4"/>
  <c r="R112" i="4"/>
  <c r="P112" i="4"/>
  <c r="W80" i="4"/>
  <c r="Y80" i="4"/>
  <c r="R55" i="4"/>
  <c r="P55" i="4"/>
  <c r="R48" i="4"/>
  <c r="P48" i="4"/>
  <c r="W16" i="4"/>
  <c r="Y16" i="4"/>
  <c r="W115" i="2"/>
  <c r="Y115" i="2"/>
  <c r="I97" i="2"/>
  <c r="K97" i="2"/>
  <c r="P51" i="2"/>
  <c r="R51" i="2"/>
  <c r="R31" i="2"/>
  <c r="P31" i="2"/>
  <c r="Y15" i="2"/>
  <c r="W15" i="2"/>
  <c r="W8" i="2"/>
  <c r="Y8" i="2"/>
  <c r="R6" i="2"/>
  <c r="P6" i="2"/>
  <c r="K139" i="4"/>
  <c r="I139" i="4"/>
  <c r="K132" i="4"/>
  <c r="I132" i="4"/>
  <c r="K107" i="4"/>
  <c r="I107" i="4"/>
  <c r="K100" i="4"/>
  <c r="I100" i="4"/>
  <c r="K75" i="4"/>
  <c r="I75" i="4"/>
  <c r="K68" i="4"/>
  <c r="I68" i="4"/>
  <c r="K43" i="4"/>
  <c r="I43" i="4"/>
  <c r="K36" i="4"/>
  <c r="I36" i="4"/>
  <c r="K11" i="4"/>
  <c r="I11" i="4"/>
  <c r="W167" i="2"/>
  <c r="Y167" i="2"/>
  <c r="Y162" i="2"/>
  <c r="W162" i="2"/>
  <c r="P131" i="2"/>
  <c r="R131" i="2"/>
  <c r="Y101" i="2"/>
  <c r="W101" i="2"/>
  <c r="R64" i="4"/>
  <c r="P64" i="4"/>
  <c r="W39" i="2"/>
  <c r="Y39" i="2"/>
  <c r="Y19" i="2"/>
  <c r="W19" i="2"/>
  <c r="K135" i="4"/>
  <c r="I135" i="4"/>
  <c r="K7" i="4"/>
  <c r="K171" i="4" s="1"/>
  <c r="I7" i="4"/>
  <c r="I171" i="4" s="1"/>
  <c r="R151" i="2"/>
  <c r="P151" i="2"/>
  <c r="W32" i="2"/>
  <c r="Y32" i="2"/>
  <c r="K128" i="4"/>
  <c r="I128" i="4"/>
  <c r="Y39" i="4"/>
  <c r="W39" i="4"/>
  <c r="R166" i="2"/>
  <c r="P166" i="2"/>
  <c r="W119" i="2"/>
  <c r="Y119" i="2"/>
  <c r="R65" i="2"/>
  <c r="P65" i="2"/>
  <c r="Y53" i="2"/>
  <c r="W53" i="2"/>
  <c r="K35" i="2"/>
  <c r="I35" i="2"/>
  <c r="K28" i="2"/>
  <c r="I28" i="2"/>
  <c r="Y71" i="4"/>
  <c r="W71" i="4"/>
  <c r="W32" i="4"/>
  <c r="Y32" i="4"/>
  <c r="F268" i="11"/>
  <c r="FV40" i="6"/>
  <c r="FW40" i="6" s="1"/>
  <c r="FX40" i="6" s="1"/>
  <c r="FY40" i="6" s="1"/>
  <c r="BN9" i="12"/>
  <c r="BN44" i="12" s="1"/>
  <c r="BN9" i="7"/>
  <c r="BN44" i="7" s="1"/>
  <c r="BN9" i="5"/>
  <c r="BL7" i="12"/>
  <c r="BL42" i="12" s="1"/>
  <c r="BL7" i="5"/>
  <c r="BL7" i="7"/>
  <c r="BL42" i="7" s="1"/>
  <c r="BL11" i="5"/>
  <c r="BL11" i="7"/>
  <c r="BL46" i="7" s="1"/>
  <c r="BL11" i="12"/>
  <c r="BL46" i="12" s="1"/>
  <c r="BN33" i="12"/>
  <c r="BN68" i="12" s="1"/>
  <c r="BN33" i="7"/>
  <c r="BN68" i="7" s="1"/>
  <c r="BN33" i="5"/>
  <c r="K23" i="2"/>
  <c r="I23" i="2"/>
  <c r="BY40" i="6"/>
  <c r="BZ40" i="6" s="1"/>
  <c r="BP40" i="6"/>
  <c r="BQ40" i="6" s="1"/>
  <c r="BR40" i="6" s="1"/>
  <c r="GY38" i="6"/>
  <c r="GZ38" i="6" s="1"/>
  <c r="HA38" i="6" s="1"/>
  <c r="HB38" i="6" s="1"/>
  <c r="BY36" i="6"/>
  <c r="BZ36" i="6" s="1"/>
  <c r="BP36" i="6"/>
  <c r="BQ36" i="6" s="1"/>
  <c r="BR36" i="6" s="1"/>
  <c r="GU33" i="6"/>
  <c r="GV33" i="6" s="1"/>
  <c r="GW33" i="6" s="1"/>
  <c r="GY33" i="6" s="1"/>
  <c r="GZ33" i="6" s="1"/>
  <c r="HA33" i="6" s="1"/>
  <c r="HB33" i="6" s="1"/>
  <c r="HD33" i="6"/>
  <c r="HE33" i="6" s="1"/>
  <c r="HV33" i="6" s="1"/>
  <c r="HW33" i="6" s="1"/>
  <c r="HX33" i="6" s="1"/>
  <c r="V33" i="6"/>
  <c r="W33" i="6" s="1"/>
  <c r="X33" i="6" s="1"/>
  <c r="Z33" i="6" s="1"/>
  <c r="AA33" i="6" s="1"/>
  <c r="AB33" i="6" s="1"/>
  <c r="AC33" i="6" s="1"/>
  <c r="AE33" i="6"/>
  <c r="AF33" i="6" s="1"/>
  <c r="CJ32" i="6"/>
  <c r="CK32" i="6" s="1"/>
  <c r="CL32" i="6" s="1"/>
  <c r="CM32" i="6" s="1"/>
  <c r="F202" i="11"/>
  <c r="G202" i="11" s="1"/>
  <c r="H202" i="11" s="1"/>
  <c r="I202" i="11" s="1"/>
  <c r="CT32" i="6"/>
  <c r="CU32" i="6" s="1"/>
  <c r="CV32" i="6" s="1"/>
  <c r="GU29" i="6"/>
  <c r="GV29" i="6" s="1"/>
  <c r="GW29" i="6" s="1"/>
  <c r="GY29" i="6" s="1"/>
  <c r="GZ29" i="6" s="1"/>
  <c r="HA29" i="6" s="1"/>
  <c r="HB29" i="6" s="1"/>
  <c r="HD29" i="6"/>
  <c r="HE29" i="6" s="1"/>
  <c r="V29" i="6"/>
  <c r="W29" i="6" s="1"/>
  <c r="X29" i="6" s="1"/>
  <c r="Z29" i="6" s="1"/>
  <c r="AA29" i="6" s="1"/>
  <c r="AB29" i="6" s="1"/>
  <c r="AC29" i="6" s="1"/>
  <c r="AE29" i="6"/>
  <c r="AF29" i="6" s="1"/>
  <c r="CJ28" i="6"/>
  <c r="CK28" i="6" s="1"/>
  <c r="CL28" i="6" s="1"/>
  <c r="CM28" i="6" s="1"/>
  <c r="F198" i="11"/>
  <c r="G198" i="11" s="1"/>
  <c r="H198" i="11" s="1"/>
  <c r="I198" i="11" s="1"/>
  <c r="CT28" i="6"/>
  <c r="CU28" i="6" s="1"/>
  <c r="CV28" i="6" s="1"/>
  <c r="GU25" i="6"/>
  <c r="GV25" i="6" s="1"/>
  <c r="GW25" i="6" s="1"/>
  <c r="GY25" i="6" s="1"/>
  <c r="GZ25" i="6" s="1"/>
  <c r="HA25" i="6" s="1"/>
  <c r="HB25" i="6" s="1"/>
  <c r="HD25" i="6"/>
  <c r="HE25" i="6" s="1"/>
  <c r="V25" i="6"/>
  <c r="W25" i="6" s="1"/>
  <c r="X25" i="6" s="1"/>
  <c r="Z25" i="6" s="1"/>
  <c r="AA25" i="6" s="1"/>
  <c r="AB25" i="6" s="1"/>
  <c r="AC25" i="6" s="1"/>
  <c r="AE25" i="6"/>
  <c r="AF25" i="6" s="1"/>
  <c r="CJ24" i="6"/>
  <c r="CK24" i="6" s="1"/>
  <c r="CL24" i="6" s="1"/>
  <c r="CM24" i="6" s="1"/>
  <c r="F194" i="11"/>
  <c r="CT24" i="6"/>
  <c r="CU24" i="6" s="1"/>
  <c r="CV24" i="6" s="1"/>
  <c r="GU21" i="6"/>
  <c r="GV21" i="6" s="1"/>
  <c r="GW21" i="6" s="1"/>
  <c r="GY21" i="6" s="1"/>
  <c r="GZ21" i="6" s="1"/>
  <c r="HA21" i="6" s="1"/>
  <c r="HB21" i="6" s="1"/>
  <c r="HD21" i="6"/>
  <c r="HE21" i="6" s="1"/>
  <c r="V21" i="6"/>
  <c r="W21" i="6" s="1"/>
  <c r="X21" i="6" s="1"/>
  <c r="Z21" i="6" s="1"/>
  <c r="AA21" i="6" s="1"/>
  <c r="AB21" i="6" s="1"/>
  <c r="AC21" i="6" s="1"/>
  <c r="AE21" i="6"/>
  <c r="AF21" i="6" s="1"/>
  <c r="CJ20" i="6"/>
  <c r="CK20" i="6" s="1"/>
  <c r="CL20" i="6" s="1"/>
  <c r="CM20" i="6" s="1"/>
  <c r="CT20" i="6"/>
  <c r="CU20" i="6" s="1"/>
  <c r="CV20" i="6" s="1"/>
  <c r="F190" i="11"/>
  <c r="G190" i="11" s="1"/>
  <c r="H190" i="11" s="1"/>
  <c r="I190" i="11" s="1"/>
  <c r="F158" i="11"/>
  <c r="AP17" i="6"/>
  <c r="AQ17" i="6" s="1"/>
  <c r="AR17" i="6" s="1"/>
  <c r="AS17" i="6" s="1"/>
  <c r="V15" i="6"/>
  <c r="W15" i="6" s="1"/>
  <c r="X15" i="6" s="1"/>
  <c r="Z15" i="6" s="1"/>
  <c r="AA15" i="6" s="1"/>
  <c r="AB15" i="6" s="1"/>
  <c r="AC15" i="6" s="1"/>
  <c r="AE15" i="6"/>
  <c r="AF15" i="6" s="1"/>
  <c r="F95" i="11"/>
  <c r="EC41" i="1"/>
  <c r="ED41" i="1" s="1"/>
  <c r="EE41" i="1" s="1"/>
  <c r="EF41" i="1" s="1"/>
  <c r="F63" i="11"/>
  <c r="CJ38" i="1"/>
  <c r="CK38" i="1" s="1"/>
  <c r="CL38" i="1" s="1"/>
  <c r="CM38" i="1" s="1"/>
  <c r="F118" i="9"/>
  <c r="G118" i="9" s="1"/>
  <c r="H118" i="9" s="1"/>
  <c r="I118" i="9" s="1"/>
  <c r="FF35" i="1"/>
  <c r="FG35" i="1" s="1"/>
  <c r="FH35" i="1" s="1"/>
  <c r="FI35" i="1" s="1"/>
  <c r="F113" i="11"/>
  <c r="FV30" i="1"/>
  <c r="FW30" i="1" s="1"/>
  <c r="FX30" i="1" s="1"/>
  <c r="FY30" i="1" s="1"/>
  <c r="F134" i="11"/>
  <c r="HO22" i="1"/>
  <c r="HP22" i="1" s="1"/>
  <c r="HQ22" i="1" s="1"/>
  <c r="HR22" i="1" s="1"/>
  <c r="JC22" i="1"/>
  <c r="JD22" i="1" s="1"/>
  <c r="JE22" i="1" s="1"/>
  <c r="AM22" i="1"/>
  <c r="AN22" i="1" s="1"/>
  <c r="HD40" i="6"/>
  <c r="HE40" i="6" s="1"/>
  <c r="HV40" i="6" s="1"/>
  <c r="HW40" i="6" s="1"/>
  <c r="HX40" i="6" s="1"/>
  <c r="GU40" i="6"/>
  <c r="GV40" i="6" s="1"/>
  <c r="GW40" i="6" s="1"/>
  <c r="GY40" i="6" s="1"/>
  <c r="GZ40" i="6" s="1"/>
  <c r="HA40" i="6" s="1"/>
  <c r="HB40" i="6" s="1"/>
  <c r="DR38" i="6"/>
  <c r="DS38" i="6" s="1"/>
  <c r="DI38" i="6"/>
  <c r="DJ38" i="6" s="1"/>
  <c r="DK38" i="6" s="1"/>
  <c r="DM38" i="6" s="1"/>
  <c r="DN38" i="6" s="1"/>
  <c r="DO38" i="6" s="1"/>
  <c r="DP38" i="6" s="1"/>
  <c r="BP38" i="6"/>
  <c r="BQ38" i="6" s="1"/>
  <c r="BR38" i="6" s="1"/>
  <c r="BY38" i="6"/>
  <c r="BZ38" i="6" s="1"/>
  <c r="FK37" i="6"/>
  <c r="FL37" i="6" s="1"/>
  <c r="FB37" i="6"/>
  <c r="FC37" i="6" s="1"/>
  <c r="FD37" i="6" s="1"/>
  <c r="FF37" i="6" s="1"/>
  <c r="FG37" i="6" s="1"/>
  <c r="FH37" i="6" s="1"/>
  <c r="FI37" i="6" s="1"/>
  <c r="GU34" i="6"/>
  <c r="GV34" i="6" s="1"/>
  <c r="GW34" i="6" s="1"/>
  <c r="GY34" i="6" s="1"/>
  <c r="GZ34" i="6" s="1"/>
  <c r="HA34" i="6" s="1"/>
  <c r="HB34" i="6" s="1"/>
  <c r="HD34" i="6"/>
  <c r="HE34" i="6" s="1"/>
  <c r="V34" i="6"/>
  <c r="W34" i="6" s="1"/>
  <c r="X34" i="6" s="1"/>
  <c r="Z34" i="6" s="1"/>
  <c r="AA34" i="6" s="1"/>
  <c r="AB34" i="6" s="1"/>
  <c r="AC34" i="6" s="1"/>
  <c r="AE34" i="6"/>
  <c r="AF34" i="6" s="1"/>
  <c r="F203" i="11"/>
  <c r="G203" i="11" s="1"/>
  <c r="H203" i="11" s="1"/>
  <c r="I203" i="11" s="1"/>
  <c r="CJ33" i="6"/>
  <c r="CK33" i="6" s="1"/>
  <c r="CL33" i="6" s="1"/>
  <c r="CM33" i="6" s="1"/>
  <c r="CT33" i="6"/>
  <c r="CU33" i="6" s="1"/>
  <c r="CV33" i="6" s="1"/>
  <c r="GU30" i="6"/>
  <c r="GV30" i="6" s="1"/>
  <c r="GW30" i="6" s="1"/>
  <c r="GY30" i="6" s="1"/>
  <c r="GZ30" i="6" s="1"/>
  <c r="HA30" i="6" s="1"/>
  <c r="HB30" i="6" s="1"/>
  <c r="HD30" i="6"/>
  <c r="HE30" i="6" s="1"/>
  <c r="V30" i="6"/>
  <c r="W30" i="6" s="1"/>
  <c r="X30" i="6" s="1"/>
  <c r="Z30" i="6" s="1"/>
  <c r="AA30" i="6" s="1"/>
  <c r="AB30" i="6" s="1"/>
  <c r="AC30" i="6" s="1"/>
  <c r="AE30" i="6"/>
  <c r="AF30" i="6" s="1"/>
  <c r="F199" i="11"/>
  <c r="G199" i="11" s="1"/>
  <c r="H199" i="11" s="1"/>
  <c r="I199" i="11" s="1"/>
  <c r="CJ29" i="6"/>
  <c r="CK29" i="6" s="1"/>
  <c r="CL29" i="6" s="1"/>
  <c r="CM29" i="6" s="1"/>
  <c r="CT29" i="6"/>
  <c r="CU29" i="6" s="1"/>
  <c r="CV29" i="6" s="1"/>
  <c r="GU26" i="6"/>
  <c r="GV26" i="6" s="1"/>
  <c r="GW26" i="6" s="1"/>
  <c r="GY26" i="6" s="1"/>
  <c r="GZ26" i="6" s="1"/>
  <c r="HA26" i="6" s="1"/>
  <c r="HB26" i="6" s="1"/>
  <c r="HD26" i="6"/>
  <c r="HE26" i="6" s="1"/>
  <c r="V26" i="6"/>
  <c r="W26" i="6" s="1"/>
  <c r="X26" i="6" s="1"/>
  <c r="Z26" i="6" s="1"/>
  <c r="AA26" i="6" s="1"/>
  <c r="AB26" i="6" s="1"/>
  <c r="AC26" i="6" s="1"/>
  <c r="AE26" i="6"/>
  <c r="AF26" i="6" s="1"/>
  <c r="F195" i="11"/>
  <c r="CJ25" i="6"/>
  <c r="CK25" i="6" s="1"/>
  <c r="CL25" i="6" s="1"/>
  <c r="CM25" i="6" s="1"/>
  <c r="CT25" i="6"/>
  <c r="CU25" i="6" s="1"/>
  <c r="CV25" i="6" s="1"/>
  <c r="GU22" i="6"/>
  <c r="GV22" i="6" s="1"/>
  <c r="GW22" i="6" s="1"/>
  <c r="GY22" i="6" s="1"/>
  <c r="GZ22" i="6" s="1"/>
  <c r="HA22" i="6" s="1"/>
  <c r="HB22" i="6" s="1"/>
  <c r="HD22" i="6"/>
  <c r="HE22" i="6" s="1"/>
  <c r="V22" i="6"/>
  <c r="W22" i="6" s="1"/>
  <c r="X22" i="6" s="1"/>
  <c r="Z22" i="6" s="1"/>
  <c r="AA22" i="6" s="1"/>
  <c r="AB22" i="6" s="1"/>
  <c r="AC22" i="6" s="1"/>
  <c r="AE22" i="6"/>
  <c r="AF22" i="6" s="1"/>
  <c r="AW22" i="6" s="1"/>
  <c r="AX22" i="6" s="1"/>
  <c r="AY22" i="6" s="1"/>
  <c r="F191" i="11"/>
  <c r="G191" i="11" s="1"/>
  <c r="H191" i="11" s="1"/>
  <c r="I191" i="11" s="1"/>
  <c r="CJ21" i="6"/>
  <c r="CK21" i="6" s="1"/>
  <c r="CL21" i="6" s="1"/>
  <c r="CM21" i="6" s="1"/>
  <c r="CT21" i="6"/>
  <c r="CU21" i="6" s="1"/>
  <c r="CV21" i="6" s="1"/>
  <c r="FK18" i="6"/>
  <c r="FL18" i="6" s="1"/>
  <c r="FB18" i="6"/>
  <c r="FC18" i="6" s="1"/>
  <c r="FD18" i="6" s="1"/>
  <c r="FF18" i="6" s="1"/>
  <c r="FG18" i="6" s="1"/>
  <c r="FH18" i="6" s="1"/>
  <c r="FI18" i="6" s="1"/>
  <c r="BT40" i="1"/>
  <c r="BU40" i="1" s="1"/>
  <c r="BV40" i="1" s="1"/>
  <c r="BW40" i="1" s="1"/>
  <c r="F65" i="9"/>
  <c r="F62" i="9"/>
  <c r="BT37" i="1"/>
  <c r="BU37" i="1" s="1"/>
  <c r="BV37" i="1" s="1"/>
  <c r="BW37" i="1" s="1"/>
  <c r="IM35" i="1"/>
  <c r="IN35" i="1" s="1"/>
  <c r="IO35" i="1" s="1"/>
  <c r="W35" i="1"/>
  <c r="X35" i="1" s="1"/>
  <c r="F88" i="9"/>
  <c r="G88" i="9" s="1"/>
  <c r="H88" i="9" s="1"/>
  <c r="I88" i="9" s="1"/>
  <c r="DM34" i="1"/>
  <c r="DN34" i="1" s="1"/>
  <c r="DO34" i="1" s="1"/>
  <c r="DP34" i="1" s="1"/>
  <c r="P55" i="2"/>
  <c r="R55" i="2"/>
  <c r="GU39" i="6"/>
  <c r="GV39" i="6" s="1"/>
  <c r="GW39" i="6" s="1"/>
  <c r="GY39" i="6" s="1"/>
  <c r="GZ39" i="6" s="1"/>
  <c r="HA39" i="6" s="1"/>
  <c r="HB39" i="6" s="1"/>
  <c r="HD39" i="6"/>
  <c r="HE39" i="6" s="1"/>
  <c r="V39" i="6"/>
  <c r="W39" i="6" s="1"/>
  <c r="X39" i="6" s="1"/>
  <c r="Z39" i="6" s="1"/>
  <c r="AA39" i="6" s="1"/>
  <c r="AB39" i="6" s="1"/>
  <c r="AC39" i="6" s="1"/>
  <c r="AE39" i="6"/>
  <c r="AF39" i="6" s="1"/>
  <c r="FB36" i="6"/>
  <c r="FC36" i="6" s="1"/>
  <c r="FD36" i="6" s="1"/>
  <c r="FF36" i="6" s="1"/>
  <c r="FG36" i="6" s="1"/>
  <c r="FH36" i="6" s="1"/>
  <c r="FI36" i="6" s="1"/>
  <c r="FK36" i="6"/>
  <c r="FL36" i="6" s="1"/>
  <c r="F292" i="11"/>
  <c r="HO35" i="6"/>
  <c r="HP35" i="6" s="1"/>
  <c r="HQ35" i="6" s="1"/>
  <c r="HR35" i="6" s="1"/>
  <c r="F176" i="11"/>
  <c r="AP35" i="6"/>
  <c r="AQ35" i="6" s="1"/>
  <c r="AR35" i="6" s="1"/>
  <c r="AS35" i="6" s="1"/>
  <c r="FB32" i="6"/>
  <c r="FC32" i="6" s="1"/>
  <c r="FD32" i="6" s="1"/>
  <c r="FF32" i="6" s="1"/>
  <c r="FG32" i="6" s="1"/>
  <c r="FH32" i="6" s="1"/>
  <c r="FI32" i="6" s="1"/>
  <c r="FK32" i="6"/>
  <c r="FL32" i="6" s="1"/>
  <c r="F288" i="11"/>
  <c r="HO31" i="6"/>
  <c r="HP31" i="6" s="1"/>
  <c r="HQ31" i="6" s="1"/>
  <c r="HR31" i="6" s="1"/>
  <c r="F172" i="11"/>
  <c r="AP31" i="6"/>
  <c r="AQ31" i="6" s="1"/>
  <c r="AR31" i="6" s="1"/>
  <c r="AS31" i="6" s="1"/>
  <c r="FB28" i="6"/>
  <c r="FC28" i="6" s="1"/>
  <c r="FD28" i="6" s="1"/>
  <c r="FF28" i="6" s="1"/>
  <c r="FG28" i="6" s="1"/>
  <c r="FH28" i="6" s="1"/>
  <c r="FI28" i="6" s="1"/>
  <c r="FK28" i="6"/>
  <c r="FL28" i="6" s="1"/>
  <c r="GC28" i="6" s="1"/>
  <c r="GD28" i="6" s="1"/>
  <c r="GE28" i="6" s="1"/>
  <c r="F284" i="11"/>
  <c r="HO27" i="6"/>
  <c r="HP27" i="6" s="1"/>
  <c r="HQ27" i="6" s="1"/>
  <c r="HR27" i="6" s="1"/>
  <c r="F168" i="11"/>
  <c r="AP27" i="6"/>
  <c r="AQ27" i="6" s="1"/>
  <c r="AR27" i="6" s="1"/>
  <c r="AS27" i="6" s="1"/>
  <c r="FB24" i="6"/>
  <c r="FC24" i="6" s="1"/>
  <c r="FD24" i="6" s="1"/>
  <c r="FF24" i="6" s="1"/>
  <c r="FG24" i="6" s="1"/>
  <c r="FH24" i="6" s="1"/>
  <c r="FI24" i="6" s="1"/>
  <c r="FK24" i="6"/>
  <c r="FL24" i="6" s="1"/>
  <c r="F280" i="11"/>
  <c r="HO23" i="6"/>
  <c r="HP23" i="6" s="1"/>
  <c r="HQ23" i="6" s="1"/>
  <c r="HR23" i="6" s="1"/>
  <c r="F164" i="11"/>
  <c r="AP23" i="6"/>
  <c r="AQ23" i="6" s="1"/>
  <c r="AR23" i="6" s="1"/>
  <c r="AS23" i="6" s="1"/>
  <c r="FB20" i="6"/>
  <c r="FC20" i="6" s="1"/>
  <c r="FD20" i="6" s="1"/>
  <c r="FF20" i="6" s="1"/>
  <c r="FG20" i="6" s="1"/>
  <c r="FH20" i="6" s="1"/>
  <c r="FI20" i="6" s="1"/>
  <c r="FK20" i="6"/>
  <c r="FL20" i="6" s="1"/>
  <c r="GC20" i="6" s="1"/>
  <c r="GD20" i="6" s="1"/>
  <c r="GE20" i="6" s="1"/>
  <c r="GC39" i="6"/>
  <c r="GD39" i="6" s="1"/>
  <c r="GE39" i="6" s="1"/>
  <c r="GF38" i="6"/>
  <c r="GG38" i="6" s="1"/>
  <c r="GH38" i="6" s="1"/>
  <c r="FZ32" i="6"/>
  <c r="GA32" i="6" s="1"/>
  <c r="GB32" i="6" s="1"/>
  <c r="FZ29" i="6"/>
  <c r="GA29" i="6" s="1"/>
  <c r="GB29" i="6" s="1"/>
  <c r="FZ25" i="6"/>
  <c r="GA25" i="6" s="1"/>
  <c r="GB25" i="6" s="1"/>
  <c r="FZ24" i="6"/>
  <c r="GA24" i="6" s="1"/>
  <c r="GB24" i="6" s="1"/>
  <c r="FZ21" i="6"/>
  <c r="GA21" i="6" s="1"/>
  <c r="GB21" i="6" s="1"/>
  <c r="FZ41" i="6"/>
  <c r="GA41" i="6" s="1"/>
  <c r="GB41" i="6" s="1"/>
  <c r="GC40" i="6"/>
  <c r="GD40" i="6" s="1"/>
  <c r="GE40" i="6" s="1"/>
  <c r="GF39" i="6"/>
  <c r="GG39" i="6" s="1"/>
  <c r="GH39" i="6" s="1"/>
  <c r="GC36" i="6"/>
  <c r="GD36" i="6" s="1"/>
  <c r="GE36" i="6" s="1"/>
  <c r="GC30" i="6"/>
  <c r="GD30" i="6" s="1"/>
  <c r="GE30" i="6" s="1"/>
  <c r="GC29" i="6"/>
  <c r="GD29" i="6" s="1"/>
  <c r="GE29" i="6" s="1"/>
  <c r="GC25" i="6"/>
  <c r="GD25" i="6" s="1"/>
  <c r="GE25" i="6" s="1"/>
  <c r="GC22" i="6"/>
  <c r="GD22" i="6" s="1"/>
  <c r="GE22" i="6" s="1"/>
  <c r="GC21" i="6"/>
  <c r="GD21" i="6" s="1"/>
  <c r="GE21" i="6" s="1"/>
  <c r="GC19" i="6"/>
  <c r="GD19" i="6" s="1"/>
  <c r="GE19" i="6" s="1"/>
  <c r="GC18" i="6"/>
  <c r="GD18" i="6" s="1"/>
  <c r="GE18" i="6" s="1"/>
  <c r="GC17" i="6"/>
  <c r="GD17" i="6" s="1"/>
  <c r="GE17" i="6" s="1"/>
  <c r="GC15" i="6"/>
  <c r="GD15" i="6" s="1"/>
  <c r="GE15" i="6" s="1"/>
  <c r="GC14" i="6"/>
  <c r="GD14" i="6" s="1"/>
  <c r="GE14" i="6" s="1"/>
  <c r="GF13" i="6"/>
  <c r="GG13" i="6" s="1"/>
  <c r="GH13" i="6" s="1"/>
  <c r="GF41" i="6"/>
  <c r="GG41" i="6" s="1"/>
  <c r="GH41" i="6" s="1"/>
  <c r="GF40" i="6"/>
  <c r="GG40" i="6" s="1"/>
  <c r="GH40" i="6" s="1"/>
  <c r="FZ39" i="6"/>
  <c r="GA39" i="6" s="1"/>
  <c r="GB39" i="6" s="1"/>
  <c r="GF19" i="6"/>
  <c r="GG19" i="6" s="1"/>
  <c r="GH19" i="6" s="1"/>
  <c r="GF17" i="6"/>
  <c r="GG17" i="6" s="1"/>
  <c r="GH17" i="6" s="1"/>
  <c r="GF15" i="6"/>
  <c r="GG15" i="6" s="1"/>
  <c r="GH15" i="6" s="1"/>
  <c r="FZ13" i="6"/>
  <c r="GA13" i="6" s="1"/>
  <c r="GB13" i="6" s="1"/>
  <c r="GF34" i="6"/>
  <c r="GG34" i="6" s="1"/>
  <c r="GH34" i="6" s="1"/>
  <c r="GF30" i="6"/>
  <c r="GG30" i="6" s="1"/>
  <c r="GH30" i="6" s="1"/>
  <c r="GF26" i="6"/>
  <c r="GG26" i="6" s="1"/>
  <c r="GH26" i="6" s="1"/>
  <c r="GF22" i="6"/>
  <c r="GG22" i="6" s="1"/>
  <c r="GH22" i="6" s="1"/>
  <c r="GF18" i="6"/>
  <c r="GG18" i="6" s="1"/>
  <c r="GH18" i="6" s="1"/>
  <c r="FZ18" i="6"/>
  <c r="GA18" i="6" s="1"/>
  <c r="GB18" i="6" s="1"/>
  <c r="FZ17" i="6"/>
  <c r="GA17" i="6" s="1"/>
  <c r="GB17" i="6" s="1"/>
  <c r="GC13" i="6"/>
  <c r="GD13" i="6" s="1"/>
  <c r="GE13" i="6" s="1"/>
  <c r="GF37" i="6"/>
  <c r="GG37" i="6" s="1"/>
  <c r="GH37" i="6" s="1"/>
  <c r="GF35" i="6"/>
  <c r="GG35" i="6" s="1"/>
  <c r="GH35" i="6" s="1"/>
  <c r="GF31" i="6"/>
  <c r="GG31" i="6" s="1"/>
  <c r="GH31" i="6" s="1"/>
  <c r="GF27" i="6"/>
  <c r="GG27" i="6" s="1"/>
  <c r="GH27" i="6" s="1"/>
  <c r="GF23" i="6"/>
  <c r="GG23" i="6" s="1"/>
  <c r="GH23" i="6" s="1"/>
  <c r="FZ19" i="6"/>
  <c r="GA19" i="6" s="1"/>
  <c r="GB19" i="6" s="1"/>
  <c r="GC41" i="6"/>
  <c r="GD41" i="6" s="1"/>
  <c r="GE41" i="6" s="1"/>
  <c r="GC38" i="6"/>
  <c r="GD38" i="6" s="1"/>
  <c r="GE38" i="6" s="1"/>
  <c r="GC37" i="6"/>
  <c r="GD37" i="6" s="1"/>
  <c r="GE37" i="6" s="1"/>
  <c r="GF36" i="6"/>
  <c r="GG36" i="6" s="1"/>
  <c r="GH36" i="6" s="1"/>
  <c r="GF32" i="6"/>
  <c r="GG32" i="6" s="1"/>
  <c r="GH32" i="6" s="1"/>
  <c r="GF28" i="6"/>
  <c r="GG28" i="6" s="1"/>
  <c r="GH28" i="6" s="1"/>
  <c r="GF24" i="6"/>
  <c r="GG24" i="6" s="1"/>
  <c r="GH24" i="6" s="1"/>
  <c r="GF20" i="6"/>
  <c r="GG20" i="6" s="1"/>
  <c r="GH20" i="6" s="1"/>
  <c r="GF14" i="6"/>
  <c r="GG14" i="6" s="1"/>
  <c r="GH14" i="6" s="1"/>
  <c r="FZ14" i="6"/>
  <c r="GA14" i="6" s="1"/>
  <c r="GB14" i="6" s="1"/>
  <c r="B41" i="10"/>
  <c r="B41" i="11"/>
  <c r="GF21" i="6"/>
  <c r="GG21" i="6" s="1"/>
  <c r="GH21" i="6" s="1"/>
  <c r="FZ16" i="6"/>
  <c r="GA16" i="6" s="1"/>
  <c r="GB16" i="6" s="1"/>
  <c r="FZ15" i="6"/>
  <c r="GA15" i="6" s="1"/>
  <c r="GB15" i="6" s="1"/>
  <c r="GF33" i="6"/>
  <c r="GG33" i="6" s="1"/>
  <c r="GH33" i="6" s="1"/>
  <c r="GF16" i="6"/>
  <c r="GG16" i="6" s="1"/>
  <c r="GH16" i="6" s="1"/>
  <c r="GF29" i="6"/>
  <c r="GG29" i="6" s="1"/>
  <c r="GH29" i="6" s="1"/>
  <c r="GF25" i="6"/>
  <c r="GG25" i="6" s="1"/>
  <c r="GH25" i="6" s="1"/>
  <c r="F95" i="10"/>
  <c r="DU41" i="1"/>
  <c r="DV41" i="1" s="1"/>
  <c r="DW41" i="1" s="1"/>
  <c r="DX41" i="1" s="1"/>
  <c r="I129" i="2"/>
  <c r="K129" i="2"/>
  <c r="FV41" i="6"/>
  <c r="FW41" i="6" s="1"/>
  <c r="FX41" i="6" s="1"/>
  <c r="FY41" i="6" s="1"/>
  <c r="F269" i="11"/>
  <c r="DI30" i="6"/>
  <c r="DJ30" i="6" s="1"/>
  <c r="DK30" i="6" s="1"/>
  <c r="DM30" i="6" s="1"/>
  <c r="DN30" i="6" s="1"/>
  <c r="DO30" i="6" s="1"/>
  <c r="DP30" i="6" s="1"/>
  <c r="DR30" i="6"/>
  <c r="DS30" i="6" s="1"/>
  <c r="CJ27" i="6"/>
  <c r="CK27" i="6" s="1"/>
  <c r="CL27" i="6" s="1"/>
  <c r="CM27" i="6" s="1"/>
  <c r="F197" i="11"/>
  <c r="G197" i="11" s="1"/>
  <c r="H197" i="11" s="1"/>
  <c r="I197" i="11" s="1"/>
  <c r="CT27" i="6"/>
  <c r="CU27" i="6" s="1"/>
  <c r="CV27" i="6" s="1"/>
  <c r="AP24" i="6"/>
  <c r="AQ24" i="6" s="1"/>
  <c r="AR24" i="6" s="1"/>
  <c r="AS24" i="6" s="1"/>
  <c r="F165" i="11"/>
  <c r="DM19" i="6"/>
  <c r="DN19" i="6" s="1"/>
  <c r="DO19" i="6" s="1"/>
  <c r="DP19" i="6" s="1"/>
  <c r="F217" i="10"/>
  <c r="DU18" i="6"/>
  <c r="DV18" i="6" s="1"/>
  <c r="DW18" i="6" s="1"/>
  <c r="DX18" i="6" s="1"/>
  <c r="F273" i="10"/>
  <c r="HG16" i="6"/>
  <c r="HH16" i="6" s="1"/>
  <c r="HI16" i="6" s="1"/>
  <c r="HJ16" i="6" s="1"/>
  <c r="F185" i="10"/>
  <c r="CB15" i="6"/>
  <c r="CC15" i="6" s="1"/>
  <c r="CD15" i="6" s="1"/>
  <c r="CE15" i="6" s="1"/>
  <c r="F93" i="10"/>
  <c r="DU39" i="1"/>
  <c r="DV39" i="1" s="1"/>
  <c r="DW39" i="1" s="1"/>
  <c r="DX39" i="1" s="1"/>
  <c r="AN30" i="12"/>
  <c r="AN65" i="12" s="1"/>
  <c r="AN30" i="7"/>
  <c r="AN65" i="7" s="1"/>
  <c r="AN30" i="5"/>
  <c r="H30" i="12"/>
  <c r="H65" i="12" s="1"/>
  <c r="H30" i="5"/>
  <c r="H30" i="7"/>
  <c r="H65" i="7" s="1"/>
  <c r="AE28" i="12"/>
  <c r="AE63" i="12" s="1"/>
  <c r="AE28" i="5"/>
  <c r="AE28" i="7"/>
  <c r="AE63" i="7" s="1"/>
  <c r="BT33" i="1"/>
  <c r="BU33" i="1" s="1"/>
  <c r="BV33" i="1" s="1"/>
  <c r="BW33" i="1" s="1"/>
  <c r="F58" i="9"/>
  <c r="F144" i="11"/>
  <c r="HO32" i="1"/>
  <c r="HP32" i="1" s="1"/>
  <c r="HQ32" i="1" s="1"/>
  <c r="HR32" i="1" s="1"/>
  <c r="W32" i="1"/>
  <c r="X32" i="1" s="1"/>
  <c r="IM32" i="1"/>
  <c r="IN32" i="1" s="1"/>
  <c r="IO32" i="1" s="1"/>
  <c r="F142" i="9"/>
  <c r="GY30" i="1"/>
  <c r="GZ30" i="1" s="1"/>
  <c r="HA30" i="1" s="1"/>
  <c r="HB30" i="1" s="1"/>
  <c r="IU30" i="1"/>
  <c r="IV30" i="1" s="1"/>
  <c r="IW30" i="1" s="1"/>
  <c r="AE30" i="1"/>
  <c r="AF30" i="1" s="1"/>
  <c r="F112" i="11"/>
  <c r="G112" i="11" s="1"/>
  <c r="H112" i="11" s="1"/>
  <c r="I112" i="11" s="1"/>
  <c r="FV29" i="1"/>
  <c r="FW29" i="1" s="1"/>
  <c r="FX29" i="1" s="1"/>
  <c r="FY29" i="1" s="1"/>
  <c r="F140" i="9"/>
  <c r="GY28" i="1"/>
  <c r="GZ28" i="1" s="1"/>
  <c r="HA28" i="1" s="1"/>
  <c r="HB28" i="1" s="1"/>
  <c r="F108" i="10"/>
  <c r="FN25" i="1"/>
  <c r="FO25" i="1" s="1"/>
  <c r="FP25" i="1" s="1"/>
  <c r="FQ25" i="1" s="1"/>
  <c r="F50" i="11"/>
  <c r="CJ25" i="1"/>
  <c r="CK25" i="1" s="1"/>
  <c r="CL25" i="1" s="1"/>
  <c r="CM25" i="1" s="1"/>
  <c r="F78" i="9"/>
  <c r="G78" i="9" s="1"/>
  <c r="H78" i="9" s="1"/>
  <c r="I78" i="9" s="1"/>
  <c r="DM24" i="1"/>
  <c r="DN24" i="1" s="1"/>
  <c r="DO24" i="1" s="1"/>
  <c r="DP24" i="1" s="1"/>
  <c r="F47" i="11"/>
  <c r="CJ22" i="1"/>
  <c r="CK22" i="1" s="1"/>
  <c r="CL22" i="1" s="1"/>
  <c r="CM22" i="1" s="1"/>
  <c r="F132" i="10"/>
  <c r="HG20" i="1"/>
  <c r="HH20" i="1" s="1"/>
  <c r="HI20" i="1" s="1"/>
  <c r="HJ20" i="1" s="1"/>
  <c r="F45" i="9"/>
  <c r="BT20" i="1"/>
  <c r="BU20" i="1" s="1"/>
  <c r="BV20" i="1" s="1"/>
  <c r="BW20" i="1" s="1"/>
  <c r="F44" i="10"/>
  <c r="CB19" i="1"/>
  <c r="CC19" i="1" s="1"/>
  <c r="CD19" i="1" s="1"/>
  <c r="CE19" i="1" s="1"/>
  <c r="EG18" i="1"/>
  <c r="EH18" i="1" s="1"/>
  <c r="EI18" i="1" s="1"/>
  <c r="F129" i="10"/>
  <c r="HG17" i="1"/>
  <c r="HH17" i="1" s="1"/>
  <c r="HI17" i="1" s="1"/>
  <c r="HJ17" i="1" s="1"/>
  <c r="F71" i="10"/>
  <c r="G71" i="10" s="1"/>
  <c r="H71" i="10" s="1"/>
  <c r="I71" i="10" s="1"/>
  <c r="DU17" i="1"/>
  <c r="DV17" i="1" s="1"/>
  <c r="DW17" i="1" s="1"/>
  <c r="DX17" i="1" s="1"/>
  <c r="BT17" i="1"/>
  <c r="BU17" i="1" s="1"/>
  <c r="BV17" i="1" s="1"/>
  <c r="BW17" i="1" s="1"/>
  <c r="F42" i="9"/>
  <c r="JC17" i="1"/>
  <c r="JD17" i="1" s="1"/>
  <c r="JE17" i="1" s="1"/>
  <c r="AM17" i="1"/>
  <c r="AN17" i="1" s="1"/>
  <c r="FZ15" i="1"/>
  <c r="GA15" i="1" s="1"/>
  <c r="GB15" i="1" s="1"/>
  <c r="F40" i="9"/>
  <c r="BT15" i="1"/>
  <c r="BU15" i="1" s="1"/>
  <c r="BV15" i="1" s="1"/>
  <c r="BW15" i="1" s="1"/>
  <c r="F126" i="9"/>
  <c r="GY14" i="1"/>
  <c r="GZ14" i="1" s="1"/>
  <c r="HA14" i="1" s="1"/>
  <c r="HB14" i="1" s="1"/>
  <c r="IU14" i="1"/>
  <c r="IV14" i="1" s="1"/>
  <c r="IW14" i="1" s="1"/>
  <c r="AE14" i="1"/>
  <c r="AF14" i="1" s="1"/>
  <c r="F96" i="10"/>
  <c r="FN13" i="1"/>
  <c r="FO13" i="1" s="1"/>
  <c r="FP13" i="1" s="1"/>
  <c r="FQ13" i="1" s="1"/>
  <c r="DH8" i="12"/>
  <c r="DH8" i="7"/>
  <c r="DH43" i="7" s="1"/>
  <c r="DH26" i="12"/>
  <c r="DH26" i="7"/>
  <c r="DH61" i="7" s="1"/>
  <c r="DQ33" i="12"/>
  <c r="DQ33" i="7"/>
  <c r="DQ68" i="7" s="1"/>
  <c r="DQ19" i="12"/>
  <c r="DQ19" i="7"/>
  <c r="DQ54" i="7" s="1"/>
  <c r="DQ25" i="12"/>
  <c r="DQ25" i="7"/>
  <c r="DQ60" i="7" s="1"/>
  <c r="C7" i="12"/>
  <c r="C7" i="5"/>
  <c r="C7" i="7"/>
  <c r="C42" i="7" s="1"/>
  <c r="C14" i="12"/>
  <c r="C14" i="5"/>
  <c r="C14" i="7"/>
  <c r="C49" i="7" s="1"/>
  <c r="DQ23" i="12"/>
  <c r="DQ23" i="7"/>
  <c r="DQ58" i="7" s="1"/>
  <c r="DH31" i="12"/>
  <c r="DH31" i="7"/>
  <c r="DH66" i="7" s="1"/>
  <c r="DQ12" i="12"/>
  <c r="DQ12" i="7"/>
  <c r="DQ47" i="7" s="1"/>
  <c r="DH17" i="12"/>
  <c r="DH17" i="7"/>
  <c r="DH52" i="7" s="1"/>
  <c r="C23" i="12"/>
  <c r="C23" i="5"/>
  <c r="C23" i="7"/>
  <c r="C58" i="7" s="1"/>
  <c r="C28" i="12"/>
  <c r="C28" i="7"/>
  <c r="C63" i="7" s="1"/>
  <c r="C28" i="5"/>
  <c r="DH29" i="12"/>
  <c r="DH29" i="7"/>
  <c r="DH64" i="7" s="1"/>
  <c r="DQ30" i="12"/>
  <c r="DQ30" i="7"/>
  <c r="DQ65" i="7" s="1"/>
  <c r="JQ38" i="1"/>
  <c r="JR38" i="1" s="1"/>
  <c r="JS38" i="1" s="1"/>
  <c r="JN34" i="1"/>
  <c r="JO34" i="1" s="1"/>
  <c r="JP34" i="1" s="1"/>
  <c r="BC30" i="12"/>
  <c r="BC65" i="12" s="1"/>
  <c r="BC30" i="5"/>
  <c r="BC30" i="7"/>
  <c r="BC65" i="7" s="1"/>
  <c r="GU28" i="6"/>
  <c r="GV28" i="6" s="1"/>
  <c r="GW28" i="6" s="1"/>
  <c r="GY28" i="6" s="1"/>
  <c r="GZ28" i="6" s="1"/>
  <c r="HA28" i="6" s="1"/>
  <c r="HB28" i="6" s="1"/>
  <c r="HD28" i="6"/>
  <c r="HE28" i="6" s="1"/>
  <c r="HV28" i="6" s="1"/>
  <c r="HW28" i="6" s="1"/>
  <c r="HX28" i="6" s="1"/>
  <c r="FV25" i="6"/>
  <c r="FW25" i="6" s="1"/>
  <c r="FX25" i="6" s="1"/>
  <c r="FY25" i="6" s="1"/>
  <c r="F253" i="11"/>
  <c r="FN17" i="6"/>
  <c r="FO17" i="6" s="1"/>
  <c r="FP17" i="6" s="1"/>
  <c r="FQ17" i="6" s="1"/>
  <c r="AE41" i="1"/>
  <c r="AF41" i="1" s="1"/>
  <c r="IU41" i="1"/>
  <c r="IV41" i="1" s="1"/>
  <c r="IW41" i="1" s="1"/>
  <c r="F151" i="9"/>
  <c r="GY39" i="1"/>
  <c r="GZ39" i="1" s="1"/>
  <c r="HA39" i="1" s="1"/>
  <c r="HB39" i="1" s="1"/>
  <c r="H31" i="12"/>
  <c r="H66" i="12" s="1"/>
  <c r="H31" i="5"/>
  <c r="H31" i="7"/>
  <c r="H66" i="7" s="1"/>
  <c r="JG36" i="1"/>
  <c r="JH36" i="1" s="1"/>
  <c r="JI36" i="1" s="1"/>
  <c r="JJ36" i="1" s="1"/>
  <c r="JQ36" i="1"/>
  <c r="JR36" i="1" s="1"/>
  <c r="JS36" i="1" s="1"/>
  <c r="F83" i="10"/>
  <c r="G83" i="10" s="1"/>
  <c r="H83" i="10" s="1"/>
  <c r="I83" i="10" s="1"/>
  <c r="DU29" i="1"/>
  <c r="DV29" i="1" s="1"/>
  <c r="DW29" i="1" s="1"/>
  <c r="DX29" i="1" s="1"/>
  <c r="F110" i="11"/>
  <c r="FV27" i="1"/>
  <c r="FW27" i="1" s="1"/>
  <c r="FX27" i="1" s="1"/>
  <c r="FY27" i="1" s="1"/>
  <c r="W19" i="12"/>
  <c r="W54" i="12" s="1"/>
  <c r="W19" i="5"/>
  <c r="W19" i="7"/>
  <c r="W54" i="7" s="1"/>
  <c r="G18" i="8" s="1"/>
  <c r="P18" i="8" s="1"/>
  <c r="F109" i="9"/>
  <c r="G109" i="9" s="1"/>
  <c r="H109" i="9" s="1"/>
  <c r="I109" i="9" s="1"/>
  <c r="FF26" i="1"/>
  <c r="FG26" i="1" s="1"/>
  <c r="FH26" i="1" s="1"/>
  <c r="FI26" i="1" s="1"/>
  <c r="GY21" i="1"/>
  <c r="GZ21" i="1" s="1"/>
  <c r="HA21" i="1" s="1"/>
  <c r="HB21" i="1" s="1"/>
  <c r="F133" i="9"/>
  <c r="AJ12" i="12"/>
  <c r="AJ47" i="12" s="1"/>
  <c r="AJ12" i="5"/>
  <c r="AJ12" i="7"/>
  <c r="AJ47" i="7" s="1"/>
  <c r="DM15" i="1"/>
  <c r="DN15" i="1" s="1"/>
  <c r="DO15" i="1" s="1"/>
  <c r="DP15" i="1" s="1"/>
  <c r="F69" i="9"/>
  <c r="F68" i="9"/>
  <c r="DM14" i="1"/>
  <c r="DN14" i="1" s="1"/>
  <c r="DO14" i="1" s="1"/>
  <c r="DP14" i="1" s="1"/>
  <c r="AH38" i="6"/>
  <c r="AI38" i="6" s="1"/>
  <c r="AJ38" i="6" s="1"/>
  <c r="AK38" i="6" s="1"/>
  <c r="DU19" i="6"/>
  <c r="DV19" i="6" s="1"/>
  <c r="DW19" i="6" s="1"/>
  <c r="DX19" i="6" s="1"/>
  <c r="F122" i="10"/>
  <c r="G122" i="10" s="1"/>
  <c r="H122" i="10" s="1"/>
  <c r="I122" i="10" s="1"/>
  <c r="FN39" i="1"/>
  <c r="FO39" i="1" s="1"/>
  <c r="FP39" i="1" s="1"/>
  <c r="FQ39" i="1" s="1"/>
  <c r="Y27" i="7"/>
  <c r="Y62" i="7" s="1"/>
  <c r="Y27" i="12"/>
  <c r="Y62" i="12" s="1"/>
  <c r="Y27" i="5"/>
  <c r="F116" i="9"/>
  <c r="G116" i="9" s="1"/>
  <c r="H116" i="9" s="1"/>
  <c r="I116" i="9" s="1"/>
  <c r="FF33" i="1"/>
  <c r="FG33" i="1" s="1"/>
  <c r="FH33" i="1" s="1"/>
  <c r="FI33" i="1" s="1"/>
  <c r="F141" i="10"/>
  <c r="HG29" i="1"/>
  <c r="HH29" i="1" s="1"/>
  <c r="HI29" i="1" s="1"/>
  <c r="HJ29" i="1" s="1"/>
  <c r="F81" i="9"/>
  <c r="DM27" i="1"/>
  <c r="DN27" i="1" s="1"/>
  <c r="DO27" i="1" s="1"/>
  <c r="DP27" i="1" s="1"/>
  <c r="F104" i="9"/>
  <c r="G104" i="9" s="1"/>
  <c r="H104" i="9" s="1"/>
  <c r="I104" i="9" s="1"/>
  <c r="FF21" i="1"/>
  <c r="FG21" i="1" s="1"/>
  <c r="FH21" i="1" s="1"/>
  <c r="FI21" i="1" s="1"/>
  <c r="CJ21" i="1"/>
  <c r="CK21" i="1" s="1"/>
  <c r="CL21" i="1" s="1"/>
  <c r="CM21" i="1" s="1"/>
  <c r="F46" i="11"/>
  <c r="F131" i="11"/>
  <c r="HO19" i="1"/>
  <c r="HP19" i="1" s="1"/>
  <c r="HQ19" i="1" s="1"/>
  <c r="HR19" i="1" s="1"/>
  <c r="BJ33" i="12"/>
  <c r="BJ68" i="12" s="1"/>
  <c r="BJ33" i="7"/>
  <c r="BJ68" i="7" s="1"/>
  <c r="AE36" i="6"/>
  <c r="AF36" i="6" s="1"/>
  <c r="V36" i="6"/>
  <c r="W36" i="6" s="1"/>
  <c r="X36" i="6" s="1"/>
  <c r="Z36" i="6" s="1"/>
  <c r="AA36" i="6" s="1"/>
  <c r="AB36" i="6" s="1"/>
  <c r="AC36" i="6" s="1"/>
  <c r="HO32" i="6"/>
  <c r="HP32" i="6" s="1"/>
  <c r="HQ32" i="6" s="1"/>
  <c r="HR32" i="6" s="1"/>
  <c r="F289" i="11"/>
  <c r="BP23" i="6"/>
  <c r="BQ23" i="6" s="1"/>
  <c r="BR23" i="6" s="1"/>
  <c r="BY23" i="6"/>
  <c r="BZ23" i="6" s="1"/>
  <c r="AH18" i="6"/>
  <c r="AI18" i="6" s="1"/>
  <c r="AJ18" i="6" s="1"/>
  <c r="AK18" i="6" s="1"/>
  <c r="BR8" i="12"/>
  <c r="BR8" i="5"/>
  <c r="BR8" i="7"/>
  <c r="BR43" i="7" s="1"/>
  <c r="BH11" i="12"/>
  <c r="BH11" i="5"/>
  <c r="BH11" i="7"/>
  <c r="BH46" i="7" s="1"/>
  <c r="BH31" i="12"/>
  <c r="BH31" i="7"/>
  <c r="BH66" i="7" s="1"/>
  <c r="BH31" i="5"/>
  <c r="BH14" i="12"/>
  <c r="BH14" i="5"/>
  <c r="BH14" i="7"/>
  <c r="BH49" i="7" s="1"/>
  <c r="BH18" i="12"/>
  <c r="BH18" i="7"/>
  <c r="BH53" i="7" s="1"/>
  <c r="BH18" i="5"/>
  <c r="BH22" i="12"/>
  <c r="BH22" i="5"/>
  <c r="BH22" i="7"/>
  <c r="BH57" i="7" s="1"/>
  <c r="BH26" i="12"/>
  <c r="BH26" i="7"/>
  <c r="BH61" i="7" s="1"/>
  <c r="BH26" i="5"/>
  <c r="BH33" i="12"/>
  <c r="BH33" i="5"/>
  <c r="BH33" i="7"/>
  <c r="BH68" i="7" s="1"/>
  <c r="AP30" i="12"/>
  <c r="AP65" i="12" s="1"/>
  <c r="AP30" i="5"/>
  <c r="AP30" i="7"/>
  <c r="AP65" i="7" s="1"/>
  <c r="F120" i="11"/>
  <c r="FV37" i="1"/>
  <c r="FW37" i="1" s="1"/>
  <c r="FX37" i="1" s="1"/>
  <c r="FY37" i="1" s="1"/>
  <c r="F119" i="11"/>
  <c r="FV36" i="1"/>
  <c r="FW36" i="1" s="1"/>
  <c r="FX36" i="1" s="1"/>
  <c r="FY36" i="1" s="1"/>
  <c r="EC36" i="1"/>
  <c r="ED36" i="1" s="1"/>
  <c r="EE36" i="1" s="1"/>
  <c r="EF36" i="1" s="1"/>
  <c r="F90" i="11"/>
  <c r="F61" i="10"/>
  <c r="CB36" i="1"/>
  <c r="CC36" i="1" s="1"/>
  <c r="CD36" i="1" s="1"/>
  <c r="CE36" i="1" s="1"/>
  <c r="F60" i="10"/>
  <c r="CB35" i="1"/>
  <c r="CC35" i="1" s="1"/>
  <c r="CD35" i="1" s="1"/>
  <c r="CE35" i="1" s="1"/>
  <c r="IY35" i="1"/>
  <c r="IZ35" i="1" s="1"/>
  <c r="JA35" i="1" s="1"/>
  <c r="JB35" i="1" s="1"/>
  <c r="GF33" i="1"/>
  <c r="GG33" i="1" s="1"/>
  <c r="GH33" i="1" s="1"/>
  <c r="F115" i="11"/>
  <c r="FV32" i="1"/>
  <c r="FW32" i="1" s="1"/>
  <c r="FX32" i="1" s="1"/>
  <c r="FY32" i="1" s="1"/>
  <c r="EM32" i="1"/>
  <c r="EN32" i="1" s="1"/>
  <c r="EO32" i="1" s="1"/>
  <c r="AE32" i="1"/>
  <c r="AF32" i="1" s="1"/>
  <c r="IU32" i="1"/>
  <c r="IV32" i="1" s="1"/>
  <c r="IW32" i="1" s="1"/>
  <c r="IU29" i="1"/>
  <c r="IV29" i="1" s="1"/>
  <c r="IW29" i="1" s="1"/>
  <c r="AE29" i="1"/>
  <c r="AF29" i="1" s="1"/>
  <c r="F53" i="9"/>
  <c r="BT28" i="1"/>
  <c r="BU28" i="1" s="1"/>
  <c r="BV28" i="1" s="1"/>
  <c r="BW28" i="1" s="1"/>
  <c r="F23" i="11"/>
  <c r="AP27" i="1"/>
  <c r="AQ27" i="1" s="1"/>
  <c r="AR27" i="1" s="1"/>
  <c r="AS27" i="1" s="1"/>
  <c r="AA17" i="12"/>
  <c r="AA52" i="12" s="1"/>
  <c r="AA17" i="5"/>
  <c r="AA17" i="7"/>
  <c r="AA52" i="7" s="1"/>
  <c r="F107" i="9"/>
  <c r="FF24" i="1"/>
  <c r="FG24" i="1" s="1"/>
  <c r="FH24" i="1" s="1"/>
  <c r="FI24" i="1" s="1"/>
  <c r="FZ24" i="1"/>
  <c r="GA24" i="1" s="1"/>
  <c r="GB24" i="1" s="1"/>
  <c r="DQ15" i="12"/>
  <c r="DQ15" i="7"/>
  <c r="DQ50" i="7" s="1"/>
  <c r="F19" i="10"/>
  <c r="AH23" i="1"/>
  <c r="AI23" i="1" s="1"/>
  <c r="AJ23" i="1" s="1"/>
  <c r="AK23" i="1" s="1"/>
  <c r="F74" i="10"/>
  <c r="G74" i="10" s="1"/>
  <c r="H74" i="10" s="1"/>
  <c r="I74" i="10" s="1"/>
  <c r="DU20" i="1"/>
  <c r="DV20" i="1" s="1"/>
  <c r="DW20" i="1" s="1"/>
  <c r="DX20" i="1" s="1"/>
  <c r="F45" i="10"/>
  <c r="CB20" i="1"/>
  <c r="CC20" i="1" s="1"/>
  <c r="CD20" i="1" s="1"/>
  <c r="CE20" i="1" s="1"/>
  <c r="Y11" i="5"/>
  <c r="Y11" i="7"/>
  <c r="Y46" i="7" s="1"/>
  <c r="Y11" i="12"/>
  <c r="Y46" i="12" s="1"/>
  <c r="JC19" i="1"/>
  <c r="JD19" i="1" s="1"/>
  <c r="JE19" i="1" s="1"/>
  <c r="AM19" i="1"/>
  <c r="AN19" i="1" s="1"/>
  <c r="EJ16" i="1"/>
  <c r="EK16" i="1" s="1"/>
  <c r="EL16" i="1" s="1"/>
  <c r="FZ14" i="1"/>
  <c r="GA14" i="1" s="1"/>
  <c r="GB14" i="1" s="1"/>
  <c r="F67" i="9"/>
  <c r="DM13" i="1"/>
  <c r="DN13" i="1" s="1"/>
  <c r="DO13" i="1" s="1"/>
  <c r="DP13" i="1" s="1"/>
  <c r="BP35" i="6"/>
  <c r="BQ35" i="6" s="1"/>
  <c r="BR35" i="6" s="1"/>
  <c r="BY35" i="6"/>
  <c r="BZ35" i="6" s="1"/>
  <c r="EC22" i="6"/>
  <c r="ED22" i="6" s="1"/>
  <c r="EE22" i="6" s="1"/>
  <c r="EF22" i="6" s="1"/>
  <c r="F221" i="11"/>
  <c r="FN15" i="6"/>
  <c r="FO15" i="6" s="1"/>
  <c r="FP15" i="6" s="1"/>
  <c r="FQ15" i="6" s="1"/>
  <c r="F183" i="10"/>
  <c r="CB13" i="6"/>
  <c r="CC13" i="6" s="1"/>
  <c r="CD13" i="6" s="1"/>
  <c r="CE13" i="6" s="1"/>
  <c r="AX8" i="12"/>
  <c r="AX8" i="7"/>
  <c r="AX43" i="7" s="1"/>
  <c r="AX8" i="5"/>
  <c r="BR29" i="12"/>
  <c r="BR29" i="5"/>
  <c r="BR29" i="7"/>
  <c r="BR64" i="7" s="1"/>
  <c r="AX11" i="12"/>
  <c r="AX11" i="5"/>
  <c r="AX11" i="7"/>
  <c r="AX46" i="7" s="1"/>
  <c r="AX9" i="12"/>
  <c r="AX9" i="5"/>
  <c r="AX9" i="7"/>
  <c r="AX44" i="7" s="1"/>
  <c r="BR12" i="12"/>
  <c r="BR12" i="5"/>
  <c r="BR12" i="7"/>
  <c r="BR47" i="7" s="1"/>
  <c r="BR13" i="12"/>
  <c r="BR13" i="5"/>
  <c r="BR13" i="7"/>
  <c r="BR48" i="7" s="1"/>
  <c r="BR14" i="12"/>
  <c r="BR14" i="7"/>
  <c r="BR49" i="7" s="1"/>
  <c r="BR14" i="5"/>
  <c r="BR15" i="12"/>
  <c r="BR15" i="5"/>
  <c r="BR15" i="7"/>
  <c r="BR50" i="7" s="1"/>
  <c r="BR16" i="12"/>
  <c r="BR16" i="5"/>
  <c r="BR16" i="7"/>
  <c r="BR51" i="7" s="1"/>
  <c r="BR17" i="12"/>
  <c r="BR17" i="5"/>
  <c r="BR17" i="7"/>
  <c r="BR52" i="7" s="1"/>
  <c r="BR18" i="12"/>
  <c r="BR18" i="5"/>
  <c r="BR18" i="7"/>
  <c r="BR53" i="7" s="1"/>
  <c r="BR19" i="12"/>
  <c r="BR19" i="5"/>
  <c r="BR19" i="7"/>
  <c r="BR54" i="7" s="1"/>
  <c r="BR20" i="12"/>
  <c r="BR20" i="5"/>
  <c r="BR20" i="7"/>
  <c r="BR55" i="7" s="1"/>
  <c r="BR21" i="12"/>
  <c r="BR21" i="7"/>
  <c r="BR56" i="7" s="1"/>
  <c r="BR21" i="5"/>
  <c r="BR22" i="12"/>
  <c r="BR22" i="7"/>
  <c r="BR57" i="7" s="1"/>
  <c r="BR22" i="5"/>
  <c r="BR23" i="12"/>
  <c r="BR23" i="5"/>
  <c r="BR23" i="7"/>
  <c r="BR58" i="7" s="1"/>
  <c r="BR24" i="12"/>
  <c r="BR24" i="5"/>
  <c r="BR24" i="7"/>
  <c r="BR59" i="7" s="1"/>
  <c r="BR25" i="12"/>
  <c r="BR25" i="5"/>
  <c r="BR25" i="7"/>
  <c r="BR60" i="7" s="1"/>
  <c r="BR26" i="12"/>
  <c r="BR26" i="5"/>
  <c r="BR26" i="7"/>
  <c r="BR61" i="7" s="1"/>
  <c r="BR27" i="12"/>
  <c r="BR27" i="7"/>
  <c r="BR62" i="7" s="1"/>
  <c r="BR27" i="5"/>
  <c r="AX31" i="12"/>
  <c r="AX31" i="7"/>
  <c r="AX66" i="7" s="1"/>
  <c r="AX31" i="5"/>
  <c r="CB5" i="12"/>
  <c r="CB5" i="5"/>
  <c r="CB5" i="7"/>
  <c r="CB40" i="7" s="1"/>
  <c r="CL30" i="12"/>
  <c r="CL30" i="5"/>
  <c r="CL30" i="7"/>
  <c r="CL65" i="7" s="1"/>
  <c r="CL29" i="12"/>
  <c r="CL29" i="5"/>
  <c r="CL29" i="7"/>
  <c r="CL64" i="7" s="1"/>
  <c r="CL33" i="12"/>
  <c r="CL33" i="5"/>
  <c r="CL33" i="7"/>
  <c r="CL68" i="7" s="1"/>
  <c r="F92" i="9"/>
  <c r="DM38" i="1"/>
  <c r="DN38" i="1" s="1"/>
  <c r="DO38" i="1" s="1"/>
  <c r="DP38" i="1" s="1"/>
  <c r="IY38" i="1"/>
  <c r="IZ38" i="1" s="1"/>
  <c r="JA38" i="1" s="1"/>
  <c r="JB38" i="1" s="1"/>
  <c r="JN38" i="1"/>
  <c r="JO38" i="1" s="1"/>
  <c r="JP38" i="1" s="1"/>
  <c r="F91" i="10"/>
  <c r="G91" i="10" s="1"/>
  <c r="H91" i="10" s="1"/>
  <c r="I91" i="10" s="1"/>
  <c r="DU37" i="1"/>
  <c r="DV37" i="1" s="1"/>
  <c r="DW37" i="1" s="1"/>
  <c r="DX37" i="1" s="1"/>
  <c r="F145" i="11"/>
  <c r="HO33" i="1"/>
  <c r="HP33" i="1" s="1"/>
  <c r="HQ33" i="1" s="1"/>
  <c r="HR33" i="1" s="1"/>
  <c r="F84" i="10"/>
  <c r="G84" i="10" s="1"/>
  <c r="H84" i="10" s="1"/>
  <c r="I84" i="10" s="1"/>
  <c r="DU30" i="1"/>
  <c r="DV30" i="1" s="1"/>
  <c r="DW30" i="1" s="1"/>
  <c r="DX30" i="1" s="1"/>
  <c r="F22" i="9"/>
  <c r="Z26" i="1"/>
  <c r="AA26" i="1" s="1"/>
  <c r="AB26" i="1" s="1"/>
  <c r="AC26" i="1" s="1"/>
  <c r="F49" i="10"/>
  <c r="CB24" i="1"/>
  <c r="CC24" i="1" s="1"/>
  <c r="CD24" i="1" s="1"/>
  <c r="CE24" i="1" s="1"/>
  <c r="IY22" i="1"/>
  <c r="IZ22" i="1" s="1"/>
  <c r="JA22" i="1" s="1"/>
  <c r="JB22" i="1" s="1"/>
  <c r="F75" i="10"/>
  <c r="G75" i="10" s="1"/>
  <c r="H75" i="10" s="1"/>
  <c r="I75" i="10" s="1"/>
  <c r="DU21" i="1"/>
  <c r="DV21" i="1" s="1"/>
  <c r="DW21" i="1" s="1"/>
  <c r="DX21" i="1" s="1"/>
  <c r="IM21" i="1"/>
  <c r="IN21" i="1" s="1"/>
  <c r="IO21" i="1" s="1"/>
  <c r="W21" i="1"/>
  <c r="X21" i="1" s="1"/>
  <c r="AE20" i="1"/>
  <c r="AF20" i="1" s="1"/>
  <c r="IU20" i="1"/>
  <c r="IV20" i="1" s="1"/>
  <c r="IW20" i="1" s="1"/>
  <c r="F69" i="10"/>
  <c r="G69" i="10" s="1"/>
  <c r="H69" i="10" s="1"/>
  <c r="I69" i="10" s="1"/>
  <c r="DU15" i="1"/>
  <c r="DV15" i="1" s="1"/>
  <c r="DW15" i="1" s="1"/>
  <c r="DX15" i="1" s="1"/>
  <c r="F9" i="11"/>
  <c r="AP13" i="1"/>
  <c r="AQ13" i="1" s="1"/>
  <c r="AR13" i="1" s="1"/>
  <c r="AS13" i="1" s="1"/>
  <c r="GC17" i="1"/>
  <c r="GD17" i="1" s="1"/>
  <c r="GE17" i="1" s="1"/>
  <c r="GC32" i="1"/>
  <c r="GD32" i="1" s="1"/>
  <c r="GE32" i="1" s="1"/>
  <c r="GF39" i="1"/>
  <c r="GG39" i="1" s="1"/>
  <c r="GH39" i="1" s="1"/>
  <c r="AH23" i="7"/>
  <c r="AH58" i="7" s="1"/>
  <c r="AH23" i="12"/>
  <c r="AH58" i="12" s="1"/>
  <c r="AH23" i="5"/>
  <c r="GF36" i="1"/>
  <c r="GG36" i="1" s="1"/>
  <c r="GH36" i="1" s="1"/>
  <c r="GC13" i="1"/>
  <c r="GD13" i="1" s="1"/>
  <c r="GE13" i="1" s="1"/>
  <c r="AH10" i="12"/>
  <c r="AH45" i="12" s="1"/>
  <c r="AH10" i="7"/>
  <c r="AH45" i="7" s="1"/>
  <c r="AH10" i="5"/>
  <c r="GC24" i="1"/>
  <c r="GD24" i="1" s="1"/>
  <c r="GE24" i="1" s="1"/>
  <c r="GF32" i="1"/>
  <c r="GG32" i="1" s="1"/>
  <c r="GH32" i="1" s="1"/>
  <c r="GF37" i="1"/>
  <c r="GG37" i="1" s="1"/>
  <c r="GH37" i="1" s="1"/>
  <c r="GC22" i="1"/>
  <c r="GD22" i="1" s="1"/>
  <c r="GE22" i="1" s="1"/>
  <c r="GF27" i="1"/>
  <c r="GG27" i="1" s="1"/>
  <c r="GH27" i="1" s="1"/>
  <c r="FZ33" i="1"/>
  <c r="GA33" i="1" s="1"/>
  <c r="GB33" i="1" s="1"/>
  <c r="GC41" i="1"/>
  <c r="GD41" i="1" s="1"/>
  <c r="GE41" i="1" s="1"/>
  <c r="G119" i="10"/>
  <c r="H119" i="10" s="1"/>
  <c r="I119" i="10" s="1"/>
  <c r="G115" i="10"/>
  <c r="H115" i="10" s="1"/>
  <c r="I115" i="10" s="1"/>
  <c r="G111" i="10"/>
  <c r="H111" i="10" s="1"/>
  <c r="I111" i="10" s="1"/>
  <c r="G99" i="10"/>
  <c r="H99" i="10" s="1"/>
  <c r="I99" i="10" s="1"/>
  <c r="G118" i="10"/>
  <c r="H118" i="10" s="1"/>
  <c r="I118" i="10" s="1"/>
  <c r="G114" i="10"/>
  <c r="H114" i="10" s="1"/>
  <c r="I114" i="10" s="1"/>
  <c r="G110" i="10"/>
  <c r="H110" i="10" s="1"/>
  <c r="I110" i="10" s="1"/>
  <c r="G106" i="10"/>
  <c r="H106" i="10" s="1"/>
  <c r="I106" i="10" s="1"/>
  <c r="G102" i="10"/>
  <c r="H102" i="10" s="1"/>
  <c r="I102" i="10" s="1"/>
  <c r="G124" i="10"/>
  <c r="H124" i="10" s="1"/>
  <c r="I124" i="10" s="1"/>
  <c r="G120" i="10"/>
  <c r="H120" i="10" s="1"/>
  <c r="I120" i="10" s="1"/>
  <c r="G112" i="10"/>
  <c r="H112" i="10" s="1"/>
  <c r="I112" i="10" s="1"/>
  <c r="G108" i="10"/>
  <c r="H108" i="10" s="1"/>
  <c r="I108" i="10" s="1"/>
  <c r="G96" i="10"/>
  <c r="H96" i="10" s="1"/>
  <c r="I96" i="10" s="1"/>
  <c r="G121" i="10"/>
  <c r="H121" i="10" s="1"/>
  <c r="I121" i="10" s="1"/>
  <c r="G113" i="10"/>
  <c r="H113" i="10" s="1"/>
  <c r="I113" i="10" s="1"/>
  <c r="G101" i="10"/>
  <c r="H101" i="10" s="1"/>
  <c r="I101" i="10" s="1"/>
  <c r="G97" i="10"/>
  <c r="H97" i="10" s="1"/>
  <c r="I97" i="10" s="1"/>
  <c r="G117" i="10"/>
  <c r="H117" i="10" s="1"/>
  <c r="I117" i="10" s="1"/>
  <c r="G109" i="10"/>
  <c r="H109" i="10" s="1"/>
  <c r="I109" i="10" s="1"/>
  <c r="HO36" i="6"/>
  <c r="HP36" i="6" s="1"/>
  <c r="HQ36" i="6" s="1"/>
  <c r="HR36" i="6" s="1"/>
  <c r="F293" i="11"/>
  <c r="CJ31" i="6"/>
  <c r="CK31" i="6" s="1"/>
  <c r="CL31" i="6" s="1"/>
  <c r="CM31" i="6" s="1"/>
  <c r="F201" i="11"/>
  <c r="CT31" i="6"/>
  <c r="CU31" i="6" s="1"/>
  <c r="CV31" i="6" s="1"/>
  <c r="AP28" i="6"/>
  <c r="AQ28" i="6" s="1"/>
  <c r="AR28" i="6" s="1"/>
  <c r="AS28" i="6" s="1"/>
  <c r="F169" i="11"/>
  <c r="CG8" i="12"/>
  <c r="CG43" i="12" s="1"/>
  <c r="CG8" i="5"/>
  <c r="CG8" i="7"/>
  <c r="CG43" i="7" s="1"/>
  <c r="AR27" i="12"/>
  <c r="AR62" i="12" s="1"/>
  <c r="AR27" i="5"/>
  <c r="AR27" i="7"/>
  <c r="AR62" i="7" s="1"/>
  <c r="F87" i="11"/>
  <c r="G87" i="11" s="1"/>
  <c r="H87" i="11" s="1"/>
  <c r="I87" i="11" s="1"/>
  <c r="EC33" i="1"/>
  <c r="ED33" i="1" s="1"/>
  <c r="EE33" i="1" s="1"/>
  <c r="EF33" i="1" s="1"/>
  <c r="F82" i="9"/>
  <c r="DM28" i="1"/>
  <c r="DN28" i="1" s="1"/>
  <c r="DO28" i="1" s="1"/>
  <c r="DP28" i="1" s="1"/>
  <c r="F51" i="11"/>
  <c r="CJ26" i="1"/>
  <c r="CK26" i="1" s="1"/>
  <c r="CL26" i="1" s="1"/>
  <c r="CM26" i="1" s="1"/>
  <c r="EM13" i="1"/>
  <c r="EN13" i="1" s="1"/>
  <c r="EO13" i="1" s="1"/>
  <c r="EM34" i="1"/>
  <c r="EN34" i="1" s="1"/>
  <c r="EO34" i="1" s="1"/>
  <c r="EJ41" i="1"/>
  <c r="EK41" i="1" s="1"/>
  <c r="EL41" i="1" s="1"/>
  <c r="AA16" i="12"/>
  <c r="AA51" i="12" s="1"/>
  <c r="AA16" i="7"/>
  <c r="AA51" i="7" s="1"/>
  <c r="AA16" i="5"/>
  <c r="EJ39" i="1"/>
  <c r="EK39" i="1" s="1"/>
  <c r="EL39" i="1" s="1"/>
  <c r="EG17" i="1"/>
  <c r="EH17" i="1" s="1"/>
  <c r="EI17" i="1" s="1"/>
  <c r="W15" i="12"/>
  <c r="W50" i="12" s="1"/>
  <c r="W15" i="5"/>
  <c r="W15" i="7"/>
  <c r="W50" i="7" s="1"/>
  <c r="G14" i="8" s="1"/>
  <c r="P14" i="8" s="1"/>
  <c r="EJ29" i="1"/>
  <c r="EK29" i="1" s="1"/>
  <c r="EL29" i="1" s="1"/>
  <c r="EM38" i="1"/>
  <c r="EN38" i="1" s="1"/>
  <c r="EO38" i="1" s="1"/>
  <c r="Y14" i="12"/>
  <c r="Y49" i="12" s="1"/>
  <c r="Y14" i="7"/>
  <c r="Y49" i="7" s="1"/>
  <c r="Y14" i="5"/>
  <c r="EG33" i="1"/>
  <c r="EH33" i="1" s="1"/>
  <c r="EI33" i="1" s="1"/>
  <c r="EG37" i="1"/>
  <c r="EH37" i="1" s="1"/>
  <c r="EI37" i="1" s="1"/>
  <c r="G95" i="11"/>
  <c r="H95" i="11" s="1"/>
  <c r="I95" i="11" s="1"/>
  <c r="G67" i="11"/>
  <c r="H67" i="11" s="1"/>
  <c r="I67" i="11" s="1"/>
  <c r="G94" i="11"/>
  <c r="H94" i="11" s="1"/>
  <c r="I94" i="11" s="1"/>
  <c r="G90" i="11"/>
  <c r="H90" i="11" s="1"/>
  <c r="I90" i="11" s="1"/>
  <c r="G78" i="11"/>
  <c r="H78" i="11" s="1"/>
  <c r="I78" i="11" s="1"/>
  <c r="G70" i="11"/>
  <c r="H70" i="11" s="1"/>
  <c r="I70" i="11" s="1"/>
  <c r="G92" i="11"/>
  <c r="H92" i="11" s="1"/>
  <c r="I92" i="11" s="1"/>
  <c r="G88" i="11"/>
  <c r="H88" i="11" s="1"/>
  <c r="I88" i="11" s="1"/>
  <c r="G84" i="11"/>
  <c r="H84" i="11" s="1"/>
  <c r="I84" i="11" s="1"/>
  <c r="G80" i="11"/>
  <c r="H80" i="11" s="1"/>
  <c r="I80" i="11" s="1"/>
  <c r="G72" i="11"/>
  <c r="H72" i="11" s="1"/>
  <c r="I72" i="11" s="1"/>
  <c r="G68" i="11"/>
  <c r="H68" i="11" s="1"/>
  <c r="I68" i="11" s="1"/>
  <c r="G77" i="11"/>
  <c r="H77" i="11" s="1"/>
  <c r="I77" i="11" s="1"/>
  <c r="G89" i="11"/>
  <c r="H89" i="11" s="1"/>
  <c r="I89" i="11" s="1"/>
  <c r="G85" i="11"/>
  <c r="H85" i="11" s="1"/>
  <c r="I85" i="11" s="1"/>
  <c r="G69" i="11"/>
  <c r="H69" i="11" s="1"/>
  <c r="I69" i="11" s="1"/>
  <c r="G73" i="11"/>
  <c r="H73" i="11" s="1"/>
  <c r="I73" i="11" s="1"/>
  <c r="F137" i="10"/>
  <c r="HG25" i="1"/>
  <c r="HH25" i="1" s="1"/>
  <c r="HI25" i="1" s="1"/>
  <c r="HJ25" i="1" s="1"/>
  <c r="AI7" i="5"/>
  <c r="AI7" i="7"/>
  <c r="AI42" i="7" s="1"/>
  <c r="AI7" i="12"/>
  <c r="AI42" i="12" s="1"/>
  <c r="AD26" i="12"/>
  <c r="AD26" i="5"/>
  <c r="AD26" i="7"/>
  <c r="AD61" i="7" s="1"/>
  <c r="U17" i="12"/>
  <c r="U17" i="5"/>
  <c r="U17" i="7"/>
  <c r="U52" i="7" s="1"/>
  <c r="U13" i="12"/>
  <c r="U13" i="5"/>
  <c r="U13" i="7"/>
  <c r="U48" i="7" s="1"/>
  <c r="AD12" i="12"/>
  <c r="AD12" i="7"/>
  <c r="AD47" i="7" s="1"/>
  <c r="AD12" i="5"/>
  <c r="U9" i="12"/>
  <c r="U9" i="5"/>
  <c r="U9" i="7"/>
  <c r="U44" i="7" s="1"/>
  <c r="U30" i="12"/>
  <c r="U30" i="7"/>
  <c r="U65" i="7" s="1"/>
  <c r="U30" i="5"/>
  <c r="U6" i="12"/>
  <c r="U6" i="7"/>
  <c r="U41" i="7" s="1"/>
  <c r="U6" i="5"/>
  <c r="U22" i="12"/>
  <c r="U22" i="7"/>
  <c r="U57" i="7" s="1"/>
  <c r="U22" i="5"/>
  <c r="AD30" i="12"/>
  <c r="AD30" i="7"/>
  <c r="AD65" i="7" s="1"/>
  <c r="AD30" i="5"/>
  <c r="AD10" i="12"/>
  <c r="AD10" i="5"/>
  <c r="AD10" i="7"/>
  <c r="AD45" i="7" s="1"/>
  <c r="AD16" i="12"/>
  <c r="AD16" i="5"/>
  <c r="AD16" i="7"/>
  <c r="AD51" i="7" s="1"/>
  <c r="AM21" i="12"/>
  <c r="AM21" i="5"/>
  <c r="AM21" i="7"/>
  <c r="AM56" i="7" s="1"/>
  <c r="AD31" i="12"/>
  <c r="AD31" i="7"/>
  <c r="AD66" i="7" s="1"/>
  <c r="AD31" i="5"/>
  <c r="U14" i="12"/>
  <c r="U14" i="7"/>
  <c r="U49" i="7" s="1"/>
  <c r="U14" i="5"/>
  <c r="AD20" i="12"/>
  <c r="AD20" i="5"/>
  <c r="AD20" i="7"/>
  <c r="AD55" i="7" s="1"/>
  <c r="AM25" i="12"/>
  <c r="AM25" i="5"/>
  <c r="AM25" i="7"/>
  <c r="AM60" i="7" s="1"/>
  <c r="AM33" i="12"/>
  <c r="AM33" i="5"/>
  <c r="AM33" i="7"/>
  <c r="AM68" i="7" s="1"/>
  <c r="U15" i="12"/>
  <c r="U15" i="5"/>
  <c r="U15" i="7"/>
  <c r="U50" i="7" s="1"/>
  <c r="AD19" i="5"/>
  <c r="AD19" i="12"/>
  <c r="AD19" i="7"/>
  <c r="AD54" i="7" s="1"/>
  <c r="AM23" i="12"/>
  <c r="AM23" i="5"/>
  <c r="AM23" i="7"/>
  <c r="AM58" i="7" s="1"/>
  <c r="AM28" i="12"/>
  <c r="AM28" i="7"/>
  <c r="AM63" i="7" s="1"/>
  <c r="AM28" i="5"/>
  <c r="AD32" i="12"/>
  <c r="AD32" i="5"/>
  <c r="AD32" i="7"/>
  <c r="AD67" i="7" s="1"/>
  <c r="F103" i="10"/>
  <c r="G103" i="10" s="1"/>
  <c r="H103" i="10" s="1"/>
  <c r="I103" i="10" s="1"/>
  <c r="FN20" i="1"/>
  <c r="FO20" i="1" s="1"/>
  <c r="FP20" i="1" s="1"/>
  <c r="FQ20" i="1" s="1"/>
  <c r="F103" i="11"/>
  <c r="FV20" i="1"/>
  <c r="FW20" i="1" s="1"/>
  <c r="FX20" i="1" s="1"/>
  <c r="FY20" i="1" s="1"/>
  <c r="F79" i="10"/>
  <c r="G79" i="10" s="1"/>
  <c r="H79" i="10" s="1"/>
  <c r="I79" i="10" s="1"/>
  <c r="DU25" i="1"/>
  <c r="DV25" i="1" s="1"/>
  <c r="DW25" i="1" s="1"/>
  <c r="DX25" i="1" s="1"/>
  <c r="IY18" i="1"/>
  <c r="IZ18" i="1" s="1"/>
  <c r="JA18" i="1" s="1"/>
  <c r="JB18" i="1" s="1"/>
  <c r="F99" i="11"/>
  <c r="FV16" i="1"/>
  <c r="FW16" i="1" s="1"/>
  <c r="FX16" i="1" s="1"/>
  <c r="FY16" i="1" s="1"/>
  <c r="GF16" i="1"/>
  <c r="GG16" i="1" s="1"/>
  <c r="GH16" i="1" s="1"/>
  <c r="DZ17" i="12"/>
  <c r="DZ17" i="7"/>
  <c r="DZ52" i="7" s="1"/>
  <c r="DZ22" i="12"/>
  <c r="DZ22" i="7"/>
  <c r="DZ57" i="7" s="1"/>
  <c r="DZ26" i="12"/>
  <c r="DZ26" i="7"/>
  <c r="DZ61" i="7" s="1"/>
  <c r="DZ7" i="12"/>
  <c r="DZ7" i="7"/>
  <c r="DZ42" i="7" s="1"/>
  <c r="DZ11" i="12"/>
  <c r="DZ11" i="7"/>
  <c r="DZ46" i="7" s="1"/>
  <c r="DZ27" i="12"/>
  <c r="DZ27" i="7"/>
  <c r="DZ62" i="7" s="1"/>
  <c r="DZ31" i="12"/>
  <c r="DZ31" i="7"/>
  <c r="DZ66" i="7" s="1"/>
  <c r="L31" i="12"/>
  <c r="L31" i="7"/>
  <c r="L66" i="7" s="1"/>
  <c r="L31" i="5"/>
  <c r="L26" i="12"/>
  <c r="L26" i="7"/>
  <c r="L61" i="7" s="1"/>
  <c r="L26" i="5"/>
  <c r="L6" i="12"/>
  <c r="L6" i="5"/>
  <c r="L6" i="7"/>
  <c r="L41" i="7" s="1"/>
  <c r="L13" i="12"/>
  <c r="L13" i="5"/>
  <c r="L13" i="7"/>
  <c r="L48" i="7" s="1"/>
  <c r="L7" i="12"/>
  <c r="L7" i="5"/>
  <c r="L7" i="7"/>
  <c r="L42" i="7" s="1"/>
  <c r="L30" i="12"/>
  <c r="L30" i="5"/>
  <c r="L30" i="7"/>
  <c r="L65" i="7" s="1"/>
  <c r="L23" i="12"/>
  <c r="L23" i="7"/>
  <c r="L58" i="7" s="1"/>
  <c r="L23" i="5"/>
  <c r="JC25" i="1"/>
  <c r="JD25" i="1" s="1"/>
  <c r="JE25" i="1" s="1"/>
  <c r="AM25" i="1"/>
  <c r="AN25" i="1" s="1"/>
  <c r="V11" i="12"/>
  <c r="V46" i="12" s="1"/>
  <c r="V11" i="5"/>
  <c r="V11" i="7"/>
  <c r="V46" i="7" s="1"/>
  <c r="F41" i="11"/>
  <c r="CJ16" i="1"/>
  <c r="CK16" i="1" s="1"/>
  <c r="CL16" i="1" s="1"/>
  <c r="CM16" i="1" s="1"/>
  <c r="BJ9" i="12"/>
  <c r="BJ44" i="12" s="1"/>
  <c r="BJ9" i="7"/>
  <c r="BJ44" i="7" s="1"/>
  <c r="F128" i="9"/>
  <c r="GY16" i="1"/>
  <c r="GZ16" i="1" s="1"/>
  <c r="HA16" i="1" s="1"/>
  <c r="HB16" i="1" s="1"/>
  <c r="CW16" i="12"/>
  <c r="CW16" i="7"/>
  <c r="CW51" i="7" s="1"/>
  <c r="CW9" i="12"/>
  <c r="CW9" i="7"/>
  <c r="CW44" i="7" s="1"/>
  <c r="CW20" i="12"/>
  <c r="CW20" i="7"/>
  <c r="CW55" i="7" s="1"/>
  <c r="CW13" i="12"/>
  <c r="CW13" i="7"/>
  <c r="CW48" i="7" s="1"/>
  <c r="CW32" i="12"/>
  <c r="CW32" i="7"/>
  <c r="CW67" i="7" s="1"/>
  <c r="CW17" i="12"/>
  <c r="CW17" i="7"/>
  <c r="CW52" i="7" s="1"/>
  <c r="CW15" i="12"/>
  <c r="CW15" i="7"/>
  <c r="CW50" i="7" s="1"/>
  <c r="Y147" i="4"/>
  <c r="W147" i="4"/>
  <c r="W140" i="4"/>
  <c r="Y140" i="4"/>
  <c r="K124" i="4"/>
  <c r="I124" i="4"/>
  <c r="K115" i="4"/>
  <c r="I115" i="4"/>
  <c r="R108" i="4"/>
  <c r="P108" i="4"/>
  <c r="R99" i="4"/>
  <c r="P99" i="4"/>
  <c r="Y83" i="4"/>
  <c r="W83" i="4"/>
  <c r="W76" i="4"/>
  <c r="Y76" i="4"/>
  <c r="K60" i="4"/>
  <c r="I60" i="4"/>
  <c r="K51" i="4"/>
  <c r="I51" i="4"/>
  <c r="R44" i="4"/>
  <c r="P44" i="4"/>
  <c r="R35" i="4"/>
  <c r="P35" i="4"/>
  <c r="Y19" i="4"/>
  <c r="W19" i="4"/>
  <c r="W12" i="4"/>
  <c r="Y12" i="4"/>
  <c r="K159" i="2"/>
  <c r="I159" i="2"/>
  <c r="Y154" i="2"/>
  <c r="W154" i="2"/>
  <c r="W143" i="2"/>
  <c r="Y143" i="2"/>
  <c r="R138" i="2"/>
  <c r="P138" i="2"/>
  <c r="P127" i="2"/>
  <c r="R127" i="2"/>
  <c r="W111" i="2"/>
  <c r="Y111" i="2"/>
  <c r="Y109" i="2"/>
  <c r="W109" i="2"/>
  <c r="R93" i="2"/>
  <c r="P93" i="2"/>
  <c r="K77" i="2"/>
  <c r="I77" i="2"/>
  <c r="P63" i="2"/>
  <c r="R63" i="2"/>
  <c r="W47" i="2"/>
  <c r="Y47" i="2"/>
  <c r="Y45" i="2"/>
  <c r="W45" i="2"/>
  <c r="R123" i="4"/>
  <c r="P123" i="4"/>
  <c r="R116" i="4"/>
  <c r="P116" i="4"/>
  <c r="R91" i="4"/>
  <c r="P91" i="4"/>
  <c r="R84" i="4"/>
  <c r="P84" i="4"/>
  <c r="R59" i="4"/>
  <c r="P59" i="4"/>
  <c r="R52" i="4"/>
  <c r="P52" i="4"/>
  <c r="R27" i="4"/>
  <c r="P27" i="4"/>
  <c r="R20" i="4"/>
  <c r="P20" i="4"/>
  <c r="K150" i="2"/>
  <c r="I150" i="2"/>
  <c r="K133" i="2"/>
  <c r="I133" i="2"/>
  <c r="I81" i="2"/>
  <c r="K81" i="2"/>
  <c r="W36" i="2"/>
  <c r="Y36" i="2"/>
  <c r="R20" i="2"/>
  <c r="P20" i="2"/>
  <c r="R11" i="2"/>
  <c r="P11" i="2"/>
  <c r="K144" i="4"/>
  <c r="I144" i="4"/>
  <c r="Y119" i="4"/>
  <c r="W119" i="4"/>
  <c r="K87" i="4"/>
  <c r="I87" i="4"/>
  <c r="K80" i="4"/>
  <c r="I80" i="4"/>
  <c r="Y55" i="4"/>
  <c r="W55" i="4"/>
  <c r="K23" i="4"/>
  <c r="I23" i="4"/>
  <c r="K16" i="4"/>
  <c r="I16" i="4"/>
  <c r="W139" i="2"/>
  <c r="Y139" i="2"/>
  <c r="P115" i="2"/>
  <c r="R115" i="2"/>
  <c r="R97" i="2"/>
  <c r="P97" i="2"/>
  <c r="K85" i="2"/>
  <c r="I85" i="2"/>
  <c r="Y31" i="2"/>
  <c r="W31" i="2"/>
  <c r="W24" i="2"/>
  <c r="Y24" i="2"/>
  <c r="K8" i="2"/>
  <c r="I8" i="2"/>
  <c r="Y6" i="2"/>
  <c r="W6" i="2"/>
  <c r="R139" i="4"/>
  <c r="P139" i="4"/>
  <c r="R132" i="4"/>
  <c r="P132" i="4"/>
  <c r="R107" i="4"/>
  <c r="P107" i="4"/>
  <c r="R100" i="4"/>
  <c r="P100" i="4"/>
  <c r="R75" i="4"/>
  <c r="P75" i="4"/>
  <c r="R68" i="4"/>
  <c r="P68" i="4"/>
  <c r="R43" i="4"/>
  <c r="P43" i="4"/>
  <c r="R36" i="4"/>
  <c r="P36" i="4"/>
  <c r="R11" i="4"/>
  <c r="P11" i="4"/>
  <c r="K167" i="2"/>
  <c r="I167" i="2"/>
  <c r="I113" i="2"/>
  <c r="K113" i="2"/>
  <c r="K103" i="4"/>
  <c r="I103" i="4"/>
  <c r="K146" i="2"/>
  <c r="I146" i="2"/>
  <c r="K39" i="2"/>
  <c r="I39" i="2"/>
  <c r="W12" i="2"/>
  <c r="Y12" i="2"/>
  <c r="R135" i="4"/>
  <c r="P135" i="4"/>
  <c r="W96" i="4"/>
  <c r="Y96" i="4"/>
  <c r="R7" i="4"/>
  <c r="P7" i="4"/>
  <c r="K117" i="2"/>
  <c r="I117" i="2"/>
  <c r="K32" i="2"/>
  <c r="I32" i="2"/>
  <c r="R128" i="4"/>
  <c r="P128" i="4"/>
  <c r="Y166" i="2"/>
  <c r="W166" i="2"/>
  <c r="P119" i="2"/>
  <c r="R119" i="2"/>
  <c r="W67" i="2"/>
  <c r="Y67" i="2"/>
  <c r="Y65" i="2"/>
  <c r="W65" i="2"/>
  <c r="I49" i="2"/>
  <c r="K49" i="2"/>
  <c r="R35" i="2"/>
  <c r="P35" i="2"/>
  <c r="R28" i="2"/>
  <c r="P28" i="2"/>
  <c r="W16" i="2"/>
  <c r="Y16" i="2"/>
  <c r="K32" i="4"/>
  <c r="I32" i="4"/>
  <c r="DI37" i="6"/>
  <c r="DJ37" i="6" s="1"/>
  <c r="DK37" i="6" s="1"/>
  <c r="DM37" i="6" s="1"/>
  <c r="DN37" i="6" s="1"/>
  <c r="DO37" i="6" s="1"/>
  <c r="DP37" i="6" s="1"/>
  <c r="DR37" i="6"/>
  <c r="DS37" i="6" s="1"/>
  <c r="BN11" i="12"/>
  <c r="BN46" i="12" s="1"/>
  <c r="BN11" i="5"/>
  <c r="BN11" i="7"/>
  <c r="BN46" i="7" s="1"/>
  <c r="BL5" i="12"/>
  <c r="BL40" i="12" s="1"/>
  <c r="BL5" i="5"/>
  <c r="BL5" i="7"/>
  <c r="BL40" i="7" s="1"/>
  <c r="BL8" i="12"/>
  <c r="BL43" i="12" s="1"/>
  <c r="BL8" i="5"/>
  <c r="BL8" i="7"/>
  <c r="BL43" i="7" s="1"/>
  <c r="BN29" i="12"/>
  <c r="BN64" i="12" s="1"/>
  <c r="BN29" i="7"/>
  <c r="BN64" i="7" s="1"/>
  <c r="BN29" i="5"/>
  <c r="G211" i="10"/>
  <c r="H211" i="10" s="1"/>
  <c r="I211" i="10" s="1"/>
  <c r="G207" i="10"/>
  <c r="H207" i="10" s="1"/>
  <c r="I207" i="10" s="1"/>
  <c r="G187" i="10"/>
  <c r="H187" i="10" s="1"/>
  <c r="I187" i="10" s="1"/>
  <c r="G183" i="10"/>
  <c r="H183" i="10" s="1"/>
  <c r="I183" i="10" s="1"/>
  <c r="G186" i="10"/>
  <c r="H186" i="10" s="1"/>
  <c r="I186" i="10" s="1"/>
  <c r="G185" i="10"/>
  <c r="H185" i="10" s="1"/>
  <c r="I185" i="10" s="1"/>
  <c r="G189" i="10"/>
  <c r="H189" i="10" s="1"/>
  <c r="I189" i="10" s="1"/>
  <c r="BN32" i="12"/>
  <c r="BN67" i="12" s="1"/>
  <c r="BN32" i="7"/>
  <c r="BN67" i="7" s="1"/>
  <c r="BN32" i="5"/>
  <c r="R23" i="2"/>
  <c r="P23" i="2"/>
  <c r="AY33" i="12"/>
  <c r="AY68" i="12" s="1"/>
  <c r="AY33" i="7"/>
  <c r="AY68" i="7" s="1"/>
  <c r="F210" i="11"/>
  <c r="CJ40" i="6"/>
  <c r="CK40" i="6" s="1"/>
  <c r="CL40" i="6" s="1"/>
  <c r="CM40" i="6" s="1"/>
  <c r="DR39" i="6"/>
  <c r="DS39" i="6" s="1"/>
  <c r="DI39" i="6"/>
  <c r="DJ39" i="6" s="1"/>
  <c r="DK39" i="6" s="1"/>
  <c r="DM39" i="6" s="1"/>
  <c r="DN39" i="6" s="1"/>
  <c r="DO39" i="6" s="1"/>
  <c r="DP39" i="6" s="1"/>
  <c r="AE37" i="6"/>
  <c r="AF37" i="6" s="1"/>
  <c r="V37" i="6"/>
  <c r="W37" i="6" s="1"/>
  <c r="X37" i="6" s="1"/>
  <c r="Z37" i="6" s="1"/>
  <c r="AA37" i="6" s="1"/>
  <c r="AB37" i="6" s="1"/>
  <c r="AC37" i="6" s="1"/>
  <c r="FB34" i="6"/>
  <c r="FC34" i="6" s="1"/>
  <c r="FD34" i="6" s="1"/>
  <c r="FF34" i="6" s="1"/>
  <c r="FG34" i="6" s="1"/>
  <c r="FH34" i="6" s="1"/>
  <c r="FI34" i="6" s="1"/>
  <c r="FK34" i="6"/>
  <c r="FL34" i="6" s="1"/>
  <c r="HO33" i="6"/>
  <c r="HP33" i="6" s="1"/>
  <c r="HQ33" i="6" s="1"/>
  <c r="HR33" i="6" s="1"/>
  <c r="F290" i="11"/>
  <c r="AP33" i="6"/>
  <c r="AQ33" i="6" s="1"/>
  <c r="AR33" i="6" s="1"/>
  <c r="AS33" i="6" s="1"/>
  <c r="F174" i="11"/>
  <c r="FB30" i="6"/>
  <c r="FC30" i="6" s="1"/>
  <c r="FD30" i="6" s="1"/>
  <c r="FF30" i="6" s="1"/>
  <c r="FG30" i="6" s="1"/>
  <c r="FH30" i="6" s="1"/>
  <c r="FI30" i="6" s="1"/>
  <c r="FK30" i="6"/>
  <c r="FL30" i="6" s="1"/>
  <c r="HO29" i="6"/>
  <c r="HP29" i="6" s="1"/>
  <c r="HQ29" i="6" s="1"/>
  <c r="HR29" i="6" s="1"/>
  <c r="F286" i="11"/>
  <c r="AP29" i="6"/>
  <c r="AQ29" i="6" s="1"/>
  <c r="AR29" i="6" s="1"/>
  <c r="AS29" i="6" s="1"/>
  <c r="F170" i="11"/>
  <c r="FB26" i="6"/>
  <c r="FC26" i="6" s="1"/>
  <c r="FD26" i="6" s="1"/>
  <c r="FF26" i="6" s="1"/>
  <c r="FG26" i="6" s="1"/>
  <c r="FH26" i="6" s="1"/>
  <c r="FI26" i="6" s="1"/>
  <c r="FK26" i="6"/>
  <c r="FL26" i="6" s="1"/>
  <c r="HO25" i="6"/>
  <c r="HP25" i="6" s="1"/>
  <c r="HQ25" i="6" s="1"/>
  <c r="HR25" i="6" s="1"/>
  <c r="F282" i="11"/>
  <c r="AP25" i="6"/>
  <c r="AQ25" i="6" s="1"/>
  <c r="AR25" i="6" s="1"/>
  <c r="AS25" i="6" s="1"/>
  <c r="F166" i="11"/>
  <c r="FB22" i="6"/>
  <c r="FC22" i="6" s="1"/>
  <c r="FD22" i="6" s="1"/>
  <c r="FF22" i="6" s="1"/>
  <c r="FG22" i="6" s="1"/>
  <c r="FH22" i="6" s="1"/>
  <c r="FI22" i="6" s="1"/>
  <c r="FK22" i="6"/>
  <c r="FL22" i="6" s="1"/>
  <c r="HO21" i="6"/>
  <c r="HP21" i="6" s="1"/>
  <c r="HQ21" i="6" s="1"/>
  <c r="HR21" i="6" s="1"/>
  <c r="F278" i="11"/>
  <c r="AP21" i="6"/>
  <c r="AQ21" i="6" s="1"/>
  <c r="AR21" i="6" s="1"/>
  <c r="AS21" i="6" s="1"/>
  <c r="F162" i="11"/>
  <c r="GU19" i="6"/>
  <c r="GV19" i="6" s="1"/>
  <c r="GW19" i="6" s="1"/>
  <c r="GY19" i="6" s="1"/>
  <c r="GZ19" i="6" s="1"/>
  <c r="HA19" i="6" s="1"/>
  <c r="HB19" i="6" s="1"/>
  <c r="HD19" i="6"/>
  <c r="HE19" i="6" s="1"/>
  <c r="FB16" i="6"/>
  <c r="FC16" i="6" s="1"/>
  <c r="FD16" i="6" s="1"/>
  <c r="FF16" i="6" s="1"/>
  <c r="FG16" i="6" s="1"/>
  <c r="FH16" i="6" s="1"/>
  <c r="FI16" i="6" s="1"/>
  <c r="FK16" i="6"/>
  <c r="FL16" i="6" s="1"/>
  <c r="F94" i="11"/>
  <c r="EC40" i="1"/>
  <c r="ED40" i="1" s="1"/>
  <c r="EE40" i="1" s="1"/>
  <c r="EF40" i="1" s="1"/>
  <c r="F63" i="9"/>
  <c r="BT38" i="1"/>
  <c r="BU38" i="1" s="1"/>
  <c r="BV38" i="1" s="1"/>
  <c r="BW38" i="1" s="1"/>
  <c r="DM31" i="1"/>
  <c r="DN31" i="1" s="1"/>
  <c r="DO31" i="1" s="1"/>
  <c r="DP31" i="1" s="1"/>
  <c r="F85" i="9"/>
  <c r="G85" i="9" s="1"/>
  <c r="H85" i="9" s="1"/>
  <c r="I85" i="9" s="1"/>
  <c r="FF30" i="1"/>
  <c r="FG30" i="1" s="1"/>
  <c r="FH30" i="1" s="1"/>
  <c r="FI30" i="1" s="1"/>
  <c r="F113" i="9"/>
  <c r="F52" i="9"/>
  <c r="BT27" i="1"/>
  <c r="BU27" i="1" s="1"/>
  <c r="BV27" i="1" s="1"/>
  <c r="BW27" i="1" s="1"/>
  <c r="F135" i="9"/>
  <c r="GY23" i="1"/>
  <c r="GZ23" i="1" s="1"/>
  <c r="HA23" i="1" s="1"/>
  <c r="HB23" i="1" s="1"/>
  <c r="F134" i="9"/>
  <c r="GY22" i="1"/>
  <c r="GZ22" i="1" s="1"/>
  <c r="HA22" i="1" s="1"/>
  <c r="HB22" i="1" s="1"/>
  <c r="IM22" i="1"/>
  <c r="IN22" i="1" s="1"/>
  <c r="IO22" i="1" s="1"/>
  <c r="W22" i="1"/>
  <c r="X22" i="1" s="1"/>
  <c r="HO40" i="6"/>
  <c r="HP40" i="6" s="1"/>
  <c r="HQ40" i="6" s="1"/>
  <c r="HR40" i="6" s="1"/>
  <c r="F297" i="11"/>
  <c r="EC38" i="6"/>
  <c r="ED38" i="6" s="1"/>
  <c r="EE38" i="6" s="1"/>
  <c r="EF38" i="6" s="1"/>
  <c r="F237" i="11"/>
  <c r="F208" i="11"/>
  <c r="G208" i="11" s="1"/>
  <c r="H208" i="11" s="1"/>
  <c r="I208" i="11" s="1"/>
  <c r="CJ38" i="6"/>
  <c r="CK38" i="6" s="1"/>
  <c r="CL38" i="6" s="1"/>
  <c r="CM38" i="6" s="1"/>
  <c r="CT38" i="6"/>
  <c r="CU38" i="6" s="1"/>
  <c r="CV38" i="6" s="1"/>
  <c r="FV37" i="6"/>
  <c r="FW37" i="6" s="1"/>
  <c r="FX37" i="6" s="1"/>
  <c r="FY37" i="6" s="1"/>
  <c r="F265" i="11"/>
  <c r="FB35" i="6"/>
  <c r="FC35" i="6" s="1"/>
  <c r="FD35" i="6" s="1"/>
  <c r="FF35" i="6" s="1"/>
  <c r="FG35" i="6" s="1"/>
  <c r="FH35" i="6" s="1"/>
  <c r="FI35" i="6" s="1"/>
  <c r="FK35" i="6"/>
  <c r="FL35" i="6" s="1"/>
  <c r="GC35" i="6" s="1"/>
  <c r="GD35" i="6" s="1"/>
  <c r="GE35" i="6" s="1"/>
  <c r="F291" i="11"/>
  <c r="HO34" i="6"/>
  <c r="HP34" i="6" s="1"/>
  <c r="HQ34" i="6" s="1"/>
  <c r="HR34" i="6" s="1"/>
  <c r="F175" i="11"/>
  <c r="AP34" i="6"/>
  <c r="AQ34" i="6" s="1"/>
  <c r="AR34" i="6" s="1"/>
  <c r="AS34" i="6" s="1"/>
  <c r="FB31" i="6"/>
  <c r="FC31" i="6" s="1"/>
  <c r="FD31" i="6" s="1"/>
  <c r="FF31" i="6" s="1"/>
  <c r="FG31" i="6" s="1"/>
  <c r="FH31" i="6" s="1"/>
  <c r="FI31" i="6" s="1"/>
  <c r="FK31" i="6"/>
  <c r="FL31" i="6" s="1"/>
  <c r="F287" i="11"/>
  <c r="HO30" i="6"/>
  <c r="HP30" i="6" s="1"/>
  <c r="HQ30" i="6" s="1"/>
  <c r="HR30" i="6" s="1"/>
  <c r="F171" i="11"/>
  <c r="AP30" i="6"/>
  <c r="AQ30" i="6" s="1"/>
  <c r="AR30" i="6" s="1"/>
  <c r="AS30" i="6" s="1"/>
  <c r="FB27" i="6"/>
  <c r="FC27" i="6" s="1"/>
  <c r="FD27" i="6" s="1"/>
  <c r="FF27" i="6" s="1"/>
  <c r="FG27" i="6" s="1"/>
  <c r="FH27" i="6" s="1"/>
  <c r="FI27" i="6" s="1"/>
  <c r="FK27" i="6"/>
  <c r="FL27" i="6" s="1"/>
  <c r="GC27" i="6" s="1"/>
  <c r="GD27" i="6" s="1"/>
  <c r="GE27" i="6" s="1"/>
  <c r="F283" i="11"/>
  <c r="HO26" i="6"/>
  <c r="HP26" i="6" s="1"/>
  <c r="HQ26" i="6" s="1"/>
  <c r="HR26" i="6" s="1"/>
  <c r="F167" i="11"/>
  <c r="AP26" i="6"/>
  <c r="AQ26" i="6" s="1"/>
  <c r="AR26" i="6" s="1"/>
  <c r="AS26" i="6" s="1"/>
  <c r="FB23" i="6"/>
  <c r="FC23" i="6" s="1"/>
  <c r="FD23" i="6" s="1"/>
  <c r="FF23" i="6" s="1"/>
  <c r="FG23" i="6" s="1"/>
  <c r="FH23" i="6" s="1"/>
  <c r="FI23" i="6" s="1"/>
  <c r="FK23" i="6"/>
  <c r="FL23" i="6" s="1"/>
  <c r="GC23" i="6" s="1"/>
  <c r="GD23" i="6" s="1"/>
  <c r="GE23" i="6" s="1"/>
  <c r="F279" i="11"/>
  <c r="HO22" i="6"/>
  <c r="HP22" i="6" s="1"/>
  <c r="HQ22" i="6" s="1"/>
  <c r="HR22" i="6" s="1"/>
  <c r="F163" i="11"/>
  <c r="AP22" i="6"/>
  <c r="AQ22" i="6" s="1"/>
  <c r="AR22" i="6" s="1"/>
  <c r="AS22" i="6" s="1"/>
  <c r="B29" i="11"/>
  <c r="B29" i="10"/>
  <c r="AZ41" i="6"/>
  <c r="BA41" i="6" s="1"/>
  <c r="BB41" i="6" s="1"/>
  <c r="AT39" i="6"/>
  <c r="AU39" i="6" s="1"/>
  <c r="AV39" i="6" s="1"/>
  <c r="AW38" i="6"/>
  <c r="AX38" i="6" s="1"/>
  <c r="AY38" i="6" s="1"/>
  <c r="AZ37" i="6"/>
  <c r="BA37" i="6" s="1"/>
  <c r="BB37" i="6" s="1"/>
  <c r="AT35" i="6"/>
  <c r="AU35" i="6" s="1"/>
  <c r="AV35" i="6" s="1"/>
  <c r="AT34" i="6"/>
  <c r="AU34" i="6" s="1"/>
  <c r="AV34" i="6" s="1"/>
  <c r="AT33" i="6"/>
  <c r="AU33" i="6" s="1"/>
  <c r="AV33" i="6" s="1"/>
  <c r="AT31" i="6"/>
  <c r="AU31" i="6" s="1"/>
  <c r="AV31" i="6" s="1"/>
  <c r="AT30" i="6"/>
  <c r="AU30" i="6" s="1"/>
  <c r="AV30" i="6" s="1"/>
  <c r="AT29" i="6"/>
  <c r="AU29" i="6" s="1"/>
  <c r="AV29" i="6" s="1"/>
  <c r="AT27" i="6"/>
  <c r="AU27" i="6" s="1"/>
  <c r="AV27" i="6" s="1"/>
  <c r="AT25" i="6"/>
  <c r="AU25" i="6" s="1"/>
  <c r="AV25" i="6" s="1"/>
  <c r="AT24" i="6"/>
  <c r="AU24" i="6" s="1"/>
  <c r="AV24" i="6" s="1"/>
  <c r="AT23" i="6"/>
  <c r="AU23" i="6" s="1"/>
  <c r="AV23" i="6" s="1"/>
  <c r="AT22" i="6"/>
  <c r="AU22" i="6" s="1"/>
  <c r="AV22" i="6" s="1"/>
  <c r="AT21" i="6"/>
  <c r="AU21" i="6" s="1"/>
  <c r="AV21" i="6" s="1"/>
  <c r="AT20" i="6"/>
  <c r="AU20" i="6" s="1"/>
  <c r="AV20" i="6" s="1"/>
  <c r="AT40" i="6"/>
  <c r="AU40" i="6" s="1"/>
  <c r="AV40" i="6" s="1"/>
  <c r="AW39" i="6"/>
  <c r="AX39" i="6" s="1"/>
  <c r="AY39" i="6" s="1"/>
  <c r="AZ38" i="6"/>
  <c r="BA38" i="6" s="1"/>
  <c r="BB38" i="6" s="1"/>
  <c r="AW35" i="6"/>
  <c r="AX35" i="6" s="1"/>
  <c r="AY35" i="6" s="1"/>
  <c r="AW34" i="6"/>
  <c r="AX34" i="6" s="1"/>
  <c r="AY34" i="6" s="1"/>
  <c r="AW33" i="6"/>
  <c r="AX33" i="6" s="1"/>
  <c r="AY33" i="6" s="1"/>
  <c r="AW31" i="6"/>
  <c r="AX31" i="6" s="1"/>
  <c r="AY31" i="6" s="1"/>
  <c r="AW30" i="6"/>
  <c r="AX30" i="6" s="1"/>
  <c r="AY30" i="6" s="1"/>
  <c r="AW29" i="6"/>
  <c r="AX29" i="6" s="1"/>
  <c r="AY29" i="6" s="1"/>
  <c r="AW28" i="6"/>
  <c r="AX28" i="6" s="1"/>
  <c r="AY28" i="6" s="1"/>
  <c r="AW27" i="6"/>
  <c r="AX27" i="6" s="1"/>
  <c r="AY27" i="6" s="1"/>
  <c r="AW26" i="6"/>
  <c r="AX26" i="6" s="1"/>
  <c r="AY26" i="6" s="1"/>
  <c r="AW25" i="6"/>
  <c r="AX25" i="6" s="1"/>
  <c r="AY25" i="6" s="1"/>
  <c r="AW24" i="6"/>
  <c r="AX24" i="6" s="1"/>
  <c r="AY24" i="6" s="1"/>
  <c r="AW23" i="6"/>
  <c r="AX23" i="6" s="1"/>
  <c r="AY23" i="6" s="1"/>
  <c r="AW21" i="6"/>
  <c r="AX21" i="6" s="1"/>
  <c r="AY21" i="6" s="1"/>
  <c r="AW20" i="6"/>
  <c r="AX20" i="6" s="1"/>
  <c r="AY20" i="6" s="1"/>
  <c r="AW18" i="6"/>
  <c r="AX18" i="6" s="1"/>
  <c r="AY18" i="6" s="1"/>
  <c r="AW17" i="6"/>
  <c r="AX17" i="6" s="1"/>
  <c r="AY17" i="6" s="1"/>
  <c r="AW16" i="6"/>
  <c r="AX16" i="6" s="1"/>
  <c r="AY16" i="6" s="1"/>
  <c r="AW15" i="6"/>
  <c r="AX15" i="6" s="1"/>
  <c r="AY15" i="6" s="1"/>
  <c r="AW14" i="6"/>
  <c r="AX14" i="6" s="1"/>
  <c r="AY14" i="6" s="1"/>
  <c r="AZ13" i="6"/>
  <c r="BA13" i="6" s="1"/>
  <c r="BB13" i="6" s="1"/>
  <c r="AT37" i="6"/>
  <c r="AU37" i="6" s="1"/>
  <c r="AV37" i="6" s="1"/>
  <c r="AZ18" i="6"/>
  <c r="BA18" i="6" s="1"/>
  <c r="BB18" i="6" s="1"/>
  <c r="AZ16" i="6"/>
  <c r="BA16" i="6" s="1"/>
  <c r="BB16" i="6" s="1"/>
  <c r="AZ14" i="6"/>
  <c r="BA14" i="6" s="1"/>
  <c r="BB14" i="6" s="1"/>
  <c r="AZ40" i="6"/>
  <c r="BA40" i="6" s="1"/>
  <c r="BB40" i="6" s="1"/>
  <c r="AZ36" i="6"/>
  <c r="BA36" i="6" s="1"/>
  <c r="BB36" i="6" s="1"/>
  <c r="AZ33" i="6"/>
  <c r="BA33" i="6" s="1"/>
  <c r="BB33" i="6" s="1"/>
  <c r="AZ29" i="6"/>
  <c r="BA29" i="6" s="1"/>
  <c r="BB29" i="6" s="1"/>
  <c r="AZ25" i="6"/>
  <c r="BA25" i="6" s="1"/>
  <c r="BB25" i="6" s="1"/>
  <c r="AZ21" i="6"/>
  <c r="BA21" i="6" s="1"/>
  <c r="BB21" i="6" s="1"/>
  <c r="AZ17" i="6"/>
  <c r="BA17" i="6" s="1"/>
  <c r="BB17" i="6" s="1"/>
  <c r="AT16" i="6"/>
  <c r="AU16" i="6" s="1"/>
  <c r="AV16" i="6" s="1"/>
  <c r="AW13" i="6"/>
  <c r="AX13" i="6" s="1"/>
  <c r="AY13" i="6" s="1"/>
  <c r="AW40" i="6"/>
  <c r="AX40" i="6" s="1"/>
  <c r="AY40" i="6" s="1"/>
  <c r="AZ34" i="6"/>
  <c r="BA34" i="6" s="1"/>
  <c r="BB34" i="6" s="1"/>
  <c r="AZ30" i="6"/>
  <c r="BA30" i="6" s="1"/>
  <c r="BB30" i="6" s="1"/>
  <c r="AZ26" i="6"/>
  <c r="BA26" i="6" s="1"/>
  <c r="BB26" i="6" s="1"/>
  <c r="AZ22" i="6"/>
  <c r="BA22" i="6" s="1"/>
  <c r="BB22" i="6" s="1"/>
  <c r="AZ19" i="6"/>
  <c r="BA19" i="6" s="1"/>
  <c r="BB19" i="6" s="1"/>
  <c r="AT18" i="6"/>
  <c r="AU18" i="6" s="1"/>
  <c r="AV18" i="6" s="1"/>
  <c r="AT13" i="6"/>
  <c r="AU13" i="6" s="1"/>
  <c r="AV13" i="6" s="1"/>
  <c r="AW41" i="6"/>
  <c r="AX41" i="6" s="1"/>
  <c r="AY41" i="6" s="1"/>
  <c r="AZ39" i="6"/>
  <c r="BA39" i="6" s="1"/>
  <c r="BB39" i="6" s="1"/>
  <c r="AT38" i="6"/>
  <c r="AU38" i="6" s="1"/>
  <c r="AV38" i="6" s="1"/>
  <c r="AW37" i="6"/>
  <c r="AX37" i="6" s="1"/>
  <c r="AY37" i="6" s="1"/>
  <c r="AZ35" i="6"/>
  <c r="BA35" i="6" s="1"/>
  <c r="BB35" i="6" s="1"/>
  <c r="AZ31" i="6"/>
  <c r="BA31" i="6" s="1"/>
  <c r="BB31" i="6" s="1"/>
  <c r="AZ27" i="6"/>
  <c r="BA27" i="6" s="1"/>
  <c r="BB27" i="6" s="1"/>
  <c r="AZ23" i="6"/>
  <c r="BA23" i="6" s="1"/>
  <c r="BB23" i="6" s="1"/>
  <c r="AZ28" i="6"/>
  <c r="BA28" i="6" s="1"/>
  <c r="BB28" i="6" s="1"/>
  <c r="AZ20" i="6"/>
  <c r="BA20" i="6" s="1"/>
  <c r="BB20" i="6" s="1"/>
  <c r="AZ32" i="6"/>
  <c r="BA32" i="6" s="1"/>
  <c r="BB32" i="6" s="1"/>
  <c r="AT41" i="6"/>
  <c r="AU41" i="6" s="1"/>
  <c r="AV41" i="6" s="1"/>
  <c r="AZ24" i="6"/>
  <c r="BA24" i="6" s="1"/>
  <c r="BB24" i="6" s="1"/>
  <c r="AZ15" i="6"/>
  <c r="BA15" i="6" s="1"/>
  <c r="BB15" i="6" s="1"/>
  <c r="AT15" i="6"/>
  <c r="AU15" i="6" s="1"/>
  <c r="AV15" i="6" s="1"/>
  <c r="AT14" i="6"/>
  <c r="AU14" i="6" s="1"/>
  <c r="AV14" i="6" s="1"/>
  <c r="BT41" i="1"/>
  <c r="BU41" i="1" s="1"/>
  <c r="BV41" i="1" s="1"/>
  <c r="BW41" i="1" s="1"/>
  <c r="F66" i="9"/>
  <c r="F94" i="9"/>
  <c r="G94" i="9" s="1"/>
  <c r="H94" i="9" s="1"/>
  <c r="I94" i="9" s="1"/>
  <c r="DM40" i="1"/>
  <c r="DN40" i="1" s="1"/>
  <c r="DO40" i="1" s="1"/>
  <c r="DP40" i="1" s="1"/>
  <c r="F65" i="10"/>
  <c r="CB40" i="1"/>
  <c r="CC40" i="1" s="1"/>
  <c r="CD40" i="1" s="1"/>
  <c r="CE40" i="1" s="1"/>
  <c r="F148" i="9"/>
  <c r="GY36" i="1"/>
  <c r="GZ36" i="1" s="1"/>
  <c r="HA36" i="1" s="1"/>
  <c r="HB36" i="1" s="1"/>
  <c r="F146" i="11"/>
  <c r="HO34" i="1"/>
  <c r="HP34" i="1" s="1"/>
  <c r="HQ34" i="1" s="1"/>
  <c r="HR34" i="1" s="1"/>
  <c r="JC34" i="1"/>
  <c r="JD34" i="1" s="1"/>
  <c r="JE34" i="1" s="1"/>
  <c r="AM34" i="1"/>
  <c r="AN34" i="1" s="1"/>
  <c r="F114" i="9"/>
  <c r="G114" i="9" s="1"/>
  <c r="H114" i="9" s="1"/>
  <c r="I114" i="9" s="1"/>
  <c r="FF31" i="1"/>
  <c r="FG31" i="1" s="1"/>
  <c r="FH31" i="1" s="1"/>
  <c r="FI31" i="1" s="1"/>
  <c r="O22" i="12"/>
  <c r="O57" i="12" s="1"/>
  <c r="O22" i="5"/>
  <c r="O22" i="7"/>
  <c r="O57" i="7" s="1"/>
  <c r="K55" i="2"/>
  <c r="I55" i="2"/>
  <c r="F296" i="11"/>
  <c r="HO39" i="6"/>
  <c r="HP39" i="6" s="1"/>
  <c r="HQ39" i="6" s="1"/>
  <c r="HR39" i="6" s="1"/>
  <c r="F180" i="11"/>
  <c r="AP39" i="6"/>
  <c r="AQ39" i="6" s="1"/>
  <c r="AR39" i="6" s="1"/>
  <c r="AS39" i="6" s="1"/>
  <c r="F264" i="11"/>
  <c r="FV36" i="6"/>
  <c r="FW36" i="6" s="1"/>
  <c r="FX36" i="6" s="1"/>
  <c r="FY36" i="6" s="1"/>
  <c r="DI33" i="6"/>
  <c r="DJ33" i="6" s="1"/>
  <c r="DK33" i="6" s="1"/>
  <c r="DM33" i="6" s="1"/>
  <c r="DN33" i="6" s="1"/>
  <c r="DO33" i="6" s="1"/>
  <c r="DP33" i="6" s="1"/>
  <c r="DR33" i="6"/>
  <c r="DS33" i="6" s="1"/>
  <c r="F260" i="11"/>
  <c r="FV32" i="6"/>
  <c r="FW32" i="6" s="1"/>
  <c r="FX32" i="6" s="1"/>
  <c r="FY32" i="6" s="1"/>
  <c r="DI29" i="6"/>
  <c r="DJ29" i="6" s="1"/>
  <c r="DK29" i="6" s="1"/>
  <c r="DM29" i="6" s="1"/>
  <c r="DN29" i="6" s="1"/>
  <c r="DO29" i="6" s="1"/>
  <c r="DP29" i="6" s="1"/>
  <c r="DR29" i="6"/>
  <c r="DS29" i="6" s="1"/>
  <c r="F256" i="11"/>
  <c r="FV28" i="6"/>
  <c r="FW28" i="6" s="1"/>
  <c r="FX28" i="6" s="1"/>
  <c r="FY28" i="6" s="1"/>
  <c r="DI25" i="6"/>
  <c r="DJ25" i="6" s="1"/>
  <c r="DK25" i="6" s="1"/>
  <c r="DM25" i="6" s="1"/>
  <c r="DN25" i="6" s="1"/>
  <c r="DO25" i="6" s="1"/>
  <c r="DP25" i="6" s="1"/>
  <c r="DR25" i="6"/>
  <c r="DS25" i="6" s="1"/>
  <c r="F252" i="11"/>
  <c r="FV24" i="6"/>
  <c r="FW24" i="6" s="1"/>
  <c r="FX24" i="6" s="1"/>
  <c r="FY24" i="6" s="1"/>
  <c r="DI21" i="6"/>
  <c r="DJ21" i="6" s="1"/>
  <c r="DK21" i="6" s="1"/>
  <c r="DM21" i="6" s="1"/>
  <c r="DN21" i="6" s="1"/>
  <c r="DO21" i="6" s="1"/>
  <c r="DP21" i="6" s="1"/>
  <c r="DR21" i="6"/>
  <c r="DS21" i="6" s="1"/>
  <c r="F248" i="11"/>
  <c r="FV20" i="6"/>
  <c r="FW20" i="6" s="1"/>
  <c r="FX20" i="6" s="1"/>
  <c r="FY20" i="6" s="1"/>
  <c r="IY39" i="1"/>
  <c r="IZ39" i="1" s="1"/>
  <c r="JA39" i="1" s="1"/>
  <c r="JB39" i="1" s="1"/>
  <c r="R129" i="2"/>
  <c r="P129" i="2"/>
  <c r="HD41" i="6"/>
  <c r="HE41" i="6" s="1"/>
  <c r="HV41" i="6" s="1"/>
  <c r="HW41" i="6" s="1"/>
  <c r="HX41" i="6" s="1"/>
  <c r="GU41" i="6"/>
  <c r="GV41" i="6" s="1"/>
  <c r="GW41" i="6" s="1"/>
  <c r="GY41" i="6" s="1"/>
  <c r="GZ41" i="6" s="1"/>
  <c r="HA41" i="6" s="1"/>
  <c r="HB41" i="6" s="1"/>
  <c r="FB33" i="6"/>
  <c r="FC33" i="6" s="1"/>
  <c r="FD33" i="6" s="1"/>
  <c r="FF33" i="6" s="1"/>
  <c r="FG33" i="6" s="1"/>
  <c r="FH33" i="6" s="1"/>
  <c r="FI33" i="6" s="1"/>
  <c r="FK33" i="6"/>
  <c r="FL33" i="6" s="1"/>
  <c r="EC30" i="6"/>
  <c r="ED30" i="6" s="1"/>
  <c r="EE30" i="6" s="1"/>
  <c r="EF30" i="6" s="1"/>
  <c r="F229" i="11"/>
  <c r="AE19" i="6"/>
  <c r="AF19" i="6" s="1"/>
  <c r="V19" i="6"/>
  <c r="W19" i="6" s="1"/>
  <c r="X19" i="6" s="1"/>
  <c r="Z19" i="6" s="1"/>
  <c r="AA19" i="6" s="1"/>
  <c r="AB19" i="6" s="1"/>
  <c r="AC19" i="6" s="1"/>
  <c r="GY17" i="6"/>
  <c r="GZ17" i="6" s="1"/>
  <c r="HA17" i="6" s="1"/>
  <c r="HB17" i="6" s="1"/>
  <c r="BT16" i="6"/>
  <c r="BU16" i="6" s="1"/>
  <c r="BV16" i="6" s="1"/>
  <c r="BW16" i="6" s="1"/>
  <c r="CN16" i="6"/>
  <c r="CO16" i="6" s="1"/>
  <c r="CP16" i="6" s="1"/>
  <c r="FF14" i="6"/>
  <c r="FG14" i="6" s="1"/>
  <c r="FH14" i="6" s="1"/>
  <c r="FI14" i="6" s="1"/>
  <c r="F124" i="9"/>
  <c r="G124" i="9" s="1"/>
  <c r="H124" i="9" s="1"/>
  <c r="I124" i="9" s="1"/>
  <c r="FF41" i="1"/>
  <c r="FG41" i="1" s="1"/>
  <c r="FH41" i="1" s="1"/>
  <c r="FI41" i="1" s="1"/>
  <c r="W40" i="1"/>
  <c r="X40" i="1" s="1"/>
  <c r="IM40" i="1"/>
  <c r="IN40" i="1" s="1"/>
  <c r="IO40" i="1" s="1"/>
  <c r="EC39" i="1"/>
  <c r="ED39" i="1" s="1"/>
  <c r="EE39" i="1" s="1"/>
  <c r="EF39" i="1" s="1"/>
  <c r="F93" i="11"/>
  <c r="G93" i="11" s="1"/>
  <c r="H93" i="11" s="1"/>
  <c r="I93" i="11" s="1"/>
  <c r="JK36" i="1"/>
  <c r="JL36" i="1" s="1"/>
  <c r="JM36" i="1" s="1"/>
  <c r="F58" i="10"/>
  <c r="CB33" i="1"/>
  <c r="CC33" i="1" s="1"/>
  <c r="CD33" i="1" s="1"/>
  <c r="CE33" i="1" s="1"/>
  <c r="IM33" i="1"/>
  <c r="IN33" i="1" s="1"/>
  <c r="IO33" i="1" s="1"/>
  <c r="W33" i="1"/>
  <c r="X33" i="1" s="1"/>
  <c r="AI23" i="5"/>
  <c r="AI23" i="12"/>
  <c r="AI58" i="12" s="1"/>
  <c r="AI23" i="7"/>
  <c r="AI58" i="7" s="1"/>
  <c r="IM31" i="1"/>
  <c r="IN31" i="1" s="1"/>
  <c r="IO31" i="1" s="1"/>
  <c r="W31" i="1"/>
  <c r="X31" i="1" s="1"/>
  <c r="IU31" i="1"/>
  <c r="IV31" i="1" s="1"/>
  <c r="IW31" i="1" s="1"/>
  <c r="AE31" i="1"/>
  <c r="AF31" i="1" s="1"/>
  <c r="F142" i="11"/>
  <c r="HO30" i="1"/>
  <c r="HP30" i="1" s="1"/>
  <c r="HQ30" i="1" s="1"/>
  <c r="HR30" i="1" s="1"/>
  <c r="EM30" i="1"/>
  <c r="EN30" i="1" s="1"/>
  <c r="EO30" i="1" s="1"/>
  <c r="F140" i="11"/>
  <c r="HO28" i="1"/>
  <c r="HP28" i="1" s="1"/>
  <c r="HQ28" i="1" s="1"/>
  <c r="HR28" i="1" s="1"/>
  <c r="F81" i="10"/>
  <c r="G81" i="10" s="1"/>
  <c r="H81" i="10" s="1"/>
  <c r="I81" i="10" s="1"/>
  <c r="DU27" i="1"/>
  <c r="DV27" i="1" s="1"/>
  <c r="DW27" i="1" s="1"/>
  <c r="DX27" i="1" s="1"/>
  <c r="F108" i="11"/>
  <c r="FV25" i="1"/>
  <c r="FW25" i="1" s="1"/>
  <c r="FX25" i="1" s="1"/>
  <c r="FY25" i="1" s="1"/>
  <c r="DH16" i="12"/>
  <c r="DH16" i="7"/>
  <c r="DH51" i="7" s="1"/>
  <c r="F77" i="10"/>
  <c r="DU23" i="1"/>
  <c r="DV23" i="1" s="1"/>
  <c r="DW23" i="1" s="1"/>
  <c r="DX23" i="1" s="1"/>
  <c r="F72" i="11"/>
  <c r="EC18" i="1"/>
  <c r="ED18" i="1" s="1"/>
  <c r="EE18" i="1" s="1"/>
  <c r="EF18" i="1" s="1"/>
  <c r="F129" i="11"/>
  <c r="HO17" i="1"/>
  <c r="HP17" i="1" s="1"/>
  <c r="HQ17" i="1" s="1"/>
  <c r="HR17" i="1" s="1"/>
  <c r="F100" i="9"/>
  <c r="G100" i="9" s="1"/>
  <c r="H100" i="9" s="1"/>
  <c r="I100" i="9" s="1"/>
  <c r="FF17" i="1"/>
  <c r="FG17" i="1" s="1"/>
  <c r="FH17" i="1" s="1"/>
  <c r="FI17" i="1" s="1"/>
  <c r="F71" i="11"/>
  <c r="G71" i="11" s="1"/>
  <c r="H71" i="11" s="1"/>
  <c r="I71" i="11" s="1"/>
  <c r="EC17" i="1"/>
  <c r="ED17" i="1" s="1"/>
  <c r="EE17" i="1" s="1"/>
  <c r="EF17" i="1" s="1"/>
  <c r="F42" i="10"/>
  <c r="CB17" i="1"/>
  <c r="CC17" i="1" s="1"/>
  <c r="CD17" i="1" s="1"/>
  <c r="CE17" i="1" s="1"/>
  <c r="GC16" i="1"/>
  <c r="GD16" i="1" s="1"/>
  <c r="GE16" i="1" s="1"/>
  <c r="F98" i="10"/>
  <c r="G98" i="10" s="1"/>
  <c r="H98" i="10" s="1"/>
  <c r="I98" i="10" s="1"/>
  <c r="FN15" i="1"/>
  <c r="FO15" i="1" s="1"/>
  <c r="FP15" i="1" s="1"/>
  <c r="FQ15" i="1" s="1"/>
  <c r="GC15" i="1"/>
  <c r="GD15" i="1" s="1"/>
  <c r="GE15" i="1" s="1"/>
  <c r="DQ6" i="12"/>
  <c r="DQ6" i="7"/>
  <c r="DQ41" i="7" s="1"/>
  <c r="IM14" i="1"/>
  <c r="IN14" i="1" s="1"/>
  <c r="IO14" i="1" s="1"/>
  <c r="W14" i="1"/>
  <c r="X14" i="1" s="1"/>
  <c r="F96" i="9"/>
  <c r="G96" i="9" s="1"/>
  <c r="H96" i="9" s="1"/>
  <c r="I96" i="9" s="1"/>
  <c r="FF13" i="1"/>
  <c r="FG13" i="1" s="1"/>
  <c r="FH13" i="1" s="1"/>
  <c r="FI13" i="1" s="1"/>
  <c r="C5" i="12"/>
  <c r="C5" i="5"/>
  <c r="C5" i="7"/>
  <c r="C40" i="7" s="1"/>
  <c r="C10" i="12"/>
  <c r="C10" i="7"/>
  <c r="C45" i="7" s="1"/>
  <c r="C10" i="5"/>
  <c r="DQ26" i="12"/>
  <c r="DQ26" i="7"/>
  <c r="DQ61" i="7" s="1"/>
  <c r="DH14" i="12"/>
  <c r="DH14" i="7"/>
  <c r="DH49" i="7" s="1"/>
  <c r="C20" i="12"/>
  <c r="C20" i="5"/>
  <c r="C20" i="7"/>
  <c r="C55" i="7" s="1"/>
  <c r="C26" i="12"/>
  <c r="C26" i="7"/>
  <c r="C61" i="7" s="1"/>
  <c r="C26" i="5"/>
  <c r="DQ8" i="12"/>
  <c r="DQ8" i="7"/>
  <c r="DQ43" i="7" s="1"/>
  <c r="DH18" i="12"/>
  <c r="DH18" i="7"/>
  <c r="DH53" i="7" s="1"/>
  <c r="C24" i="12"/>
  <c r="C24" i="5"/>
  <c r="C24" i="7"/>
  <c r="C59" i="7" s="1"/>
  <c r="DH32" i="12"/>
  <c r="DH32" i="7"/>
  <c r="DH67" i="7" s="1"/>
  <c r="DH13" i="12"/>
  <c r="DH13" i="7"/>
  <c r="DH48" i="7" s="1"/>
  <c r="C19" i="12"/>
  <c r="C19" i="5"/>
  <c r="C19" i="7"/>
  <c r="C54" i="7" s="1"/>
  <c r="DQ24" i="12"/>
  <c r="DQ24" i="7"/>
  <c r="DQ59" i="7" s="1"/>
  <c r="DH28" i="12"/>
  <c r="DH28" i="7"/>
  <c r="DH63" i="7" s="1"/>
  <c r="DQ29" i="12"/>
  <c r="DQ29" i="7"/>
  <c r="DQ64" i="7" s="1"/>
  <c r="C31" i="12"/>
  <c r="C31" i="5"/>
  <c r="C31" i="7"/>
  <c r="C66" i="7" s="1"/>
  <c r="V32" i="6"/>
  <c r="W32" i="6" s="1"/>
  <c r="X32" i="6" s="1"/>
  <c r="Z32" i="6" s="1"/>
  <c r="AA32" i="6" s="1"/>
  <c r="AB32" i="6" s="1"/>
  <c r="AC32" i="6" s="1"/>
  <c r="AE32" i="6"/>
  <c r="AF32" i="6" s="1"/>
  <c r="HO28" i="6"/>
  <c r="HP28" i="6" s="1"/>
  <c r="HQ28" i="6" s="1"/>
  <c r="HR28" i="6" s="1"/>
  <c r="F285" i="11"/>
  <c r="DU14" i="6"/>
  <c r="DV14" i="6" s="1"/>
  <c r="DW14" i="6" s="1"/>
  <c r="DX14" i="6" s="1"/>
  <c r="AM41" i="1"/>
  <c r="AN41" i="1" s="1"/>
  <c r="JC41" i="1"/>
  <c r="JD41" i="1" s="1"/>
  <c r="JE41" i="1" s="1"/>
  <c r="IM37" i="1"/>
  <c r="IN37" i="1" s="1"/>
  <c r="IO37" i="1" s="1"/>
  <c r="W37" i="1"/>
  <c r="X37" i="1" s="1"/>
  <c r="IU37" i="1"/>
  <c r="IV37" i="1" s="1"/>
  <c r="IW37" i="1" s="1"/>
  <c r="AE37" i="1"/>
  <c r="AF37" i="1" s="1"/>
  <c r="F83" i="11"/>
  <c r="G83" i="11" s="1"/>
  <c r="H83" i="11" s="1"/>
  <c r="I83" i="11" s="1"/>
  <c r="EC29" i="1"/>
  <c r="ED29" i="1" s="1"/>
  <c r="EE29" i="1" s="1"/>
  <c r="EF29" i="1" s="1"/>
  <c r="AN19" i="12"/>
  <c r="AN54" i="12" s="1"/>
  <c r="AN19" i="5"/>
  <c r="AN19" i="7"/>
  <c r="AN54" i="7" s="1"/>
  <c r="F109" i="11"/>
  <c r="FV26" i="1"/>
  <c r="FW26" i="1" s="1"/>
  <c r="FX26" i="1" s="1"/>
  <c r="FY26" i="1" s="1"/>
  <c r="F105" i="9"/>
  <c r="G105" i="9" s="1"/>
  <c r="H105" i="9" s="1"/>
  <c r="I105" i="9" s="1"/>
  <c r="FF22" i="1"/>
  <c r="FG22" i="1" s="1"/>
  <c r="FH22" i="1" s="1"/>
  <c r="FI22" i="1" s="1"/>
  <c r="F133" i="10"/>
  <c r="HG21" i="1"/>
  <c r="HH21" i="1" s="1"/>
  <c r="HI21" i="1" s="1"/>
  <c r="HJ21" i="1" s="1"/>
  <c r="JC18" i="1"/>
  <c r="JD18" i="1" s="1"/>
  <c r="JE18" i="1" s="1"/>
  <c r="AM18" i="1"/>
  <c r="AN18" i="1" s="1"/>
  <c r="IM15" i="1"/>
  <c r="IN15" i="1" s="1"/>
  <c r="IO15" i="1" s="1"/>
  <c r="W15" i="1"/>
  <c r="X15" i="1" s="1"/>
  <c r="F38" i="10"/>
  <c r="CB13" i="1"/>
  <c r="CC13" i="1" s="1"/>
  <c r="CD13" i="1" s="1"/>
  <c r="CE13" i="1" s="1"/>
  <c r="GU24" i="6"/>
  <c r="GV24" i="6" s="1"/>
  <c r="GW24" i="6" s="1"/>
  <c r="GY24" i="6" s="1"/>
  <c r="GZ24" i="6" s="1"/>
  <c r="HA24" i="6" s="1"/>
  <c r="HB24" i="6" s="1"/>
  <c r="HD24" i="6"/>
  <c r="HE24" i="6" s="1"/>
  <c r="HV24" i="6" s="1"/>
  <c r="HW24" i="6" s="1"/>
  <c r="HX24" i="6" s="1"/>
  <c r="X27" i="12"/>
  <c r="X62" i="12" s="1"/>
  <c r="X27" i="5"/>
  <c r="X27" i="7"/>
  <c r="X62" i="7" s="1"/>
  <c r="F116" i="10"/>
  <c r="G116" i="10" s="1"/>
  <c r="H116" i="10" s="1"/>
  <c r="I116" i="10" s="1"/>
  <c r="FN33" i="1"/>
  <c r="FO33" i="1" s="1"/>
  <c r="FP33" i="1" s="1"/>
  <c r="FQ33" i="1" s="1"/>
  <c r="CJ32" i="1"/>
  <c r="CK32" i="1" s="1"/>
  <c r="CL32" i="1" s="1"/>
  <c r="CM32" i="1" s="1"/>
  <c r="F57" i="11"/>
  <c r="HO29" i="1"/>
  <c r="HP29" i="1" s="1"/>
  <c r="HQ29" i="1" s="1"/>
  <c r="HR29" i="1" s="1"/>
  <c r="F141" i="11"/>
  <c r="F81" i="11"/>
  <c r="G81" i="11" s="1"/>
  <c r="H81" i="11" s="1"/>
  <c r="I81" i="11" s="1"/>
  <c r="EC27" i="1"/>
  <c r="ED27" i="1" s="1"/>
  <c r="EE27" i="1" s="1"/>
  <c r="EF27" i="1" s="1"/>
  <c r="F47" i="10"/>
  <c r="CB22" i="1"/>
  <c r="CC22" i="1" s="1"/>
  <c r="CD22" i="1" s="1"/>
  <c r="CE22" i="1" s="1"/>
  <c r="F104" i="10"/>
  <c r="G104" i="10" s="1"/>
  <c r="H104" i="10" s="1"/>
  <c r="I104" i="10" s="1"/>
  <c r="FN21" i="1"/>
  <c r="FO21" i="1" s="1"/>
  <c r="FP21" i="1" s="1"/>
  <c r="FQ21" i="1" s="1"/>
  <c r="AP36" i="6"/>
  <c r="AQ36" i="6" s="1"/>
  <c r="AR36" i="6" s="1"/>
  <c r="AS36" i="6" s="1"/>
  <c r="F177" i="11"/>
  <c r="DI26" i="6"/>
  <c r="DJ26" i="6" s="1"/>
  <c r="DK26" i="6" s="1"/>
  <c r="DM26" i="6" s="1"/>
  <c r="DN26" i="6" s="1"/>
  <c r="DO26" i="6" s="1"/>
  <c r="DP26" i="6" s="1"/>
  <c r="DR26" i="6"/>
  <c r="DS26" i="6" s="1"/>
  <c r="CJ23" i="6"/>
  <c r="CK23" i="6" s="1"/>
  <c r="CL23" i="6" s="1"/>
  <c r="CM23" i="6" s="1"/>
  <c r="F193" i="11"/>
  <c r="G193" i="11" s="1"/>
  <c r="H193" i="11" s="1"/>
  <c r="I193" i="11" s="1"/>
  <c r="CT23" i="6"/>
  <c r="CU23" i="6" s="1"/>
  <c r="CV23" i="6" s="1"/>
  <c r="BJ11" i="12"/>
  <c r="BJ46" i="12" s="1"/>
  <c r="BJ11" i="7"/>
  <c r="BJ46" i="7" s="1"/>
  <c r="HG14" i="6"/>
  <c r="HH14" i="6" s="1"/>
  <c r="HI14" i="6" s="1"/>
  <c r="HJ14" i="6" s="1"/>
  <c r="BH30" i="12"/>
  <c r="BH30" i="5"/>
  <c r="BH30" i="7"/>
  <c r="BH65" i="7" s="1"/>
  <c r="BH7" i="12"/>
  <c r="BH7" i="5"/>
  <c r="BH7" i="7"/>
  <c r="BH42" i="7" s="1"/>
  <c r="BH15" i="12"/>
  <c r="BH15" i="5"/>
  <c r="BH15" i="7"/>
  <c r="BH50" i="7" s="1"/>
  <c r="BH19" i="12"/>
  <c r="BH19" i="5"/>
  <c r="BH19" i="7"/>
  <c r="BH54" i="7" s="1"/>
  <c r="BH23" i="7"/>
  <c r="BH58" i="7" s="1"/>
  <c r="BH23" i="5"/>
  <c r="BH23" i="12"/>
  <c r="BH27" i="12"/>
  <c r="BH27" i="7"/>
  <c r="BH62" i="7" s="1"/>
  <c r="BH27" i="5"/>
  <c r="BH28" i="12"/>
  <c r="BH28" i="5"/>
  <c r="BH28" i="7"/>
  <c r="BH63" i="7" s="1"/>
  <c r="F61" i="9"/>
  <c r="BT36" i="1"/>
  <c r="BU36" i="1" s="1"/>
  <c r="BV36" i="1" s="1"/>
  <c r="BW36" i="1" s="1"/>
  <c r="F60" i="9"/>
  <c r="BT35" i="1"/>
  <c r="BU35" i="1" s="1"/>
  <c r="BV35" i="1" s="1"/>
  <c r="BW35" i="1" s="1"/>
  <c r="EJ33" i="1"/>
  <c r="EK33" i="1" s="1"/>
  <c r="EL33" i="1" s="1"/>
  <c r="DU32" i="1"/>
  <c r="DV32" i="1" s="1"/>
  <c r="DW32" i="1" s="1"/>
  <c r="DX32" i="1" s="1"/>
  <c r="F86" i="10"/>
  <c r="G86" i="10" s="1"/>
  <c r="H86" i="10" s="1"/>
  <c r="I86" i="10" s="1"/>
  <c r="F143" i="10"/>
  <c r="HG31" i="1"/>
  <c r="HH31" i="1" s="1"/>
  <c r="HI31" i="1" s="1"/>
  <c r="HJ31" i="1" s="1"/>
  <c r="JC29" i="1"/>
  <c r="JD29" i="1" s="1"/>
  <c r="JE29" i="1" s="1"/>
  <c r="AM29" i="1"/>
  <c r="AN29" i="1" s="1"/>
  <c r="AE28" i="1"/>
  <c r="AF28" i="1" s="1"/>
  <c r="IU28" i="1"/>
  <c r="IV28" i="1" s="1"/>
  <c r="IW28" i="1" s="1"/>
  <c r="AM28" i="1"/>
  <c r="AN28" i="1" s="1"/>
  <c r="JC28" i="1"/>
  <c r="JD28" i="1" s="1"/>
  <c r="JE28" i="1" s="1"/>
  <c r="F23" i="9"/>
  <c r="Z27" i="1"/>
  <c r="AA27" i="1" s="1"/>
  <c r="AB27" i="1" s="1"/>
  <c r="AC27" i="1" s="1"/>
  <c r="AJ16" i="12"/>
  <c r="AJ51" i="12" s="1"/>
  <c r="AJ16" i="7"/>
  <c r="AJ51" i="7" s="1"/>
  <c r="AJ16" i="5"/>
  <c r="F107" i="11"/>
  <c r="G107" i="11" s="1"/>
  <c r="H107" i="11" s="1"/>
  <c r="I107" i="11" s="1"/>
  <c r="FV24" i="1"/>
  <c r="FW24" i="1" s="1"/>
  <c r="FX24" i="1" s="1"/>
  <c r="FY24" i="1" s="1"/>
  <c r="AH15" i="12"/>
  <c r="AH50" i="12" s="1"/>
  <c r="AH15" i="5"/>
  <c r="AH15" i="7"/>
  <c r="AH50" i="7" s="1"/>
  <c r="F48" i="11"/>
  <c r="CJ23" i="1"/>
  <c r="CK23" i="1" s="1"/>
  <c r="CL23" i="1" s="1"/>
  <c r="CM23" i="1" s="1"/>
  <c r="IY23" i="1"/>
  <c r="IZ23" i="1" s="1"/>
  <c r="JA23" i="1" s="1"/>
  <c r="JB23" i="1" s="1"/>
  <c r="JN23" i="1"/>
  <c r="JO23" i="1" s="1"/>
  <c r="JP23" i="1" s="1"/>
  <c r="C13" i="12"/>
  <c r="C13" i="7"/>
  <c r="C48" i="7" s="1"/>
  <c r="C13" i="5"/>
  <c r="DM20" i="1"/>
  <c r="DN20" i="1" s="1"/>
  <c r="DO20" i="1" s="1"/>
  <c r="DP20" i="1" s="1"/>
  <c r="F74" i="9"/>
  <c r="G74" i="9" s="1"/>
  <c r="H74" i="9" s="1"/>
  <c r="I74" i="9" s="1"/>
  <c r="W20" i="1"/>
  <c r="X20" i="1" s="1"/>
  <c r="IM20" i="1"/>
  <c r="IN20" i="1" s="1"/>
  <c r="IO20" i="1" s="1"/>
  <c r="F15" i="10"/>
  <c r="AH19" i="1"/>
  <c r="AI19" i="1" s="1"/>
  <c r="AJ19" i="1" s="1"/>
  <c r="AK19" i="1" s="1"/>
  <c r="DH10" i="12"/>
  <c r="DH10" i="7"/>
  <c r="DH45" i="7" s="1"/>
  <c r="F43" i="10"/>
  <c r="CB18" i="1"/>
  <c r="CC18" i="1" s="1"/>
  <c r="CD18" i="1" s="1"/>
  <c r="CE18" i="1" s="1"/>
  <c r="F97" i="11"/>
  <c r="FV14" i="1"/>
  <c r="FW14" i="1" s="1"/>
  <c r="FX14" i="1" s="1"/>
  <c r="FY14" i="1" s="1"/>
  <c r="W5" i="5"/>
  <c r="W5" i="7"/>
  <c r="W40" i="7" s="1"/>
  <c r="G4" i="8" s="1"/>
  <c r="P4" i="8" s="1"/>
  <c r="W5" i="12"/>
  <c r="W40" i="12" s="1"/>
  <c r="HV41" i="1"/>
  <c r="HW41" i="1" s="1"/>
  <c r="HX41" i="1" s="1"/>
  <c r="HV40" i="1"/>
  <c r="HW40" i="1" s="1"/>
  <c r="HX40" i="1" s="1"/>
  <c r="HV39" i="1"/>
  <c r="HW39" i="1" s="1"/>
  <c r="HX39" i="1" s="1"/>
  <c r="B25" i="9"/>
  <c r="HY41" i="1"/>
  <c r="HZ41" i="1" s="1"/>
  <c r="IA41" i="1" s="1"/>
  <c r="HY40" i="1"/>
  <c r="HZ40" i="1" s="1"/>
  <c r="IA40" i="1" s="1"/>
  <c r="HY39" i="1"/>
  <c r="HZ39" i="1" s="1"/>
  <c r="IA39" i="1" s="1"/>
  <c r="HY38" i="1"/>
  <c r="HZ38" i="1" s="1"/>
  <c r="IA38" i="1" s="1"/>
  <c r="HY37" i="1"/>
  <c r="HZ37" i="1" s="1"/>
  <c r="IA37" i="1" s="1"/>
  <c r="HY36" i="1"/>
  <c r="HZ36" i="1" s="1"/>
  <c r="IA36" i="1" s="1"/>
  <c r="HY35" i="1"/>
  <c r="HZ35" i="1" s="1"/>
  <c r="IA35" i="1" s="1"/>
  <c r="HV34" i="1"/>
  <c r="HW34" i="1" s="1"/>
  <c r="HX34" i="1" s="1"/>
  <c r="HS33" i="1"/>
  <c r="HT33" i="1" s="1"/>
  <c r="HU33" i="1" s="1"/>
  <c r="HY31" i="1"/>
  <c r="HZ31" i="1" s="1"/>
  <c r="IA31" i="1" s="1"/>
  <c r="HV30" i="1"/>
  <c r="HW30" i="1" s="1"/>
  <c r="HX30" i="1" s="1"/>
  <c r="HS29" i="1"/>
  <c r="HT29" i="1" s="1"/>
  <c r="HU29" i="1" s="1"/>
  <c r="HY27" i="1"/>
  <c r="HZ27" i="1" s="1"/>
  <c r="IA27" i="1" s="1"/>
  <c r="HV26" i="1"/>
  <c r="HW26" i="1" s="1"/>
  <c r="HX26" i="1" s="1"/>
  <c r="HS25" i="1"/>
  <c r="HT25" i="1" s="1"/>
  <c r="HU25" i="1" s="1"/>
  <c r="HY23" i="1"/>
  <c r="HZ23" i="1" s="1"/>
  <c r="IA23" i="1" s="1"/>
  <c r="HV22" i="1"/>
  <c r="HW22" i="1" s="1"/>
  <c r="HX22" i="1" s="1"/>
  <c r="HS21" i="1"/>
  <c r="HT21" i="1" s="1"/>
  <c r="HU21" i="1" s="1"/>
  <c r="HY19" i="1"/>
  <c r="HZ19" i="1" s="1"/>
  <c r="IA19" i="1" s="1"/>
  <c r="HV37" i="1"/>
  <c r="HW37" i="1" s="1"/>
  <c r="HX37" i="1" s="1"/>
  <c r="HS31" i="1"/>
  <c r="HT31" i="1" s="1"/>
  <c r="HU31" i="1" s="1"/>
  <c r="HS30" i="1"/>
  <c r="HT30" i="1" s="1"/>
  <c r="HU30" i="1" s="1"/>
  <c r="HV29" i="1"/>
  <c r="HW29" i="1" s="1"/>
  <c r="HX29" i="1" s="1"/>
  <c r="HV28" i="1"/>
  <c r="HW28" i="1" s="1"/>
  <c r="HX28" i="1" s="1"/>
  <c r="HY26" i="1"/>
  <c r="HZ26" i="1" s="1"/>
  <c r="IA26" i="1" s="1"/>
  <c r="HV23" i="1"/>
  <c r="HW23" i="1" s="1"/>
  <c r="HX23" i="1" s="1"/>
  <c r="HY21" i="1"/>
  <c r="HZ21" i="1" s="1"/>
  <c r="IA21" i="1" s="1"/>
  <c r="HY20" i="1"/>
  <c r="HZ20" i="1" s="1"/>
  <c r="IA20" i="1" s="1"/>
  <c r="HS20" i="1"/>
  <c r="HT20" i="1" s="1"/>
  <c r="HU20" i="1" s="1"/>
  <c r="HV18" i="1"/>
  <c r="HW18" i="1" s="1"/>
  <c r="HX18" i="1" s="1"/>
  <c r="HS17" i="1"/>
  <c r="HT17" i="1" s="1"/>
  <c r="HU17" i="1" s="1"/>
  <c r="HY15" i="1"/>
  <c r="HZ15" i="1" s="1"/>
  <c r="IA15" i="1" s="1"/>
  <c r="HV14" i="1"/>
  <c r="HW14" i="1" s="1"/>
  <c r="HX14" i="1" s="1"/>
  <c r="HV13" i="1"/>
  <c r="HW13" i="1" s="1"/>
  <c r="HX13" i="1" s="1"/>
  <c r="HS38" i="1"/>
  <c r="HT38" i="1" s="1"/>
  <c r="HU38" i="1" s="1"/>
  <c r="HV36" i="1"/>
  <c r="HW36" i="1" s="1"/>
  <c r="HX36" i="1" s="1"/>
  <c r="HV35" i="1"/>
  <c r="HW35" i="1" s="1"/>
  <c r="HX35" i="1" s="1"/>
  <c r="HY33" i="1"/>
  <c r="HZ33" i="1" s="1"/>
  <c r="IA33" i="1" s="1"/>
  <c r="HY32" i="1"/>
  <c r="HZ32" i="1" s="1"/>
  <c r="IA32" i="1" s="1"/>
  <c r="HS32" i="1"/>
  <c r="HT32" i="1" s="1"/>
  <c r="HU32" i="1" s="1"/>
  <c r="HS27" i="1"/>
  <c r="HT27" i="1" s="1"/>
  <c r="HU27" i="1" s="1"/>
  <c r="HS26" i="1"/>
  <c r="HT26" i="1" s="1"/>
  <c r="HU26" i="1" s="1"/>
  <c r="HV25" i="1"/>
  <c r="HW25" i="1" s="1"/>
  <c r="HX25" i="1" s="1"/>
  <c r="HV24" i="1"/>
  <c r="HW24" i="1" s="1"/>
  <c r="HX24" i="1" s="1"/>
  <c r="HY22" i="1"/>
  <c r="HZ22" i="1" s="1"/>
  <c r="IA22" i="1" s="1"/>
  <c r="HV19" i="1"/>
  <c r="HW19" i="1" s="1"/>
  <c r="HX19" i="1" s="1"/>
  <c r="HY18" i="1"/>
  <c r="HZ18" i="1" s="1"/>
  <c r="IA18" i="1" s="1"/>
  <c r="B25" i="11"/>
  <c r="HS41" i="1"/>
  <c r="HT41" i="1" s="1"/>
  <c r="HU41" i="1" s="1"/>
  <c r="HS40" i="1"/>
  <c r="HT40" i="1" s="1"/>
  <c r="HU40" i="1" s="1"/>
  <c r="HS39" i="1"/>
  <c r="HT39" i="1" s="1"/>
  <c r="HU39" i="1" s="1"/>
  <c r="HS37" i="1"/>
  <c r="HT37" i="1" s="1"/>
  <c r="HU37" i="1" s="1"/>
  <c r="HY34" i="1"/>
  <c r="HZ34" i="1" s="1"/>
  <c r="IA34" i="1" s="1"/>
  <c r="HV31" i="1"/>
  <c r="HW31" i="1" s="1"/>
  <c r="HX31" i="1" s="1"/>
  <c r="HY29" i="1"/>
  <c r="HZ29" i="1" s="1"/>
  <c r="IA29" i="1" s="1"/>
  <c r="HV17" i="1"/>
  <c r="HW17" i="1" s="1"/>
  <c r="HX17" i="1" s="1"/>
  <c r="HS16" i="1"/>
  <c r="HT16" i="1" s="1"/>
  <c r="HU16" i="1" s="1"/>
  <c r="HY14" i="1"/>
  <c r="HZ14" i="1" s="1"/>
  <c r="IA14" i="1" s="1"/>
  <c r="HY13" i="1"/>
  <c r="HZ13" i="1" s="1"/>
  <c r="IA13" i="1" s="1"/>
  <c r="HY28" i="1"/>
  <c r="HZ28" i="1" s="1"/>
  <c r="IA28" i="1" s="1"/>
  <c r="HS28" i="1"/>
  <c r="HT28" i="1" s="1"/>
  <c r="HU28" i="1" s="1"/>
  <c r="B25" i="10"/>
  <c r="HV33" i="1"/>
  <c r="HW33" i="1" s="1"/>
  <c r="HX33" i="1" s="1"/>
  <c r="HS24" i="1"/>
  <c r="HT24" i="1" s="1"/>
  <c r="HU24" i="1" s="1"/>
  <c r="HS22" i="1"/>
  <c r="HT22" i="1" s="1"/>
  <c r="HU22" i="1" s="1"/>
  <c r="HY17" i="1"/>
  <c r="HZ17" i="1" s="1"/>
  <c r="IA17" i="1" s="1"/>
  <c r="HS14" i="1"/>
  <c r="HT14" i="1" s="1"/>
  <c r="HU14" i="1" s="1"/>
  <c r="HS34" i="1"/>
  <c r="HT34" i="1" s="1"/>
  <c r="HU34" i="1" s="1"/>
  <c r="HY30" i="1"/>
  <c r="HZ30" i="1" s="1"/>
  <c r="IA30" i="1" s="1"/>
  <c r="HY16" i="1"/>
  <c r="HZ16" i="1" s="1"/>
  <c r="IA16" i="1" s="1"/>
  <c r="HV27" i="1"/>
  <c r="HW27" i="1" s="1"/>
  <c r="HX27" i="1" s="1"/>
  <c r="HV16" i="1"/>
  <c r="HW16" i="1" s="1"/>
  <c r="HX16" i="1" s="1"/>
  <c r="HV38" i="1"/>
  <c r="HW38" i="1" s="1"/>
  <c r="HX38" i="1" s="1"/>
  <c r="HY25" i="1"/>
  <c r="HZ25" i="1" s="1"/>
  <c r="IA25" i="1" s="1"/>
  <c r="HS23" i="1"/>
  <c r="HT23" i="1" s="1"/>
  <c r="HU23" i="1" s="1"/>
  <c r="HV20" i="1"/>
  <c r="HW20" i="1" s="1"/>
  <c r="HX20" i="1" s="1"/>
  <c r="HV15" i="1"/>
  <c r="HW15" i="1" s="1"/>
  <c r="HX15" i="1" s="1"/>
  <c r="HS35" i="1"/>
  <c r="HT35" i="1" s="1"/>
  <c r="HU35" i="1" s="1"/>
  <c r="HV32" i="1"/>
  <c r="HW32" i="1" s="1"/>
  <c r="HX32" i="1" s="1"/>
  <c r="HY24" i="1"/>
  <c r="HZ24" i="1" s="1"/>
  <c r="IA24" i="1" s="1"/>
  <c r="HS19" i="1"/>
  <c r="HT19" i="1" s="1"/>
  <c r="HU19" i="1" s="1"/>
  <c r="HS18" i="1"/>
  <c r="HT18" i="1" s="1"/>
  <c r="HU18" i="1" s="1"/>
  <c r="HS15" i="1"/>
  <c r="HT15" i="1" s="1"/>
  <c r="HU15" i="1" s="1"/>
  <c r="HS36" i="1"/>
  <c r="HT36" i="1" s="1"/>
  <c r="HU36" i="1" s="1"/>
  <c r="HV21" i="1"/>
  <c r="HW21" i="1" s="1"/>
  <c r="HX21" i="1" s="1"/>
  <c r="HS13" i="1"/>
  <c r="HT13" i="1" s="1"/>
  <c r="HU13" i="1" s="1"/>
  <c r="B9" i="10"/>
  <c r="AW41" i="1"/>
  <c r="AX41" i="1" s="1"/>
  <c r="AY41" i="1" s="1"/>
  <c r="AW40" i="1"/>
  <c r="AX40" i="1" s="1"/>
  <c r="AY40" i="1" s="1"/>
  <c r="B9" i="9"/>
  <c r="AZ39" i="1"/>
  <c r="BA39" i="1" s="1"/>
  <c r="BB39" i="1" s="1"/>
  <c r="AZ38" i="1"/>
  <c r="BA38" i="1" s="1"/>
  <c r="BB38" i="1" s="1"/>
  <c r="AZ37" i="1"/>
  <c r="BA37" i="1" s="1"/>
  <c r="BB37" i="1" s="1"/>
  <c r="AZ36" i="1"/>
  <c r="BA36" i="1" s="1"/>
  <c r="BB36" i="1" s="1"/>
  <c r="AZ35" i="1"/>
  <c r="BA35" i="1" s="1"/>
  <c r="BB35" i="1" s="1"/>
  <c r="AW34" i="1"/>
  <c r="AX34" i="1" s="1"/>
  <c r="AY34" i="1" s="1"/>
  <c r="AZ31" i="1"/>
  <c r="BA31" i="1" s="1"/>
  <c r="BB31" i="1" s="1"/>
  <c r="AW30" i="1"/>
  <c r="AX30" i="1" s="1"/>
  <c r="AY30" i="1" s="1"/>
  <c r="AT29" i="1"/>
  <c r="AU29" i="1" s="1"/>
  <c r="AV29" i="1" s="1"/>
  <c r="AZ27" i="1"/>
  <c r="BA27" i="1" s="1"/>
  <c r="BB27" i="1" s="1"/>
  <c r="AW26" i="1"/>
  <c r="AX26" i="1" s="1"/>
  <c r="AY26" i="1" s="1"/>
  <c r="AT25" i="1"/>
  <c r="AU25" i="1" s="1"/>
  <c r="AV25" i="1" s="1"/>
  <c r="AZ23" i="1"/>
  <c r="BA23" i="1" s="1"/>
  <c r="BB23" i="1" s="1"/>
  <c r="AW22" i="1"/>
  <c r="AX22" i="1" s="1"/>
  <c r="AY22" i="1" s="1"/>
  <c r="AT21" i="1"/>
  <c r="AU21" i="1" s="1"/>
  <c r="AV21" i="1" s="1"/>
  <c r="AZ19" i="1"/>
  <c r="BA19" i="1" s="1"/>
  <c r="BB19" i="1" s="1"/>
  <c r="B9" i="11"/>
  <c r="AW39" i="1"/>
  <c r="AX39" i="1" s="1"/>
  <c r="AY39" i="1" s="1"/>
  <c r="AT31" i="1"/>
  <c r="AU31" i="1" s="1"/>
  <c r="AV31" i="1" s="1"/>
  <c r="AT30" i="1"/>
  <c r="AU30" i="1" s="1"/>
  <c r="AV30" i="1" s="1"/>
  <c r="AW29" i="1"/>
  <c r="AX29" i="1" s="1"/>
  <c r="AY29" i="1" s="1"/>
  <c r="AW28" i="1"/>
  <c r="AX28" i="1" s="1"/>
  <c r="AY28" i="1" s="1"/>
  <c r="AZ26" i="1"/>
  <c r="BA26" i="1" s="1"/>
  <c r="BB26" i="1" s="1"/>
  <c r="AW23" i="1"/>
  <c r="AX23" i="1" s="1"/>
  <c r="AY23" i="1" s="1"/>
  <c r="AZ20" i="1"/>
  <c r="BA20" i="1" s="1"/>
  <c r="BB20" i="1" s="1"/>
  <c r="AT20" i="1"/>
  <c r="AU20" i="1" s="1"/>
  <c r="AV20" i="1" s="1"/>
  <c r="AW18" i="1"/>
  <c r="AX18" i="1" s="1"/>
  <c r="AY18" i="1" s="1"/>
  <c r="AT17" i="1"/>
  <c r="AU17" i="1" s="1"/>
  <c r="AV17" i="1" s="1"/>
  <c r="AZ15" i="1"/>
  <c r="BA15" i="1" s="1"/>
  <c r="BB15" i="1" s="1"/>
  <c r="AW14" i="1"/>
  <c r="AX14" i="1" s="1"/>
  <c r="AY14" i="1" s="1"/>
  <c r="AW13" i="1"/>
  <c r="AX13" i="1" s="1"/>
  <c r="AY13" i="1" s="1"/>
  <c r="AZ41" i="1"/>
  <c r="BA41" i="1" s="1"/>
  <c r="BB41" i="1" s="1"/>
  <c r="AT41" i="1"/>
  <c r="AU41" i="1" s="1"/>
  <c r="AV41" i="1" s="1"/>
  <c r="AZ40" i="1"/>
  <c r="BA40" i="1" s="1"/>
  <c r="BB40" i="1" s="1"/>
  <c r="AW38" i="1"/>
  <c r="AX38" i="1" s="1"/>
  <c r="AY38" i="1" s="1"/>
  <c r="AT36" i="1"/>
  <c r="AU36" i="1" s="1"/>
  <c r="AV36" i="1" s="1"/>
  <c r="AW35" i="1"/>
  <c r="AX35" i="1" s="1"/>
  <c r="AY35" i="1" s="1"/>
  <c r="AZ33" i="1"/>
  <c r="BA33" i="1" s="1"/>
  <c r="BB33" i="1" s="1"/>
  <c r="AZ32" i="1"/>
  <c r="BA32" i="1" s="1"/>
  <c r="BB32" i="1" s="1"/>
  <c r="AT32" i="1"/>
  <c r="AU32" i="1" s="1"/>
  <c r="AV32" i="1" s="1"/>
  <c r="AT27" i="1"/>
  <c r="AU27" i="1" s="1"/>
  <c r="AV27" i="1" s="1"/>
  <c r="AT26" i="1"/>
  <c r="AU26" i="1" s="1"/>
  <c r="AV26" i="1" s="1"/>
  <c r="AW25" i="1"/>
  <c r="AX25" i="1" s="1"/>
  <c r="AY25" i="1" s="1"/>
  <c r="AW24" i="1"/>
  <c r="AX24" i="1" s="1"/>
  <c r="AY24" i="1" s="1"/>
  <c r="AZ22" i="1"/>
  <c r="BA22" i="1" s="1"/>
  <c r="BB22" i="1" s="1"/>
  <c r="AW19" i="1"/>
  <c r="AX19" i="1" s="1"/>
  <c r="AY19" i="1" s="1"/>
  <c r="AT39" i="1"/>
  <c r="AU39" i="1" s="1"/>
  <c r="AV39" i="1" s="1"/>
  <c r="AW37" i="1"/>
  <c r="AX37" i="1" s="1"/>
  <c r="AY37" i="1" s="1"/>
  <c r="AZ34" i="1"/>
  <c r="BA34" i="1" s="1"/>
  <c r="BB34" i="1" s="1"/>
  <c r="AT28" i="1"/>
  <c r="AU28" i="1" s="1"/>
  <c r="AV28" i="1" s="1"/>
  <c r="AZ18" i="1"/>
  <c r="BA18" i="1" s="1"/>
  <c r="BB18" i="1" s="1"/>
  <c r="AW17" i="1"/>
  <c r="AX17" i="1" s="1"/>
  <c r="AY17" i="1" s="1"/>
  <c r="AZ14" i="1"/>
  <c r="BA14" i="1" s="1"/>
  <c r="BB14" i="1" s="1"/>
  <c r="AZ13" i="1"/>
  <c r="BA13" i="1" s="1"/>
  <c r="BB13" i="1" s="1"/>
  <c r="AZ29" i="1"/>
  <c r="BA29" i="1" s="1"/>
  <c r="BB29" i="1" s="1"/>
  <c r="AT22" i="1"/>
  <c r="AU22" i="1" s="1"/>
  <c r="AV22" i="1" s="1"/>
  <c r="AT19" i="1"/>
  <c r="AU19" i="1" s="1"/>
  <c r="AV19" i="1" s="1"/>
  <c r="AZ17" i="1"/>
  <c r="BA17" i="1" s="1"/>
  <c r="BB17" i="1" s="1"/>
  <c r="AT14" i="1"/>
  <c r="AU14" i="1" s="1"/>
  <c r="AV14" i="1" s="1"/>
  <c r="AT35" i="1"/>
  <c r="AU35" i="1" s="1"/>
  <c r="AV35" i="1" s="1"/>
  <c r="AT34" i="1"/>
  <c r="AU34" i="1" s="1"/>
  <c r="AV34" i="1" s="1"/>
  <c r="AZ30" i="1"/>
  <c r="BA30" i="1" s="1"/>
  <c r="BB30" i="1" s="1"/>
  <c r="AW20" i="1"/>
  <c r="AX20" i="1" s="1"/>
  <c r="AY20" i="1" s="1"/>
  <c r="AT13" i="1"/>
  <c r="AU13" i="1" s="1"/>
  <c r="AV13" i="1" s="1"/>
  <c r="AW27" i="1"/>
  <c r="AX27" i="1" s="1"/>
  <c r="AY27" i="1" s="1"/>
  <c r="AZ25" i="1"/>
  <c r="BA25" i="1" s="1"/>
  <c r="BB25" i="1" s="1"/>
  <c r="AW15" i="1"/>
  <c r="AX15" i="1" s="1"/>
  <c r="AY15" i="1" s="1"/>
  <c r="AW33" i="1"/>
  <c r="AX33" i="1" s="1"/>
  <c r="AY33" i="1" s="1"/>
  <c r="AT18" i="1"/>
  <c r="AU18" i="1" s="1"/>
  <c r="AV18" i="1" s="1"/>
  <c r="AZ16" i="1"/>
  <c r="BA16" i="1" s="1"/>
  <c r="BB16" i="1" s="1"/>
  <c r="AT15" i="1"/>
  <c r="AU15" i="1" s="1"/>
  <c r="AV15" i="1" s="1"/>
  <c r="AT38" i="1"/>
  <c r="AU38" i="1" s="1"/>
  <c r="AV38" i="1" s="1"/>
  <c r="AW36" i="1"/>
  <c r="AX36" i="1" s="1"/>
  <c r="AY36" i="1" s="1"/>
  <c r="AW21" i="1"/>
  <c r="AX21" i="1" s="1"/>
  <c r="AY21" i="1" s="1"/>
  <c r="AW16" i="1"/>
  <c r="AX16" i="1" s="1"/>
  <c r="AY16" i="1" s="1"/>
  <c r="BJ29" i="12"/>
  <c r="BJ64" i="12" s="1"/>
  <c r="BJ29" i="7"/>
  <c r="BJ64" i="7" s="1"/>
  <c r="CJ35" i="6"/>
  <c r="CK35" i="6" s="1"/>
  <c r="CL35" i="6" s="1"/>
  <c r="CM35" i="6" s="1"/>
  <c r="F205" i="11"/>
  <c r="G205" i="11" s="1"/>
  <c r="H205" i="11" s="1"/>
  <c r="I205" i="11" s="1"/>
  <c r="CT35" i="6"/>
  <c r="CU35" i="6" s="1"/>
  <c r="CV35" i="6" s="1"/>
  <c r="CB17" i="6"/>
  <c r="CC17" i="6" s="1"/>
  <c r="CD17" i="6" s="1"/>
  <c r="CE17" i="6" s="1"/>
  <c r="BT13" i="6"/>
  <c r="BU13" i="6" s="1"/>
  <c r="BV13" i="6" s="1"/>
  <c r="BW13" i="6" s="1"/>
  <c r="CN13" i="6"/>
  <c r="CO13" i="6" s="1"/>
  <c r="CP13" i="6" s="1"/>
  <c r="CL7" i="12"/>
  <c r="CL7" i="5"/>
  <c r="CL7" i="7"/>
  <c r="CL42" i="7" s="1"/>
  <c r="AX28" i="12"/>
  <c r="AX28" i="5"/>
  <c r="AX28" i="7"/>
  <c r="AX63" i="7" s="1"/>
  <c r="BR10" i="12"/>
  <c r="BR10" i="5"/>
  <c r="BR10" i="7"/>
  <c r="BR45" i="7" s="1"/>
  <c r="BR30" i="12"/>
  <c r="BR30" i="7"/>
  <c r="BR65" i="7" s="1"/>
  <c r="BR30" i="5"/>
  <c r="AX32" i="12"/>
  <c r="AX32" i="5"/>
  <c r="AX32" i="7"/>
  <c r="AX67" i="7" s="1"/>
  <c r="CL5" i="12"/>
  <c r="CL5" i="5"/>
  <c r="CL5" i="7"/>
  <c r="CL40" i="7" s="1"/>
  <c r="B37" i="11"/>
  <c r="B37" i="10"/>
  <c r="EG41" i="6"/>
  <c r="EH41" i="6" s="1"/>
  <c r="EI41" i="6" s="1"/>
  <c r="EJ40" i="6"/>
  <c r="EK40" i="6" s="1"/>
  <c r="EL40" i="6" s="1"/>
  <c r="EM39" i="6"/>
  <c r="EN39" i="6" s="1"/>
  <c r="EO39" i="6" s="1"/>
  <c r="EG37" i="6"/>
  <c r="EH37" i="6" s="1"/>
  <c r="EI37" i="6" s="1"/>
  <c r="EJ36" i="6"/>
  <c r="EK36" i="6" s="1"/>
  <c r="EL36" i="6" s="1"/>
  <c r="EG35" i="6"/>
  <c r="EH35" i="6" s="1"/>
  <c r="EI35" i="6" s="1"/>
  <c r="EG34" i="6"/>
  <c r="EH34" i="6" s="1"/>
  <c r="EI34" i="6" s="1"/>
  <c r="EG32" i="6"/>
  <c r="EH32" i="6" s="1"/>
  <c r="EI32" i="6" s="1"/>
  <c r="EG31" i="6"/>
  <c r="EH31" i="6" s="1"/>
  <c r="EI31" i="6" s="1"/>
  <c r="EG30" i="6"/>
  <c r="EH30" i="6" s="1"/>
  <c r="EI30" i="6" s="1"/>
  <c r="EG28" i="6"/>
  <c r="EH28" i="6" s="1"/>
  <c r="EI28" i="6" s="1"/>
  <c r="EG27" i="6"/>
  <c r="EH27" i="6" s="1"/>
  <c r="EI27" i="6" s="1"/>
  <c r="EG26" i="6"/>
  <c r="EH26" i="6" s="1"/>
  <c r="EI26" i="6" s="1"/>
  <c r="EG24" i="6"/>
  <c r="EH24" i="6" s="1"/>
  <c r="EI24" i="6" s="1"/>
  <c r="EG23" i="6"/>
  <c r="EH23" i="6" s="1"/>
  <c r="EI23" i="6" s="1"/>
  <c r="EG22" i="6"/>
  <c r="EH22" i="6" s="1"/>
  <c r="EI22" i="6" s="1"/>
  <c r="EG20" i="6"/>
  <c r="EH20" i="6" s="1"/>
  <c r="EI20" i="6" s="1"/>
  <c r="EJ41" i="6"/>
  <c r="EK41" i="6" s="1"/>
  <c r="EL41" i="6" s="1"/>
  <c r="EM40" i="6"/>
  <c r="EN40" i="6" s="1"/>
  <c r="EO40" i="6" s="1"/>
  <c r="EG38" i="6"/>
  <c r="EH38" i="6" s="1"/>
  <c r="EI38" i="6" s="1"/>
  <c r="EJ37" i="6"/>
  <c r="EK37" i="6" s="1"/>
  <c r="EL37" i="6" s="1"/>
  <c r="EM36" i="6"/>
  <c r="EN36" i="6" s="1"/>
  <c r="EO36" i="6" s="1"/>
  <c r="EJ35" i="6"/>
  <c r="EK35" i="6" s="1"/>
  <c r="EL35" i="6" s="1"/>
  <c r="EJ33" i="6"/>
  <c r="EK33" i="6" s="1"/>
  <c r="EL33" i="6" s="1"/>
  <c r="EJ31" i="6"/>
  <c r="EK31" i="6" s="1"/>
  <c r="EL31" i="6" s="1"/>
  <c r="EJ30" i="6"/>
  <c r="EK30" i="6" s="1"/>
  <c r="EL30" i="6" s="1"/>
  <c r="EJ29" i="6"/>
  <c r="EK29" i="6" s="1"/>
  <c r="EL29" i="6" s="1"/>
  <c r="EJ28" i="6"/>
  <c r="EK28" i="6" s="1"/>
  <c r="EL28" i="6" s="1"/>
  <c r="EJ27" i="6"/>
  <c r="EK27" i="6" s="1"/>
  <c r="EL27" i="6" s="1"/>
  <c r="EJ25" i="6"/>
  <c r="EK25" i="6" s="1"/>
  <c r="EL25" i="6" s="1"/>
  <c r="EJ24" i="6"/>
  <c r="EK24" i="6" s="1"/>
  <c r="EL24" i="6" s="1"/>
  <c r="EJ23" i="6"/>
  <c r="EK23" i="6" s="1"/>
  <c r="EL23" i="6" s="1"/>
  <c r="EJ21" i="6"/>
  <c r="EK21" i="6" s="1"/>
  <c r="EL21" i="6" s="1"/>
  <c r="EJ20" i="6"/>
  <c r="EK20" i="6" s="1"/>
  <c r="EL20" i="6" s="1"/>
  <c r="EJ19" i="6"/>
  <c r="EK19" i="6" s="1"/>
  <c r="EL19" i="6" s="1"/>
  <c r="EJ18" i="6"/>
  <c r="EK18" i="6" s="1"/>
  <c r="EL18" i="6" s="1"/>
  <c r="EJ17" i="6"/>
  <c r="EK17" i="6" s="1"/>
  <c r="EL17" i="6" s="1"/>
  <c r="EJ16" i="6"/>
  <c r="EK16" i="6" s="1"/>
  <c r="EL16" i="6" s="1"/>
  <c r="EJ15" i="6"/>
  <c r="EK15" i="6" s="1"/>
  <c r="EL15" i="6" s="1"/>
  <c r="EJ14" i="6"/>
  <c r="EK14" i="6" s="1"/>
  <c r="EL14" i="6" s="1"/>
  <c r="EM13" i="6"/>
  <c r="EN13" i="6" s="1"/>
  <c r="EO13" i="6" s="1"/>
  <c r="EJ39" i="6"/>
  <c r="EK39" i="6" s="1"/>
  <c r="EL39" i="6" s="1"/>
  <c r="EM38" i="6"/>
  <c r="EN38" i="6" s="1"/>
  <c r="EO38" i="6" s="1"/>
  <c r="EM37" i="6"/>
  <c r="EN37" i="6" s="1"/>
  <c r="EO37" i="6" s="1"/>
  <c r="EG36" i="6"/>
  <c r="EH36" i="6" s="1"/>
  <c r="EI36" i="6" s="1"/>
  <c r="EM18" i="6"/>
  <c r="EN18" i="6" s="1"/>
  <c r="EO18" i="6" s="1"/>
  <c r="EM16" i="6"/>
  <c r="EN16" i="6" s="1"/>
  <c r="EO16" i="6" s="1"/>
  <c r="EM14" i="6"/>
  <c r="EN14" i="6" s="1"/>
  <c r="EO14" i="6" s="1"/>
  <c r="EM35" i="6"/>
  <c r="EN35" i="6" s="1"/>
  <c r="EO35" i="6" s="1"/>
  <c r="EM31" i="6"/>
  <c r="EN31" i="6" s="1"/>
  <c r="EO31" i="6" s="1"/>
  <c r="EM27" i="6"/>
  <c r="EN27" i="6" s="1"/>
  <c r="EO27" i="6" s="1"/>
  <c r="EM23" i="6"/>
  <c r="EN23" i="6" s="1"/>
  <c r="EO23" i="6" s="1"/>
  <c r="EM15" i="6"/>
  <c r="EN15" i="6" s="1"/>
  <c r="EO15" i="6" s="1"/>
  <c r="EG15" i="6"/>
  <c r="EH15" i="6" s="1"/>
  <c r="EI15" i="6" s="1"/>
  <c r="EG14" i="6"/>
  <c r="EH14" i="6" s="1"/>
  <c r="EI14" i="6" s="1"/>
  <c r="EM32" i="6"/>
  <c r="EN32" i="6" s="1"/>
  <c r="EO32" i="6" s="1"/>
  <c r="EM28" i="6"/>
  <c r="EN28" i="6" s="1"/>
  <c r="EO28" i="6" s="1"/>
  <c r="EM24" i="6"/>
  <c r="EN24" i="6" s="1"/>
  <c r="EO24" i="6" s="1"/>
  <c r="EM20" i="6"/>
  <c r="EN20" i="6" s="1"/>
  <c r="EO20" i="6" s="1"/>
  <c r="EM17" i="6"/>
  <c r="EN17" i="6" s="1"/>
  <c r="EO17" i="6" s="1"/>
  <c r="EG16" i="6"/>
  <c r="EH16" i="6" s="1"/>
  <c r="EI16" i="6" s="1"/>
  <c r="EJ13" i="6"/>
  <c r="EK13" i="6" s="1"/>
  <c r="EL13" i="6" s="1"/>
  <c r="EG40" i="6"/>
  <c r="EH40" i="6" s="1"/>
  <c r="EI40" i="6" s="1"/>
  <c r="EJ38" i="6"/>
  <c r="EK38" i="6" s="1"/>
  <c r="EL38" i="6" s="1"/>
  <c r="EM33" i="6"/>
  <c r="EN33" i="6" s="1"/>
  <c r="EO33" i="6" s="1"/>
  <c r="EM29" i="6"/>
  <c r="EN29" i="6" s="1"/>
  <c r="EO29" i="6" s="1"/>
  <c r="EM25" i="6"/>
  <c r="EN25" i="6" s="1"/>
  <c r="EO25" i="6" s="1"/>
  <c r="EM21" i="6"/>
  <c r="EN21" i="6" s="1"/>
  <c r="EO21" i="6" s="1"/>
  <c r="EM19" i="6"/>
  <c r="EN19" i="6" s="1"/>
  <c r="EO19" i="6" s="1"/>
  <c r="EG19" i="6"/>
  <c r="EH19" i="6" s="1"/>
  <c r="EI19" i="6" s="1"/>
  <c r="EG18" i="6"/>
  <c r="EH18" i="6" s="1"/>
  <c r="EI18" i="6" s="1"/>
  <c r="EM41" i="6"/>
  <c r="EN41" i="6" s="1"/>
  <c r="EO41" i="6" s="1"/>
  <c r="EM34" i="6"/>
  <c r="EN34" i="6" s="1"/>
  <c r="EO34" i="6" s="1"/>
  <c r="EG13" i="6"/>
  <c r="EH13" i="6" s="1"/>
  <c r="EI13" i="6" s="1"/>
  <c r="EM22" i="6"/>
  <c r="EN22" i="6" s="1"/>
  <c r="EO22" i="6" s="1"/>
  <c r="EM30" i="6"/>
  <c r="EN30" i="6" s="1"/>
  <c r="EO30" i="6" s="1"/>
  <c r="EM26" i="6"/>
  <c r="EN26" i="6" s="1"/>
  <c r="EO26" i="6" s="1"/>
  <c r="F92" i="10"/>
  <c r="G92" i="10" s="1"/>
  <c r="H92" i="10" s="1"/>
  <c r="I92" i="10" s="1"/>
  <c r="DU38" i="1"/>
  <c r="DV38" i="1" s="1"/>
  <c r="DW38" i="1" s="1"/>
  <c r="DX38" i="1" s="1"/>
  <c r="F91" i="11"/>
  <c r="G91" i="11" s="1"/>
  <c r="H91" i="11" s="1"/>
  <c r="I91" i="11" s="1"/>
  <c r="EC37" i="1"/>
  <c r="ED37" i="1" s="1"/>
  <c r="EE37" i="1" s="1"/>
  <c r="EF37" i="1" s="1"/>
  <c r="W24" i="12"/>
  <c r="W59" i="12" s="1"/>
  <c r="W24" i="5"/>
  <c r="W24" i="7"/>
  <c r="W59" i="7" s="1"/>
  <c r="G23" i="8" s="1"/>
  <c r="P23" i="8" s="1"/>
  <c r="EJ24" i="1"/>
  <c r="EK24" i="1" s="1"/>
  <c r="EL24" i="1" s="1"/>
  <c r="H15" i="12"/>
  <c r="H50" i="12" s="1"/>
  <c r="H15" i="5"/>
  <c r="H15" i="7"/>
  <c r="H50" i="7" s="1"/>
  <c r="F75" i="11"/>
  <c r="G75" i="11" s="1"/>
  <c r="H75" i="11" s="1"/>
  <c r="I75" i="11" s="1"/>
  <c r="EC21" i="1"/>
  <c r="ED21" i="1" s="1"/>
  <c r="EE21" i="1" s="1"/>
  <c r="EF21" i="1" s="1"/>
  <c r="IU21" i="1"/>
  <c r="IV21" i="1" s="1"/>
  <c r="IW21" i="1" s="1"/>
  <c r="AE21" i="1"/>
  <c r="AF21" i="1" s="1"/>
  <c r="IU15" i="1"/>
  <c r="IV15" i="1" s="1"/>
  <c r="IW15" i="1" s="1"/>
  <c r="AE15" i="1"/>
  <c r="AF15" i="1" s="1"/>
  <c r="GF13" i="1"/>
  <c r="GG13" i="1" s="1"/>
  <c r="GH13" i="1" s="1"/>
  <c r="GC27" i="1"/>
  <c r="GD27" i="1" s="1"/>
  <c r="GE27" i="1" s="1"/>
  <c r="FZ35" i="1"/>
  <c r="GA35" i="1" s="1"/>
  <c r="GB35" i="1" s="1"/>
  <c r="AJ10" i="12"/>
  <c r="AJ45" i="12" s="1"/>
  <c r="AJ10" i="5"/>
  <c r="AJ10" i="7"/>
  <c r="AJ45" i="7" s="1"/>
  <c r="AF20" i="12"/>
  <c r="AF55" i="12" s="1"/>
  <c r="AF20" i="5"/>
  <c r="AF20" i="7"/>
  <c r="AF55" i="7" s="1"/>
  <c r="I19" i="8" s="1"/>
  <c r="Q19" i="8" s="1"/>
  <c r="GC33" i="1"/>
  <c r="GD33" i="1" s="1"/>
  <c r="GE33" i="1" s="1"/>
  <c r="GC38" i="1"/>
  <c r="GD38" i="1" s="1"/>
  <c r="GE38" i="1" s="1"/>
  <c r="GC14" i="1"/>
  <c r="GD14" i="1" s="1"/>
  <c r="GE14" i="1" s="1"/>
  <c r="AH11" i="12"/>
  <c r="AH46" i="12" s="1"/>
  <c r="AH11" i="5"/>
  <c r="AH11" i="7"/>
  <c r="AH46" i="7" s="1"/>
  <c r="FZ27" i="1"/>
  <c r="GA27" i="1" s="1"/>
  <c r="GB27" i="1" s="1"/>
  <c r="AJ26" i="12"/>
  <c r="AJ61" i="12" s="1"/>
  <c r="AJ26" i="5"/>
  <c r="AJ26" i="7"/>
  <c r="AJ61" i="7" s="1"/>
  <c r="GC39" i="1"/>
  <c r="GD39" i="1" s="1"/>
  <c r="GE39" i="1" s="1"/>
  <c r="AJ15" i="12"/>
  <c r="AJ50" i="12" s="1"/>
  <c r="AJ15" i="5"/>
  <c r="AJ15" i="7"/>
  <c r="AJ50" i="7" s="1"/>
  <c r="FZ29" i="1"/>
  <c r="GA29" i="1" s="1"/>
  <c r="GB29" i="1" s="1"/>
  <c r="AH26" i="12"/>
  <c r="AH61" i="12" s="1"/>
  <c r="AH26" i="7"/>
  <c r="AH61" i="7" s="1"/>
  <c r="AH26" i="5"/>
  <c r="GF40" i="1"/>
  <c r="GG40" i="1" s="1"/>
  <c r="GH40" i="1" s="1"/>
  <c r="G123" i="11"/>
  <c r="H123" i="11" s="1"/>
  <c r="I123" i="11" s="1"/>
  <c r="G119" i="11"/>
  <c r="H119" i="11" s="1"/>
  <c r="I119" i="11" s="1"/>
  <c r="G115" i="11"/>
  <c r="H115" i="11" s="1"/>
  <c r="I115" i="11" s="1"/>
  <c r="G111" i="11"/>
  <c r="H111" i="11" s="1"/>
  <c r="I111" i="11" s="1"/>
  <c r="G103" i="11"/>
  <c r="H103" i="11" s="1"/>
  <c r="I103" i="11" s="1"/>
  <c r="G99" i="11"/>
  <c r="H99" i="11" s="1"/>
  <c r="I99" i="11" s="1"/>
  <c r="G122" i="11"/>
  <c r="H122" i="11" s="1"/>
  <c r="I122" i="11" s="1"/>
  <c r="G118" i="11"/>
  <c r="H118" i="11" s="1"/>
  <c r="I118" i="11" s="1"/>
  <c r="G114" i="11"/>
  <c r="H114" i="11" s="1"/>
  <c r="I114" i="11" s="1"/>
  <c r="G110" i="11"/>
  <c r="H110" i="11" s="1"/>
  <c r="I110" i="11" s="1"/>
  <c r="G106" i="11"/>
  <c r="H106" i="11" s="1"/>
  <c r="I106" i="11" s="1"/>
  <c r="G102" i="11"/>
  <c r="H102" i="11" s="1"/>
  <c r="I102" i="11" s="1"/>
  <c r="G98" i="11"/>
  <c r="H98" i="11" s="1"/>
  <c r="I98" i="11" s="1"/>
  <c r="G124" i="11"/>
  <c r="H124" i="11" s="1"/>
  <c r="I124" i="11" s="1"/>
  <c r="G120" i="11"/>
  <c r="H120" i="11" s="1"/>
  <c r="I120" i="11" s="1"/>
  <c r="G116" i="11"/>
  <c r="H116" i="11" s="1"/>
  <c r="I116" i="11" s="1"/>
  <c r="G108" i="11"/>
  <c r="H108" i="11" s="1"/>
  <c r="I108" i="11" s="1"/>
  <c r="G104" i="11"/>
  <c r="H104" i="11" s="1"/>
  <c r="I104" i="11" s="1"/>
  <c r="G100" i="11"/>
  <c r="H100" i="11" s="1"/>
  <c r="I100" i="11" s="1"/>
  <c r="G96" i="11"/>
  <c r="H96" i="11" s="1"/>
  <c r="I96" i="11" s="1"/>
  <c r="G109" i="11"/>
  <c r="H109" i="11" s="1"/>
  <c r="I109" i="11" s="1"/>
  <c r="G121" i="11"/>
  <c r="H121" i="11" s="1"/>
  <c r="I121" i="11" s="1"/>
  <c r="G117" i="11"/>
  <c r="H117" i="11" s="1"/>
  <c r="I117" i="11" s="1"/>
  <c r="G97" i="11"/>
  <c r="H97" i="11" s="1"/>
  <c r="I97" i="11" s="1"/>
  <c r="G105" i="11"/>
  <c r="H105" i="11" s="1"/>
  <c r="I105" i="11" s="1"/>
  <c r="G101" i="11"/>
  <c r="H101" i="11" s="1"/>
  <c r="I101" i="11" s="1"/>
  <c r="G113" i="11"/>
  <c r="H113" i="11" s="1"/>
  <c r="I113" i="11" s="1"/>
  <c r="CB41" i="6"/>
  <c r="CC41" i="6" s="1"/>
  <c r="CD41" i="6" s="1"/>
  <c r="CE41" i="6" s="1"/>
  <c r="F86" i="9"/>
  <c r="DM32" i="1"/>
  <c r="DN32" i="1" s="1"/>
  <c r="DO32" i="1" s="1"/>
  <c r="DP32" i="1" s="1"/>
  <c r="BT29" i="1"/>
  <c r="BU29" i="1" s="1"/>
  <c r="BV29" i="1" s="1"/>
  <c r="BW29" i="1" s="1"/>
  <c r="F54" i="9"/>
  <c r="F82" i="11"/>
  <c r="G82" i="11" s="1"/>
  <c r="H82" i="11" s="1"/>
  <c r="I82" i="11" s="1"/>
  <c r="EC28" i="1"/>
  <c r="ED28" i="1" s="1"/>
  <c r="EE28" i="1" s="1"/>
  <c r="EF28" i="1" s="1"/>
  <c r="AP19" i="12"/>
  <c r="AP54" i="12" s="1"/>
  <c r="AP19" i="5"/>
  <c r="AP19" i="7"/>
  <c r="AP54" i="7" s="1"/>
  <c r="AM24" i="1"/>
  <c r="AN24" i="1" s="1"/>
  <c r="JC24" i="1"/>
  <c r="JD24" i="1" s="1"/>
  <c r="JE24" i="1" s="1"/>
  <c r="Y13" i="12"/>
  <c r="Y48" i="12" s="1"/>
  <c r="Y13" i="5"/>
  <c r="Y13" i="7"/>
  <c r="Y48" i="7" s="1"/>
  <c r="F70" i="9"/>
  <c r="DM16" i="1"/>
  <c r="DN16" i="1" s="1"/>
  <c r="DO16" i="1" s="1"/>
  <c r="DP16" i="1" s="1"/>
  <c r="AA6" i="12"/>
  <c r="AA41" i="12" s="1"/>
  <c r="AA6" i="5"/>
  <c r="AA6" i="7"/>
  <c r="AA41" i="7" s="1"/>
  <c r="EJ28" i="1"/>
  <c r="EK28" i="1" s="1"/>
  <c r="EL28" i="1" s="1"/>
  <c r="EM36" i="1"/>
  <c r="EN36" i="1" s="1"/>
  <c r="EO36" i="1" s="1"/>
  <c r="W11" i="12"/>
  <c r="W46" i="12" s="1"/>
  <c r="W11" i="5"/>
  <c r="W11" i="7"/>
  <c r="W46" i="7" s="1"/>
  <c r="G10" i="8" s="1"/>
  <c r="P10" i="8" s="1"/>
  <c r="Y17" i="12"/>
  <c r="Y52" i="12" s="1"/>
  <c r="Y17" i="7"/>
  <c r="Y52" i="7" s="1"/>
  <c r="Y17" i="5"/>
  <c r="AA25" i="12"/>
  <c r="AA60" i="12" s="1"/>
  <c r="AA25" i="7"/>
  <c r="AA60" i="7" s="1"/>
  <c r="AA25" i="5"/>
  <c r="EJ13" i="1"/>
  <c r="EK13" i="1" s="1"/>
  <c r="EL13" i="1" s="1"/>
  <c r="EJ18" i="1"/>
  <c r="EK18" i="1" s="1"/>
  <c r="EL18" i="1" s="1"/>
  <c r="AA18" i="12"/>
  <c r="AA53" i="12" s="1"/>
  <c r="AA18" i="5"/>
  <c r="AA18" i="7"/>
  <c r="AA53" i="7" s="1"/>
  <c r="EG30" i="1"/>
  <c r="EH30" i="1" s="1"/>
  <c r="EI30" i="1" s="1"/>
  <c r="G90" i="9"/>
  <c r="H90" i="9" s="1"/>
  <c r="I90" i="9" s="1"/>
  <c r="G86" i="9"/>
  <c r="H86" i="9" s="1"/>
  <c r="I86" i="9" s="1"/>
  <c r="G82" i="9"/>
  <c r="H82" i="9" s="1"/>
  <c r="I82" i="9" s="1"/>
  <c r="G70" i="9"/>
  <c r="H70" i="9" s="1"/>
  <c r="I70" i="9" s="1"/>
  <c r="G95" i="9"/>
  <c r="H95" i="9" s="1"/>
  <c r="I95" i="9" s="1"/>
  <c r="G92" i="9"/>
  <c r="H92" i="9" s="1"/>
  <c r="I92" i="9" s="1"/>
  <c r="G91" i="9"/>
  <c r="H91" i="9" s="1"/>
  <c r="I91" i="9" s="1"/>
  <c r="G87" i="9"/>
  <c r="H87" i="9" s="1"/>
  <c r="I87" i="9" s="1"/>
  <c r="G84" i="9"/>
  <c r="H84" i="9" s="1"/>
  <c r="I84" i="9" s="1"/>
  <c r="G83" i="9"/>
  <c r="H83" i="9" s="1"/>
  <c r="I83" i="9" s="1"/>
  <c r="G80" i="9"/>
  <c r="H80" i="9" s="1"/>
  <c r="I80" i="9" s="1"/>
  <c r="G79" i="9"/>
  <c r="H79" i="9" s="1"/>
  <c r="I79" i="9" s="1"/>
  <c r="G76" i="9"/>
  <c r="H76" i="9" s="1"/>
  <c r="I76" i="9" s="1"/>
  <c r="G75" i="9"/>
  <c r="H75" i="9" s="1"/>
  <c r="I75" i="9" s="1"/>
  <c r="G72" i="9"/>
  <c r="H72" i="9" s="1"/>
  <c r="I72" i="9" s="1"/>
  <c r="G71" i="9"/>
  <c r="H71" i="9" s="1"/>
  <c r="I71" i="9" s="1"/>
  <c r="G68" i="9"/>
  <c r="H68" i="9" s="1"/>
  <c r="I68" i="9" s="1"/>
  <c r="G67" i="9"/>
  <c r="H67" i="9" s="1"/>
  <c r="I67" i="9" s="1"/>
  <c r="G93" i="9"/>
  <c r="H93" i="9" s="1"/>
  <c r="I93" i="9" s="1"/>
  <c r="G89" i="9"/>
  <c r="H89" i="9" s="1"/>
  <c r="I89" i="9" s="1"/>
  <c r="G81" i="9"/>
  <c r="H81" i="9" s="1"/>
  <c r="I81" i="9" s="1"/>
  <c r="G77" i="9"/>
  <c r="H77" i="9" s="1"/>
  <c r="I77" i="9" s="1"/>
  <c r="G73" i="9"/>
  <c r="H73" i="9" s="1"/>
  <c r="I73" i="9" s="1"/>
  <c r="G69" i="9"/>
  <c r="H69" i="9" s="1"/>
  <c r="I69" i="9" s="1"/>
  <c r="AA15" i="12"/>
  <c r="AA50" i="12" s="1"/>
  <c r="AA15" i="5"/>
  <c r="AA15" i="7"/>
  <c r="AA50" i="7" s="1"/>
  <c r="EG29" i="1"/>
  <c r="EH29" i="1" s="1"/>
  <c r="EI29" i="1" s="1"/>
  <c r="Y26" i="12"/>
  <c r="Y61" i="12" s="1"/>
  <c r="Y26" i="5"/>
  <c r="Y26" i="7"/>
  <c r="Y61" i="7" s="1"/>
  <c r="EG38" i="1"/>
  <c r="EH38" i="1" s="1"/>
  <c r="EI38" i="1" s="1"/>
  <c r="EG41" i="1"/>
  <c r="EH41" i="1" s="1"/>
  <c r="EI41" i="1" s="1"/>
  <c r="HO25" i="1"/>
  <c r="HP25" i="1" s="1"/>
  <c r="HQ25" i="1" s="1"/>
  <c r="HR25" i="1" s="1"/>
  <c r="F137" i="11"/>
  <c r="AE15" i="12"/>
  <c r="AE50" i="12" s="1"/>
  <c r="AE15" i="5"/>
  <c r="AE15" i="7"/>
  <c r="AE50" i="7" s="1"/>
  <c r="W16" i="1"/>
  <c r="X16" i="1" s="1"/>
  <c r="AT16" i="1" s="1"/>
  <c r="AU16" i="1" s="1"/>
  <c r="AV16" i="1" s="1"/>
  <c r="IM16" i="1"/>
  <c r="IN16" i="1" s="1"/>
  <c r="IO16" i="1" s="1"/>
  <c r="U8" i="12"/>
  <c r="U8" i="7"/>
  <c r="U43" i="7" s="1"/>
  <c r="U8" i="5"/>
  <c r="AM17" i="12"/>
  <c r="AM17" i="5"/>
  <c r="AM17" i="7"/>
  <c r="AM52" i="7" s="1"/>
  <c r="AM13" i="12"/>
  <c r="AM13" i="7"/>
  <c r="AM48" i="7" s="1"/>
  <c r="AM13" i="5"/>
  <c r="AM12" i="12"/>
  <c r="AM12" i="5"/>
  <c r="AM12" i="7"/>
  <c r="AM47" i="7" s="1"/>
  <c r="AM8" i="12"/>
  <c r="AM8" i="5"/>
  <c r="AM8" i="7"/>
  <c r="AM43" i="7" s="1"/>
  <c r="U5" i="12"/>
  <c r="U5" i="5"/>
  <c r="U5" i="7"/>
  <c r="U40" i="7" s="1"/>
  <c r="AD6" i="12"/>
  <c r="AD6" i="7"/>
  <c r="AD41" i="7" s="1"/>
  <c r="AD6" i="5"/>
  <c r="AM22" i="12"/>
  <c r="AM22" i="5"/>
  <c r="AM22" i="7"/>
  <c r="AM57" i="7" s="1"/>
  <c r="U31" i="12"/>
  <c r="U31" i="5"/>
  <c r="U31" i="7"/>
  <c r="U66" i="7" s="1"/>
  <c r="AM10" i="12"/>
  <c r="AM10" i="7"/>
  <c r="AM45" i="7" s="1"/>
  <c r="AM10" i="5"/>
  <c r="AD18" i="12"/>
  <c r="AD18" i="5"/>
  <c r="AD18" i="7"/>
  <c r="AD53" i="7" s="1"/>
  <c r="U26" i="12"/>
  <c r="U26" i="5"/>
  <c r="U26" i="7"/>
  <c r="U61" i="7" s="1"/>
  <c r="U7" i="5"/>
  <c r="U7" i="12"/>
  <c r="U7" i="7"/>
  <c r="U42" i="7" s="1"/>
  <c r="AM14" i="12"/>
  <c r="AM14" i="5"/>
  <c r="AM14" i="7"/>
  <c r="AM49" i="7" s="1"/>
  <c r="AD22" i="12"/>
  <c r="AD22" i="7"/>
  <c r="AD57" i="7" s="1"/>
  <c r="AD22" i="5"/>
  <c r="AD28" i="12"/>
  <c r="AD28" i="7"/>
  <c r="AD63" i="7" s="1"/>
  <c r="AD28" i="5"/>
  <c r="U11" i="12"/>
  <c r="U11" i="5"/>
  <c r="U11" i="7"/>
  <c r="U46" i="7" s="1"/>
  <c r="AD15" i="12"/>
  <c r="AD15" i="5"/>
  <c r="AD15" i="7"/>
  <c r="AD50" i="7" s="1"/>
  <c r="AM19" i="12"/>
  <c r="AM19" i="5"/>
  <c r="AM19" i="7"/>
  <c r="AM54" i="7" s="1"/>
  <c r="U27" i="12"/>
  <c r="U27" i="7"/>
  <c r="U62" i="7" s="1"/>
  <c r="U27" i="5"/>
  <c r="AM29" i="12"/>
  <c r="AM29" i="5"/>
  <c r="AM29" i="7"/>
  <c r="AM64" i="7" s="1"/>
  <c r="AD33" i="12"/>
  <c r="AD33" i="5"/>
  <c r="AD33" i="7"/>
  <c r="AD68" i="7" s="1"/>
  <c r="F79" i="11"/>
  <c r="G79" i="11" s="1"/>
  <c r="H79" i="11" s="1"/>
  <c r="I79" i="11" s="1"/>
  <c r="EC25" i="1"/>
  <c r="ED25" i="1" s="1"/>
  <c r="EE25" i="1" s="1"/>
  <c r="EF25" i="1" s="1"/>
  <c r="F136" i="9"/>
  <c r="GY24" i="1"/>
  <c r="GZ24" i="1" s="1"/>
  <c r="HA24" i="1" s="1"/>
  <c r="HB24" i="1" s="1"/>
  <c r="Q7" i="12"/>
  <c r="Q42" i="12" s="1"/>
  <c r="Q7" i="5"/>
  <c r="Q7" i="7"/>
  <c r="Q42" i="7" s="1"/>
  <c r="DZ9" i="12"/>
  <c r="DZ9" i="7"/>
  <c r="DZ44" i="7" s="1"/>
  <c r="DZ5" i="12"/>
  <c r="DZ5" i="7"/>
  <c r="DZ40" i="7" s="1"/>
  <c r="DZ14" i="12"/>
  <c r="DZ14" i="7"/>
  <c r="DZ49" i="7" s="1"/>
  <c r="DZ13" i="12"/>
  <c r="DZ13" i="7"/>
  <c r="DZ48" i="7" s="1"/>
  <c r="DZ15" i="12"/>
  <c r="DZ15" i="7"/>
  <c r="DZ50" i="7" s="1"/>
  <c r="DZ28" i="12"/>
  <c r="DZ28" i="7"/>
  <c r="DZ63" i="7" s="1"/>
  <c r="DZ32" i="12"/>
  <c r="DZ32" i="7"/>
  <c r="DZ67" i="7" s="1"/>
  <c r="L16" i="12"/>
  <c r="L16" i="5"/>
  <c r="L16" i="7"/>
  <c r="L51" i="7" s="1"/>
  <c r="L14" i="12"/>
  <c r="L14" i="5"/>
  <c r="L14" i="7"/>
  <c r="L49" i="7" s="1"/>
  <c r="L10" i="12"/>
  <c r="L10" i="7"/>
  <c r="L45" i="7" s="1"/>
  <c r="L10" i="5"/>
  <c r="L18" i="12"/>
  <c r="L18" i="7"/>
  <c r="L53" i="7" s="1"/>
  <c r="L18" i="5"/>
  <c r="L12" i="5"/>
  <c r="L12" i="12"/>
  <c r="L12" i="7"/>
  <c r="L47" i="7" s="1"/>
  <c r="L11" i="12"/>
  <c r="L11" i="5"/>
  <c r="L11" i="7"/>
  <c r="L46" i="7" s="1"/>
  <c r="L27" i="12"/>
  <c r="L27" i="5"/>
  <c r="L27" i="7"/>
  <c r="L62" i="7" s="1"/>
  <c r="F128" i="10"/>
  <c r="HG16" i="1"/>
  <c r="HH16" i="1" s="1"/>
  <c r="HI16" i="1" s="1"/>
  <c r="HJ16" i="1" s="1"/>
  <c r="CW21" i="12"/>
  <c r="CW21" i="7"/>
  <c r="CW56" i="7" s="1"/>
  <c r="CW14" i="12"/>
  <c r="CW14" i="7"/>
  <c r="CW49" i="7" s="1"/>
  <c r="CW25" i="12"/>
  <c r="CW25" i="7"/>
  <c r="CW60" i="7" s="1"/>
  <c r="CW18" i="12"/>
  <c r="CW18" i="7"/>
  <c r="CW53" i="7" s="1"/>
  <c r="CW33" i="12"/>
  <c r="CW33" i="7"/>
  <c r="CW68" i="7" s="1"/>
  <c r="CW22" i="12"/>
  <c r="CW22" i="7"/>
  <c r="CW57" i="7" s="1"/>
  <c r="CW19" i="12"/>
  <c r="CW19" i="7"/>
  <c r="CW54" i="7" s="1"/>
  <c r="N74" i="9" l="1"/>
  <c r="P74" i="9" s="1"/>
  <c r="K74" i="9"/>
  <c r="K116" i="10"/>
  <c r="N116" i="10"/>
  <c r="P116" i="10" s="1"/>
  <c r="N81" i="10"/>
  <c r="P81" i="10" s="1"/>
  <c r="K81" i="10"/>
  <c r="N69" i="10"/>
  <c r="P69" i="10" s="1"/>
  <c r="K69" i="10"/>
  <c r="BB14" i="12"/>
  <c r="BB49" i="12" s="1"/>
  <c r="BB14" i="7"/>
  <c r="BB49" i="7" s="1"/>
  <c r="BB14" i="5"/>
  <c r="CP32" i="12"/>
  <c r="CP67" i="12" s="1"/>
  <c r="CP32" i="5"/>
  <c r="CP32" i="7"/>
  <c r="CP67" i="7" s="1"/>
  <c r="N198" i="11"/>
  <c r="P198" i="11" s="1"/>
  <c r="K198" i="11"/>
  <c r="N87" i="10"/>
  <c r="P87" i="10" s="1"/>
  <c r="K87" i="10"/>
  <c r="N79" i="11"/>
  <c r="P79" i="11" s="1"/>
  <c r="K79" i="11"/>
  <c r="E8" i="12"/>
  <c r="E43" i="12" s="1"/>
  <c r="E8" i="7"/>
  <c r="E43" i="7" s="1"/>
  <c r="C7" i="8" s="1"/>
  <c r="N7" i="8" s="1"/>
  <c r="E8" i="5"/>
  <c r="N75" i="11"/>
  <c r="P75" i="11" s="1"/>
  <c r="K75" i="11"/>
  <c r="N107" i="11"/>
  <c r="P107" i="11" s="1"/>
  <c r="K107" i="11"/>
  <c r="N98" i="10"/>
  <c r="P98" i="10" s="1"/>
  <c r="K98" i="10"/>
  <c r="N94" i="9"/>
  <c r="P94" i="9" s="1"/>
  <c r="K94" i="9"/>
  <c r="CF19" i="12"/>
  <c r="CF54" i="12" s="1"/>
  <c r="CF19" i="7"/>
  <c r="CF54" i="7" s="1"/>
  <c r="CF19" i="5"/>
  <c r="CF27" i="12"/>
  <c r="CF62" i="12" s="1"/>
  <c r="CF27" i="7"/>
  <c r="CF62" i="7" s="1"/>
  <c r="CF27" i="5"/>
  <c r="N79" i="10"/>
  <c r="P79" i="10" s="1"/>
  <c r="K79" i="10"/>
  <c r="N103" i="10"/>
  <c r="P103" i="10" s="1"/>
  <c r="K103" i="10"/>
  <c r="N87" i="11"/>
  <c r="P87" i="11" s="1"/>
  <c r="K87" i="11"/>
  <c r="K84" i="10"/>
  <c r="N84" i="10"/>
  <c r="P84" i="10" s="1"/>
  <c r="N91" i="10"/>
  <c r="P91" i="10" s="1"/>
  <c r="K91" i="10"/>
  <c r="N116" i="9"/>
  <c r="P116" i="9" s="1"/>
  <c r="K116" i="9"/>
  <c r="N199" i="11"/>
  <c r="P199" i="11" s="1"/>
  <c r="K199" i="11"/>
  <c r="N190" i="11"/>
  <c r="P190" i="11" s="1"/>
  <c r="K190" i="11"/>
  <c r="N67" i="10"/>
  <c r="P67" i="10" s="1"/>
  <c r="K67" i="10"/>
  <c r="N90" i="10"/>
  <c r="P90" i="10" s="1"/>
  <c r="K90" i="10"/>
  <c r="K100" i="10"/>
  <c r="N100" i="10"/>
  <c r="P100" i="10" s="1"/>
  <c r="K92" i="10"/>
  <c r="N92" i="10"/>
  <c r="P92" i="10" s="1"/>
  <c r="CP16" i="5"/>
  <c r="CP16" i="7"/>
  <c r="CP51" i="7" s="1"/>
  <c r="CP16" i="12"/>
  <c r="CP51" i="12" s="1"/>
  <c r="N100" i="9"/>
  <c r="P100" i="9" s="1"/>
  <c r="K100" i="9"/>
  <c r="N74" i="10"/>
  <c r="P74" i="10" s="1"/>
  <c r="K74" i="10"/>
  <c r="N88" i="9"/>
  <c r="P88" i="9" s="1"/>
  <c r="K88" i="9"/>
  <c r="N203" i="11"/>
  <c r="P203" i="11" s="1"/>
  <c r="K203" i="11"/>
  <c r="N118" i="9"/>
  <c r="P118" i="9" s="1"/>
  <c r="K118" i="9"/>
  <c r="N91" i="11"/>
  <c r="P91" i="11" s="1"/>
  <c r="K91" i="11"/>
  <c r="N205" i="11"/>
  <c r="P205" i="11" s="1"/>
  <c r="K205" i="11"/>
  <c r="K104" i="10"/>
  <c r="N104" i="10"/>
  <c r="P104" i="10" s="1"/>
  <c r="N81" i="11"/>
  <c r="P81" i="11" s="1"/>
  <c r="K81" i="11"/>
  <c r="N83" i="11"/>
  <c r="P83" i="11" s="1"/>
  <c r="K83" i="11"/>
  <c r="N96" i="9"/>
  <c r="P96" i="9" s="1"/>
  <c r="K96" i="9"/>
  <c r="N71" i="11"/>
  <c r="P71" i="11" s="1"/>
  <c r="K71" i="11"/>
  <c r="N93" i="11"/>
  <c r="P93" i="11" s="1"/>
  <c r="K93" i="11"/>
  <c r="N85" i="9"/>
  <c r="P85" i="9" s="1"/>
  <c r="K85" i="9"/>
  <c r="N75" i="10"/>
  <c r="P75" i="10" s="1"/>
  <c r="K75" i="10"/>
  <c r="N122" i="10"/>
  <c r="P122" i="10" s="1"/>
  <c r="K122" i="10"/>
  <c r="N83" i="10"/>
  <c r="P83" i="10" s="1"/>
  <c r="K83" i="10"/>
  <c r="N71" i="10"/>
  <c r="P71" i="10" s="1"/>
  <c r="K71" i="10"/>
  <c r="N103" i="9"/>
  <c r="P103" i="9" s="1"/>
  <c r="K103" i="9"/>
  <c r="N107" i="10"/>
  <c r="P107" i="10" s="1"/>
  <c r="K107" i="10"/>
  <c r="N108" i="9"/>
  <c r="P108" i="9" s="1"/>
  <c r="K108" i="9"/>
  <c r="K184" i="11"/>
  <c r="N184" i="11"/>
  <c r="P184" i="11" s="1"/>
  <c r="K196" i="11"/>
  <c r="N196" i="11"/>
  <c r="P196" i="11" s="1"/>
  <c r="CP23" i="12"/>
  <c r="CP58" i="12" s="1"/>
  <c r="CP23" i="7"/>
  <c r="CP58" i="7" s="1"/>
  <c r="CP23" i="5"/>
  <c r="N74" i="11"/>
  <c r="P74" i="11" s="1"/>
  <c r="K74" i="11"/>
  <c r="N105" i="10"/>
  <c r="P105" i="10" s="1"/>
  <c r="K105" i="10"/>
  <c r="K68" i="10"/>
  <c r="N68" i="10"/>
  <c r="P68" i="10" s="1"/>
  <c r="I13" i="12"/>
  <c r="I48" i="12" s="1"/>
  <c r="I13" i="7"/>
  <c r="I48" i="7" s="1"/>
  <c r="I13" i="5"/>
  <c r="N82" i="11"/>
  <c r="P82" i="11" s="1"/>
  <c r="K82" i="11"/>
  <c r="N86" i="10"/>
  <c r="P86" i="10" s="1"/>
  <c r="K86" i="10"/>
  <c r="N193" i="11"/>
  <c r="P193" i="11" s="1"/>
  <c r="K193" i="11"/>
  <c r="N105" i="9"/>
  <c r="P105" i="9" s="1"/>
  <c r="K105" i="9"/>
  <c r="N124" i="9"/>
  <c r="P124" i="9" s="1"/>
  <c r="K124" i="9"/>
  <c r="CP33" i="12"/>
  <c r="CP68" i="12" s="1"/>
  <c r="CP33" i="7"/>
  <c r="CP68" i="7" s="1"/>
  <c r="CP33" i="5"/>
  <c r="N114" i="9"/>
  <c r="P114" i="9" s="1"/>
  <c r="K114" i="9"/>
  <c r="CF15" i="12"/>
  <c r="CF50" i="12" s="1"/>
  <c r="CF15" i="5"/>
  <c r="CF15" i="7"/>
  <c r="CF50" i="7" s="1"/>
  <c r="K208" i="11"/>
  <c r="N208" i="11"/>
  <c r="P208" i="11" s="1"/>
  <c r="N104" i="9"/>
  <c r="P104" i="9" s="1"/>
  <c r="K104" i="9"/>
  <c r="N109" i="9"/>
  <c r="P109" i="9" s="1"/>
  <c r="K109" i="9"/>
  <c r="CP20" i="12"/>
  <c r="CP55" i="12" s="1"/>
  <c r="CP20" i="7"/>
  <c r="CP55" i="7" s="1"/>
  <c r="CP20" i="5"/>
  <c r="N78" i="9"/>
  <c r="P78" i="9" s="1"/>
  <c r="K78" i="9"/>
  <c r="K112" i="11"/>
  <c r="N112" i="11"/>
  <c r="P112" i="11" s="1"/>
  <c r="N197" i="11"/>
  <c r="P197" i="11" s="1"/>
  <c r="K197" i="11"/>
  <c r="CF12" i="12"/>
  <c r="CF47" i="12" s="1"/>
  <c r="CF12" i="5"/>
  <c r="CF12" i="7"/>
  <c r="CF47" i="7" s="1"/>
  <c r="CF20" i="12"/>
  <c r="CF55" i="12" s="1"/>
  <c r="CF20" i="5"/>
  <c r="CF20" i="7"/>
  <c r="CF55" i="7" s="1"/>
  <c r="N191" i="11"/>
  <c r="P191" i="11" s="1"/>
  <c r="K191" i="11"/>
  <c r="N202" i="11"/>
  <c r="P202" i="11" s="1"/>
  <c r="K202" i="11"/>
  <c r="CP25" i="12"/>
  <c r="CP60" i="12" s="1"/>
  <c r="CP25" i="5"/>
  <c r="CP25" i="7"/>
  <c r="CP60" i="7" s="1"/>
  <c r="N123" i="10"/>
  <c r="P123" i="10" s="1"/>
  <c r="K123" i="10"/>
  <c r="K192" i="11"/>
  <c r="N192" i="11"/>
  <c r="P192" i="11" s="1"/>
  <c r="K200" i="11"/>
  <c r="N200" i="11"/>
  <c r="P200" i="11" s="1"/>
  <c r="N86" i="11"/>
  <c r="P86" i="11" s="1"/>
  <c r="K86" i="11"/>
  <c r="BV24" i="12"/>
  <c r="BV59" i="12" s="1"/>
  <c r="BV24" i="5"/>
  <c r="BV24" i="7"/>
  <c r="BV59" i="7" s="1"/>
  <c r="K76" i="11"/>
  <c r="N76" i="11"/>
  <c r="P76" i="11" s="1"/>
  <c r="N183" i="11"/>
  <c r="P183" i="11" s="1"/>
  <c r="K183" i="11"/>
  <c r="E15" i="12"/>
  <c r="E50" i="12" s="1"/>
  <c r="E15" i="5"/>
  <c r="E15" i="7"/>
  <c r="E50" i="7" s="1"/>
  <c r="C14" i="8" s="1"/>
  <c r="N14" i="8" s="1"/>
  <c r="N79" i="9"/>
  <c r="P79" i="9" s="1"/>
  <c r="K79" i="9"/>
  <c r="N82" i="9"/>
  <c r="P82" i="9" s="1"/>
  <c r="K82" i="9"/>
  <c r="Y20" i="12"/>
  <c r="Y55" i="12" s="1"/>
  <c r="Y20" i="5"/>
  <c r="Y20" i="7"/>
  <c r="Y55" i="7" s="1"/>
  <c r="N109" i="11"/>
  <c r="P109" i="11" s="1"/>
  <c r="K109" i="11"/>
  <c r="N99" i="11"/>
  <c r="P99" i="11" s="1"/>
  <c r="K99" i="11"/>
  <c r="Y16" i="12"/>
  <c r="Y51" i="12" s="1"/>
  <c r="Y16" i="5"/>
  <c r="Y16" i="7"/>
  <c r="Y51" i="7" s="1"/>
  <c r="BX25" i="7"/>
  <c r="BX60" i="7" s="1"/>
  <c r="BX25" i="12"/>
  <c r="BX60" i="12" s="1"/>
  <c r="BX25" i="5"/>
  <c r="BT6" i="12"/>
  <c r="BT41" i="12" s="1"/>
  <c r="BT6" i="7"/>
  <c r="BT41" i="7" s="1"/>
  <c r="BV11" i="12"/>
  <c r="BV46" i="12" s="1"/>
  <c r="BV11" i="5"/>
  <c r="BV11" i="7"/>
  <c r="BV46" i="7" s="1"/>
  <c r="BV23" i="7"/>
  <c r="BV58" i="7" s="1"/>
  <c r="BV23" i="12"/>
  <c r="BV58" i="12" s="1"/>
  <c r="BV23" i="5"/>
  <c r="BT22" i="12"/>
  <c r="BT57" i="12" s="1"/>
  <c r="BT22" i="7"/>
  <c r="BT57" i="7" s="1"/>
  <c r="BI5" i="12"/>
  <c r="BI40" i="12" s="1"/>
  <c r="BI5" i="7"/>
  <c r="BI40" i="7" s="1"/>
  <c r="E30" i="12"/>
  <c r="E65" i="12" s="1"/>
  <c r="E30" i="7"/>
  <c r="E65" i="7" s="1"/>
  <c r="C29" i="8" s="1"/>
  <c r="N29" i="8" s="1"/>
  <c r="E30" i="5"/>
  <c r="E11" i="12"/>
  <c r="E46" i="12" s="1"/>
  <c r="E11" i="5"/>
  <c r="E11" i="7"/>
  <c r="E46" i="7" s="1"/>
  <c r="C10" i="8" s="1"/>
  <c r="N10" i="8" s="1"/>
  <c r="I14" i="12"/>
  <c r="I49" i="12" s="1"/>
  <c r="I14" i="5"/>
  <c r="I14" i="7"/>
  <c r="I49" i="7" s="1"/>
  <c r="G6" i="12"/>
  <c r="G41" i="12" s="1"/>
  <c r="G6" i="5"/>
  <c r="G6" i="7"/>
  <c r="G41" i="7" s="1"/>
  <c r="I11" i="12"/>
  <c r="I46" i="12" s="1"/>
  <c r="I11" i="7"/>
  <c r="I46" i="7" s="1"/>
  <c r="I11" i="5"/>
  <c r="I27" i="12"/>
  <c r="I62" i="12" s="1"/>
  <c r="I27" i="5"/>
  <c r="I27" i="7"/>
  <c r="I62" i="7" s="1"/>
  <c r="G31" i="10"/>
  <c r="H31" i="10" s="1"/>
  <c r="I31" i="10" s="1"/>
  <c r="G23" i="10"/>
  <c r="H23" i="10" s="1"/>
  <c r="I23" i="10" s="1"/>
  <c r="G30" i="10"/>
  <c r="H30" i="10" s="1"/>
  <c r="I30" i="10" s="1"/>
  <c r="G22" i="10"/>
  <c r="H22" i="10" s="1"/>
  <c r="I22" i="10" s="1"/>
  <c r="G14" i="10"/>
  <c r="H14" i="10" s="1"/>
  <c r="I14" i="10" s="1"/>
  <c r="G35" i="10"/>
  <c r="H35" i="10" s="1"/>
  <c r="I35" i="10" s="1"/>
  <c r="G32" i="10"/>
  <c r="H32" i="10" s="1"/>
  <c r="I32" i="10" s="1"/>
  <c r="G19" i="10"/>
  <c r="H19" i="10" s="1"/>
  <c r="I19" i="10" s="1"/>
  <c r="G15" i="10"/>
  <c r="H15" i="10" s="1"/>
  <c r="I15" i="10" s="1"/>
  <c r="G37" i="10"/>
  <c r="H37" i="10" s="1"/>
  <c r="I37" i="10" s="1"/>
  <c r="G27" i="10"/>
  <c r="H27" i="10" s="1"/>
  <c r="I27" i="10" s="1"/>
  <c r="G34" i="10"/>
  <c r="H34" i="10" s="1"/>
  <c r="I34" i="10" s="1"/>
  <c r="G10" i="10"/>
  <c r="H10" i="10" s="1"/>
  <c r="I10" i="10" s="1"/>
  <c r="G9" i="10"/>
  <c r="H9" i="10" s="1"/>
  <c r="I9" i="10" s="1"/>
  <c r="G18" i="10"/>
  <c r="H18" i="10" s="1"/>
  <c r="I18" i="10" s="1"/>
  <c r="AQ19" i="12"/>
  <c r="AQ54" i="12" s="1"/>
  <c r="AQ19" i="7"/>
  <c r="AQ54" i="7" s="1"/>
  <c r="AQ19" i="5"/>
  <c r="AS21" i="12"/>
  <c r="AS56" i="12" s="1"/>
  <c r="AS21" i="5"/>
  <c r="AS21" i="7"/>
  <c r="AS56" i="7" s="1"/>
  <c r="AS24" i="12"/>
  <c r="AS59" i="12" s="1"/>
  <c r="AS24" i="5"/>
  <c r="AS24" i="7"/>
  <c r="AS59" i="7" s="1"/>
  <c r="AS13" i="12"/>
  <c r="AS48" i="12" s="1"/>
  <c r="AS13" i="7"/>
  <c r="AS48" i="7" s="1"/>
  <c r="AS13" i="5"/>
  <c r="AS27" i="12"/>
  <c r="AS62" i="12" s="1"/>
  <c r="AS27" i="5"/>
  <c r="AS27" i="7"/>
  <c r="AS62" i="7" s="1"/>
  <c r="F11" i="12"/>
  <c r="F46" i="12" s="1"/>
  <c r="F11" i="5"/>
  <c r="F11" i="7"/>
  <c r="F46" i="7" s="1"/>
  <c r="M28" i="12"/>
  <c r="M63" i="12" s="1"/>
  <c r="M28" i="7"/>
  <c r="M63" i="7" s="1"/>
  <c r="M28" i="5"/>
  <c r="O14" i="12"/>
  <c r="O49" i="12" s="1"/>
  <c r="O14" i="5"/>
  <c r="O14" i="7"/>
  <c r="O49" i="7" s="1"/>
  <c r="Z21" i="12"/>
  <c r="Z56" i="12" s="1"/>
  <c r="Z21" i="5"/>
  <c r="Z21" i="7"/>
  <c r="Z56" i="7" s="1"/>
  <c r="F33" i="9"/>
  <c r="Z37" i="1"/>
  <c r="AA37" i="1" s="1"/>
  <c r="AB37" i="1" s="1"/>
  <c r="AC37" i="1" s="1"/>
  <c r="AI17" i="12"/>
  <c r="AI52" i="12" s="1"/>
  <c r="AI17" i="5"/>
  <c r="AI17" i="7"/>
  <c r="AI52" i="7" s="1"/>
  <c r="BJ8" i="12"/>
  <c r="BJ43" i="12" s="1"/>
  <c r="BJ8" i="7"/>
  <c r="BJ43" i="7" s="1"/>
  <c r="F160" i="10"/>
  <c r="AH19" i="6"/>
  <c r="AI19" i="6" s="1"/>
  <c r="AJ19" i="6" s="1"/>
  <c r="AK19" i="6" s="1"/>
  <c r="BS21" i="12"/>
  <c r="BS56" i="12" s="1"/>
  <c r="BS21" i="7"/>
  <c r="BS56" i="7" s="1"/>
  <c r="F30" i="11"/>
  <c r="AP34" i="1"/>
  <c r="AQ34" i="1" s="1"/>
  <c r="AR34" i="1" s="1"/>
  <c r="AS34" i="1" s="1"/>
  <c r="AZ33" i="12"/>
  <c r="AZ68" i="12" s="1"/>
  <c r="AZ33" i="7"/>
  <c r="AZ68" i="7" s="1"/>
  <c r="AZ5" i="12"/>
  <c r="AZ40" i="12" s="1"/>
  <c r="AZ5" i="7"/>
  <c r="AZ40" i="7" s="1"/>
  <c r="BD8" i="12"/>
  <c r="BD43" i="12" s="1"/>
  <c r="BD8" i="7"/>
  <c r="BD43" i="7" s="1"/>
  <c r="BD8" i="5"/>
  <c r="BB13" i="12"/>
  <c r="BB48" i="12" s="1"/>
  <c r="BB13" i="5"/>
  <c r="BB13" i="7"/>
  <c r="BB48" i="7" s="1"/>
  <c r="AZ13" i="12"/>
  <c r="AZ48" i="12" s="1"/>
  <c r="AZ13" i="7"/>
  <c r="AZ48" i="7" s="1"/>
  <c r="CC19" i="12"/>
  <c r="CC54" i="12" s="1"/>
  <c r="CC19" i="7"/>
  <c r="CC54" i="7" s="1"/>
  <c r="M19" i="12"/>
  <c r="M54" i="12" s="1"/>
  <c r="M19" i="5"/>
  <c r="M19" i="7"/>
  <c r="M54" i="7" s="1"/>
  <c r="F276" i="10"/>
  <c r="G276" i="10" s="1"/>
  <c r="H276" i="10" s="1"/>
  <c r="I276" i="10" s="1"/>
  <c r="HG19" i="6"/>
  <c r="HH19" i="6" s="1"/>
  <c r="HI19" i="6" s="1"/>
  <c r="HJ19" i="6" s="1"/>
  <c r="N207" i="10"/>
  <c r="P207" i="10" s="1"/>
  <c r="K207" i="10"/>
  <c r="N89" i="11"/>
  <c r="P89" i="11" s="1"/>
  <c r="K89" i="11"/>
  <c r="N94" i="11"/>
  <c r="P94" i="11" s="1"/>
  <c r="K94" i="11"/>
  <c r="Y31" i="12"/>
  <c r="Y66" i="12" s="1"/>
  <c r="Y31" i="7"/>
  <c r="Y66" i="7" s="1"/>
  <c r="Y31" i="5"/>
  <c r="N121" i="10"/>
  <c r="P121" i="10" s="1"/>
  <c r="K121" i="10"/>
  <c r="N115" i="10"/>
  <c r="P115" i="10" s="1"/>
  <c r="K115" i="10"/>
  <c r="AH9" i="12"/>
  <c r="AH44" i="12" s="1"/>
  <c r="AH9" i="5"/>
  <c r="AH9" i="7"/>
  <c r="AH44" i="7" s="1"/>
  <c r="V30" i="12"/>
  <c r="V65" i="12" s="1"/>
  <c r="V30" i="7"/>
  <c r="V65" i="7" s="1"/>
  <c r="V30" i="5"/>
  <c r="AJ25" i="7"/>
  <c r="AJ60" i="7" s="1"/>
  <c r="AJ25" i="12"/>
  <c r="AJ60" i="12" s="1"/>
  <c r="AJ25" i="5"/>
  <c r="AP21" i="12"/>
  <c r="AP56" i="12" s="1"/>
  <c r="AP21" i="5"/>
  <c r="AP21" i="7"/>
  <c r="AP56" i="7" s="1"/>
  <c r="AN31" i="12"/>
  <c r="AN66" i="12" s="1"/>
  <c r="AN31" i="5"/>
  <c r="AN31" i="7"/>
  <c r="AN66" i="7" s="1"/>
  <c r="AP9" i="12"/>
  <c r="AP44" i="12" s="1"/>
  <c r="AP9" i="5"/>
  <c r="AP9" i="7"/>
  <c r="AP44" i="7" s="1"/>
  <c r="CO8" i="12"/>
  <c r="CO43" i="12" s="1"/>
  <c r="CO8" i="5"/>
  <c r="CO8" i="7"/>
  <c r="CO43" i="7" s="1"/>
  <c r="CH8" i="12"/>
  <c r="CH43" i="12" s="1"/>
  <c r="CH8" i="5"/>
  <c r="CH8" i="7"/>
  <c r="CH43" i="7" s="1"/>
  <c r="CF30" i="12"/>
  <c r="CF65" i="12" s="1"/>
  <c r="CF30" i="5"/>
  <c r="CF30" i="7"/>
  <c r="CF65" i="7" s="1"/>
  <c r="CD5" i="12"/>
  <c r="CD40" i="12" s="1"/>
  <c r="CD5" i="7"/>
  <c r="CD40" i="7" s="1"/>
  <c r="CF22" i="12"/>
  <c r="CF57" i="12" s="1"/>
  <c r="CF22" i="5"/>
  <c r="CF22" i="7"/>
  <c r="CF57" i="7" s="1"/>
  <c r="CD17" i="12"/>
  <c r="CD52" i="12" s="1"/>
  <c r="CD17" i="7"/>
  <c r="CD52" i="7" s="1"/>
  <c r="FZ33" i="6"/>
  <c r="GA33" i="6" s="1"/>
  <c r="GB33" i="6" s="1"/>
  <c r="CC20" i="12"/>
  <c r="CC55" i="12" s="1"/>
  <c r="CC20" i="7"/>
  <c r="CC55" i="7" s="1"/>
  <c r="BM21" i="12"/>
  <c r="BM56" i="12" s="1"/>
  <c r="BM21" i="5"/>
  <c r="BM21" i="7"/>
  <c r="BM56" i="7" s="1"/>
  <c r="AY17" i="12"/>
  <c r="AY52" i="12" s="1"/>
  <c r="AY17" i="7"/>
  <c r="AY52" i="7" s="1"/>
  <c r="HG29" i="6"/>
  <c r="HH29" i="6" s="1"/>
  <c r="HI29" i="6" s="1"/>
  <c r="HJ29" i="6" s="1"/>
  <c r="F286" i="10"/>
  <c r="BT40" i="6"/>
  <c r="BU40" i="6" s="1"/>
  <c r="BV40" i="6" s="1"/>
  <c r="BW40" i="6" s="1"/>
  <c r="CN40" i="6"/>
  <c r="CO40" i="6" s="1"/>
  <c r="CP40" i="6" s="1"/>
  <c r="F20" i="9"/>
  <c r="Z24" i="1"/>
  <c r="AA24" i="1" s="1"/>
  <c r="AB24" i="1" s="1"/>
  <c r="AC24" i="1" s="1"/>
  <c r="N99" i="9"/>
  <c r="P99" i="9" s="1"/>
  <c r="K99" i="9"/>
  <c r="N123" i="9"/>
  <c r="P123" i="9" s="1"/>
  <c r="K123" i="9"/>
  <c r="AN10" i="12"/>
  <c r="AN45" i="12" s="1"/>
  <c r="AN10" i="5"/>
  <c r="AN10" i="7"/>
  <c r="AN45" i="7" s="1"/>
  <c r="M15" i="5"/>
  <c r="M15" i="7"/>
  <c r="M50" i="7" s="1"/>
  <c r="M15" i="12"/>
  <c r="M50" i="12" s="1"/>
  <c r="CC17" i="12"/>
  <c r="CC52" i="12" s="1"/>
  <c r="CC17" i="7"/>
  <c r="CC52" i="7" s="1"/>
  <c r="JG31" i="1"/>
  <c r="JH31" i="1" s="1"/>
  <c r="JI31" i="1" s="1"/>
  <c r="JJ31" i="1" s="1"/>
  <c r="JQ31" i="1"/>
  <c r="JR31" i="1" s="1"/>
  <c r="JS31" i="1" s="1"/>
  <c r="BM22" i="12"/>
  <c r="BM57" i="12" s="1"/>
  <c r="BM22" i="5"/>
  <c r="BM22" i="7"/>
  <c r="BM57" i="7" s="1"/>
  <c r="CR12" i="12"/>
  <c r="CR47" i="12" s="1"/>
  <c r="CR12" i="5"/>
  <c r="CR12" i="7"/>
  <c r="CR47" i="7" s="1"/>
  <c r="CN6" i="12"/>
  <c r="CN41" i="12" s="1"/>
  <c r="CN6" i="7"/>
  <c r="CN41" i="7" s="1"/>
  <c r="CR21" i="12"/>
  <c r="CR56" i="12" s="1"/>
  <c r="CR21" i="7"/>
  <c r="CR56" i="7" s="1"/>
  <c r="CR21" i="5"/>
  <c r="HV19" i="6"/>
  <c r="HW19" i="6" s="1"/>
  <c r="HX19" i="6" s="1"/>
  <c r="CN32" i="12"/>
  <c r="CN67" i="12" s="1"/>
  <c r="CN32" i="7"/>
  <c r="CN67" i="7" s="1"/>
  <c r="CN23" i="12"/>
  <c r="CN58" i="12" s="1"/>
  <c r="CN23" i="7"/>
  <c r="CN58" i="7" s="1"/>
  <c r="N201" i="11"/>
  <c r="P201" i="11" s="1"/>
  <c r="K201" i="11"/>
  <c r="K204" i="11"/>
  <c r="N204" i="11"/>
  <c r="P204" i="11" s="1"/>
  <c r="N211" i="11"/>
  <c r="P211" i="11" s="1"/>
  <c r="K211" i="11"/>
  <c r="Z25" i="1"/>
  <c r="AA25" i="1" s="1"/>
  <c r="AB25" i="1" s="1"/>
  <c r="AC25" i="1" s="1"/>
  <c r="F21" i="9"/>
  <c r="AF32" i="7"/>
  <c r="AF67" i="7" s="1"/>
  <c r="I31" i="8" s="1"/>
  <c r="Q31" i="8" s="1"/>
  <c r="AF32" i="12"/>
  <c r="AF67" i="12" s="1"/>
  <c r="AF32" i="5"/>
  <c r="AG24" i="5"/>
  <c r="AG24" i="12"/>
  <c r="AG59" i="12" s="1"/>
  <c r="AG24" i="7"/>
  <c r="AG59" i="7" s="1"/>
  <c r="N10" i="12"/>
  <c r="N45" i="12" s="1"/>
  <c r="N10" i="5"/>
  <c r="N10" i="7"/>
  <c r="N45" i="7" s="1"/>
  <c r="E9" i="8" s="1"/>
  <c r="O9" i="8" s="1"/>
  <c r="P8" i="12"/>
  <c r="P43" i="12" s="1"/>
  <c r="P8" i="5"/>
  <c r="P8" i="7"/>
  <c r="P43" i="7" s="1"/>
  <c r="R29" i="12"/>
  <c r="R64" i="12" s="1"/>
  <c r="R29" i="7"/>
  <c r="R64" i="7" s="1"/>
  <c r="R29" i="5"/>
  <c r="P6" i="12"/>
  <c r="P41" i="12" s="1"/>
  <c r="P6" i="7"/>
  <c r="P41" i="7" s="1"/>
  <c r="P6" i="5"/>
  <c r="R26" i="12"/>
  <c r="R61" i="12" s="1"/>
  <c r="R26" i="5"/>
  <c r="R26" i="7"/>
  <c r="R61" i="7" s="1"/>
  <c r="R27" i="12"/>
  <c r="R62" i="12" s="1"/>
  <c r="R27" i="5"/>
  <c r="R27" i="7"/>
  <c r="R62" i="7" s="1"/>
  <c r="AP24" i="12"/>
  <c r="AP59" i="12" s="1"/>
  <c r="AP24" i="5"/>
  <c r="AP24" i="7"/>
  <c r="AP59" i="7" s="1"/>
  <c r="AN26" i="12"/>
  <c r="AN61" i="12" s="1"/>
  <c r="AN26" i="7"/>
  <c r="AN61" i="7" s="1"/>
  <c r="AN26" i="5"/>
  <c r="CG19" i="5"/>
  <c r="CG19" i="12"/>
  <c r="CG54" i="12" s="1"/>
  <c r="CG19" i="7"/>
  <c r="CG54" i="7" s="1"/>
  <c r="N78" i="10"/>
  <c r="P78" i="10" s="1"/>
  <c r="K78" i="10"/>
  <c r="W13" i="12"/>
  <c r="W48" i="12" s="1"/>
  <c r="W13" i="5"/>
  <c r="W13" i="7"/>
  <c r="W48" i="7" s="1"/>
  <c r="G12" i="8" s="1"/>
  <c r="P12" i="8" s="1"/>
  <c r="V29" i="12"/>
  <c r="V64" i="12" s="1"/>
  <c r="V29" i="5"/>
  <c r="V29" i="7"/>
  <c r="V64" i="7" s="1"/>
  <c r="M24" i="12"/>
  <c r="M59" i="12" s="1"/>
  <c r="M24" i="5"/>
  <c r="M24" i="7"/>
  <c r="M59" i="7" s="1"/>
  <c r="O7" i="12"/>
  <c r="O42" i="12" s="1"/>
  <c r="O7" i="5"/>
  <c r="O7" i="7"/>
  <c r="O42" i="7" s="1"/>
  <c r="BW9" i="12"/>
  <c r="BW44" i="12" s="1"/>
  <c r="BW9" i="7"/>
  <c r="BW44" i="7" s="1"/>
  <c r="BW9" i="5"/>
  <c r="M22" i="12"/>
  <c r="M57" i="12" s="1"/>
  <c r="M22" i="5"/>
  <c r="M22" i="7"/>
  <c r="M57" i="7" s="1"/>
  <c r="AN23" i="12"/>
  <c r="AN58" i="12" s="1"/>
  <c r="AN23" i="5"/>
  <c r="AN23" i="7"/>
  <c r="AN58" i="7" s="1"/>
  <c r="AR6" i="5"/>
  <c r="AR6" i="12"/>
  <c r="AR41" i="12" s="1"/>
  <c r="AR6" i="7"/>
  <c r="AR41" i="7" s="1"/>
  <c r="BS9" i="12"/>
  <c r="BS44" i="12" s="1"/>
  <c r="BS9" i="7"/>
  <c r="BS44" i="7" s="1"/>
  <c r="F204" i="10"/>
  <c r="G204" i="10" s="1"/>
  <c r="H204" i="10" s="1"/>
  <c r="I204" i="10" s="1"/>
  <c r="CB34" i="6"/>
  <c r="CC34" i="6" s="1"/>
  <c r="CD34" i="6" s="1"/>
  <c r="CE34" i="6" s="1"/>
  <c r="CQ34" i="6"/>
  <c r="CR34" i="6" s="1"/>
  <c r="CS34" i="6" s="1"/>
  <c r="DU23" i="6"/>
  <c r="DV23" i="6" s="1"/>
  <c r="DW23" i="6" s="1"/>
  <c r="DX23" i="6" s="1"/>
  <c r="F222" i="10"/>
  <c r="DU35" i="6"/>
  <c r="DV35" i="6" s="1"/>
  <c r="DW35" i="6" s="1"/>
  <c r="DX35" i="6" s="1"/>
  <c r="F234" i="10"/>
  <c r="G234" i="10" s="1"/>
  <c r="H234" i="10" s="1"/>
  <c r="I234" i="10" s="1"/>
  <c r="AP8" i="12"/>
  <c r="AP43" i="12" s="1"/>
  <c r="AP8" i="5"/>
  <c r="AP8" i="7"/>
  <c r="AP43" i="7" s="1"/>
  <c r="N72" i="9"/>
  <c r="P72" i="9" s="1"/>
  <c r="K72" i="9"/>
  <c r="M21" i="12"/>
  <c r="M56" i="12" s="1"/>
  <c r="M21" i="5"/>
  <c r="M21" i="7"/>
  <c r="M56" i="7" s="1"/>
  <c r="N114" i="11"/>
  <c r="P114" i="11" s="1"/>
  <c r="K114" i="11"/>
  <c r="AH25" i="12"/>
  <c r="AH60" i="12" s="1"/>
  <c r="AH25" i="5"/>
  <c r="AH25" i="7"/>
  <c r="AH60" i="7" s="1"/>
  <c r="F17" i="10"/>
  <c r="G17" i="10" s="1"/>
  <c r="H17" i="10" s="1"/>
  <c r="I17" i="10" s="1"/>
  <c r="AH21" i="1"/>
  <c r="AI21" i="1" s="1"/>
  <c r="AJ21" i="1" s="1"/>
  <c r="AK21" i="1" s="1"/>
  <c r="BV30" i="12"/>
  <c r="BV65" i="12" s="1"/>
  <c r="BV30" i="5"/>
  <c r="BV30" i="7"/>
  <c r="BV65" i="7" s="1"/>
  <c r="BX10" i="12"/>
  <c r="BX45" i="12" s="1"/>
  <c r="BX10" i="5"/>
  <c r="BX10" i="7"/>
  <c r="BX45" i="7" s="1"/>
  <c r="BV12" i="12"/>
  <c r="BV47" i="12" s="1"/>
  <c r="BV12" i="5"/>
  <c r="BV12" i="7"/>
  <c r="BV47" i="7" s="1"/>
  <c r="BT15" i="12"/>
  <c r="BT50" i="12" s="1"/>
  <c r="BT15" i="7"/>
  <c r="BT50" i="7" s="1"/>
  <c r="BK9" i="12"/>
  <c r="BK44" i="12" s="1"/>
  <c r="BK9" i="5"/>
  <c r="BK9" i="7"/>
  <c r="BK44" i="7" s="1"/>
  <c r="E14" i="12"/>
  <c r="E49" i="12" s="1"/>
  <c r="E14" i="5"/>
  <c r="E14" i="7"/>
  <c r="E49" i="7" s="1"/>
  <c r="C13" i="8" s="1"/>
  <c r="N13" i="8" s="1"/>
  <c r="E24" i="12"/>
  <c r="E59" i="12" s="1"/>
  <c r="E24" i="7"/>
  <c r="E59" i="7" s="1"/>
  <c r="C23" i="8" s="1"/>
  <c r="N23" i="8" s="1"/>
  <c r="E24" i="5"/>
  <c r="I7" i="12"/>
  <c r="I42" i="12" s="1"/>
  <c r="I7" i="5"/>
  <c r="I7" i="7"/>
  <c r="I42" i="7" s="1"/>
  <c r="I23" i="12"/>
  <c r="I58" i="12" s="1"/>
  <c r="I23" i="5"/>
  <c r="I23" i="7"/>
  <c r="I58" i="7" s="1"/>
  <c r="AO10" i="12"/>
  <c r="AO45" i="12" s="1"/>
  <c r="AO10" i="5"/>
  <c r="AO10" i="7"/>
  <c r="AO45" i="7" s="1"/>
  <c r="K9" i="8" s="1"/>
  <c r="R9" i="8" s="1"/>
  <c r="AS6" i="12"/>
  <c r="AS41" i="12" s="1"/>
  <c r="AS6" i="7"/>
  <c r="AS41" i="7" s="1"/>
  <c r="AS6" i="5"/>
  <c r="AQ11" i="12"/>
  <c r="AQ46" i="12" s="1"/>
  <c r="AQ11" i="5"/>
  <c r="AQ11" i="7"/>
  <c r="AQ46" i="7" s="1"/>
  <c r="AQ15" i="12"/>
  <c r="AQ50" i="12" s="1"/>
  <c r="AQ15" i="5"/>
  <c r="AQ15" i="7"/>
  <c r="AQ50" i="7" s="1"/>
  <c r="AQ18" i="12"/>
  <c r="AQ53" i="12" s="1"/>
  <c r="AQ18" i="7"/>
  <c r="AQ53" i="7" s="1"/>
  <c r="AQ18" i="5"/>
  <c r="V12" i="12"/>
  <c r="V47" i="12" s="1"/>
  <c r="V12" i="5"/>
  <c r="V12" i="7"/>
  <c r="V47" i="7" s="1"/>
  <c r="IY28" i="1"/>
  <c r="IZ28" i="1" s="1"/>
  <c r="JA28" i="1" s="1"/>
  <c r="JB28" i="1" s="1"/>
  <c r="JN28" i="1"/>
  <c r="JO28" i="1" s="1"/>
  <c r="JP28" i="1" s="1"/>
  <c r="AE14" i="12"/>
  <c r="AE49" i="12" s="1"/>
  <c r="AE14" i="7"/>
  <c r="AE49" i="7" s="1"/>
  <c r="AE14" i="5"/>
  <c r="F27" i="10"/>
  <c r="AH31" i="1"/>
  <c r="AI31" i="1" s="1"/>
  <c r="AJ31" i="1" s="1"/>
  <c r="AK31" i="1" s="1"/>
  <c r="CG12" i="12"/>
  <c r="CG47" i="12" s="1"/>
  <c r="CG12" i="5"/>
  <c r="CG12" i="7"/>
  <c r="CG47" i="7" s="1"/>
  <c r="CQ31" i="12"/>
  <c r="CQ66" i="12" s="1"/>
  <c r="CQ31" i="5"/>
  <c r="CQ31" i="7"/>
  <c r="CQ66" i="7" s="1"/>
  <c r="AZ30" i="12"/>
  <c r="AZ65" i="12" s="1"/>
  <c r="AZ30" i="7"/>
  <c r="AZ65" i="7" s="1"/>
  <c r="BD13" i="12"/>
  <c r="BD48" i="12" s="1"/>
  <c r="BD13" i="5"/>
  <c r="BD13" i="7"/>
  <c r="BD48" i="7" s="1"/>
  <c r="BB10" i="12"/>
  <c r="BB45" i="12" s="1"/>
  <c r="BB10" i="5"/>
  <c r="BB10" i="7"/>
  <c r="BB45" i="7" s="1"/>
  <c r="AZ14" i="12"/>
  <c r="AZ49" i="12" s="1"/>
  <c r="AZ14" i="7"/>
  <c r="AZ49" i="7" s="1"/>
  <c r="AT26" i="6"/>
  <c r="AU26" i="6" s="1"/>
  <c r="AV26" i="6" s="1"/>
  <c r="AZ31" i="12"/>
  <c r="AZ66" i="12" s="1"/>
  <c r="AZ31" i="7"/>
  <c r="AZ66" i="7" s="1"/>
  <c r="BC22" i="12"/>
  <c r="BC57" i="12" s="1"/>
  <c r="BC22" i="5"/>
  <c r="BC22" i="7"/>
  <c r="BC57" i="7" s="1"/>
  <c r="F259" i="10"/>
  <c r="FN31" i="6"/>
  <c r="FO31" i="6" s="1"/>
  <c r="FP31" i="6" s="1"/>
  <c r="FQ31" i="6" s="1"/>
  <c r="CQ26" i="5"/>
  <c r="CQ26" i="7"/>
  <c r="CQ61" i="7" s="1"/>
  <c r="CQ26" i="12"/>
  <c r="CQ61" i="12" s="1"/>
  <c r="CQ32" i="12"/>
  <c r="CQ67" i="12" s="1"/>
  <c r="CQ32" i="5"/>
  <c r="CQ32" i="7"/>
  <c r="CQ67" i="7" s="1"/>
  <c r="V23" i="12"/>
  <c r="V58" i="12" s="1"/>
  <c r="V23" i="5"/>
  <c r="V23" i="7"/>
  <c r="V58" i="7" s="1"/>
  <c r="CM11" i="12"/>
  <c r="CM46" i="12" s="1"/>
  <c r="CM11" i="7"/>
  <c r="CM46" i="7" s="1"/>
  <c r="CQ13" i="12"/>
  <c r="CQ48" i="12" s="1"/>
  <c r="CQ13" i="7"/>
  <c r="CQ48" i="7" s="1"/>
  <c r="CQ13" i="5"/>
  <c r="BC17" i="12"/>
  <c r="BC52" i="12" s="1"/>
  <c r="BC17" i="5"/>
  <c r="BC17" i="7"/>
  <c r="BC52" i="7" s="1"/>
  <c r="CC18" i="12"/>
  <c r="CC53" i="12" s="1"/>
  <c r="CC18" i="7"/>
  <c r="CC53" i="7" s="1"/>
  <c r="CQ21" i="12"/>
  <c r="CQ56" i="12" s="1"/>
  <c r="CQ21" i="7"/>
  <c r="CQ56" i="7" s="1"/>
  <c r="CQ21" i="5"/>
  <c r="BC25" i="12"/>
  <c r="BC60" i="12" s="1"/>
  <c r="BC25" i="5"/>
  <c r="BC25" i="7"/>
  <c r="BC60" i="7" s="1"/>
  <c r="CC26" i="12"/>
  <c r="CC61" i="12" s="1"/>
  <c r="CC26" i="7"/>
  <c r="CC61" i="7" s="1"/>
  <c r="F238" i="10"/>
  <c r="DU39" i="6"/>
  <c r="DV39" i="6" s="1"/>
  <c r="DW39" i="6" s="1"/>
  <c r="DX39" i="6" s="1"/>
  <c r="N211" i="10"/>
  <c r="P211" i="10" s="1"/>
  <c r="K211" i="10"/>
  <c r="P171" i="4"/>
  <c r="W171" i="2"/>
  <c r="AN8" i="12"/>
  <c r="AN43" i="12" s="1"/>
  <c r="AN8" i="5"/>
  <c r="AN8" i="7"/>
  <c r="AN43" i="7" s="1"/>
  <c r="Q8" i="12"/>
  <c r="Q43" i="12" s="1"/>
  <c r="Q8" i="5"/>
  <c r="Q8" i="7"/>
  <c r="Q43" i="7" s="1"/>
  <c r="AI12" i="12"/>
  <c r="AI47" i="12" s="1"/>
  <c r="AI12" i="5"/>
  <c r="AI12" i="7"/>
  <c r="AI47" i="7" s="1"/>
  <c r="N69" i="11"/>
  <c r="P69" i="11" s="1"/>
  <c r="K69" i="11"/>
  <c r="N77" i="11"/>
  <c r="P77" i="11" s="1"/>
  <c r="K77" i="11"/>
  <c r="K92" i="11"/>
  <c r="N92" i="11"/>
  <c r="P92" i="11" s="1"/>
  <c r="N67" i="11"/>
  <c r="P67" i="11" s="1"/>
  <c r="K67" i="11"/>
  <c r="W29" i="12"/>
  <c r="W64" i="12" s="1"/>
  <c r="W29" i="7"/>
  <c r="W64" i="7" s="1"/>
  <c r="G28" i="8" s="1"/>
  <c r="P28" i="8" s="1"/>
  <c r="W29" i="5"/>
  <c r="AA26" i="12"/>
  <c r="AA61" i="12" s="1"/>
  <c r="AA26" i="5"/>
  <c r="AA26" i="7"/>
  <c r="AA61" i="7" s="1"/>
  <c r="V20" i="12"/>
  <c r="V55" i="12" s="1"/>
  <c r="V20" i="5"/>
  <c r="V20" i="7"/>
  <c r="V55" i="7" s="1"/>
  <c r="BN23" i="12"/>
  <c r="BN58" i="12" s="1"/>
  <c r="BN23" i="5"/>
  <c r="BN23" i="7"/>
  <c r="BN58" i="7" s="1"/>
  <c r="CQ28" i="12"/>
  <c r="CQ63" i="12" s="1"/>
  <c r="CQ28" i="5"/>
  <c r="CQ28" i="7"/>
  <c r="CQ63" i="7" s="1"/>
  <c r="N101" i="10"/>
  <c r="P101" i="10" s="1"/>
  <c r="K101" i="10"/>
  <c r="K96" i="10"/>
  <c r="N96" i="10"/>
  <c r="P96" i="10" s="1"/>
  <c r="K112" i="10"/>
  <c r="N112" i="10"/>
  <c r="P112" i="10" s="1"/>
  <c r="N114" i="10"/>
  <c r="P114" i="10" s="1"/>
  <c r="K114" i="10"/>
  <c r="N119" i="10"/>
  <c r="P119" i="10" s="1"/>
  <c r="K119" i="10"/>
  <c r="AJ19" i="12"/>
  <c r="AJ54" i="12" s="1"/>
  <c r="AJ19" i="5"/>
  <c r="AJ19" i="7"/>
  <c r="AJ54" i="7" s="1"/>
  <c r="AH16" i="12"/>
  <c r="AH51" i="12" s="1"/>
  <c r="AH16" i="5"/>
  <c r="AH16" i="7"/>
  <c r="AH51" i="7" s="1"/>
  <c r="AH5" i="12"/>
  <c r="AH40" i="12" s="1"/>
  <c r="AH5" i="5"/>
  <c r="AH5" i="7"/>
  <c r="AH40" i="7" s="1"/>
  <c r="H5" i="12"/>
  <c r="H40" i="12" s="1"/>
  <c r="H5" i="5"/>
  <c r="H5" i="7"/>
  <c r="H40" i="7" s="1"/>
  <c r="IY20" i="1"/>
  <c r="IZ20" i="1" s="1"/>
  <c r="JA20" i="1" s="1"/>
  <c r="JB20" i="1" s="1"/>
  <c r="JN20" i="1"/>
  <c r="JO20" i="1" s="1"/>
  <c r="JP20" i="1" s="1"/>
  <c r="X13" i="5"/>
  <c r="X13" i="12"/>
  <c r="X48" i="12" s="1"/>
  <c r="X13" i="7"/>
  <c r="X48" i="7" s="1"/>
  <c r="BK5" i="12"/>
  <c r="BK40" i="12" s="1"/>
  <c r="BK5" i="5"/>
  <c r="BK5" i="7"/>
  <c r="BK40" i="7" s="1"/>
  <c r="BW14" i="12"/>
  <c r="BW49" i="12" s="1"/>
  <c r="BW14" i="5"/>
  <c r="BW14" i="7"/>
  <c r="BW49" i="7" s="1"/>
  <c r="Y8" i="12"/>
  <c r="Y43" i="12" s="1"/>
  <c r="Y8" i="5"/>
  <c r="Y8" i="7"/>
  <c r="Y43" i="7" s="1"/>
  <c r="X12" i="12"/>
  <c r="X47" i="12" s="1"/>
  <c r="X12" i="5"/>
  <c r="X12" i="7"/>
  <c r="X47" i="7" s="1"/>
  <c r="H19" i="5"/>
  <c r="H19" i="12"/>
  <c r="H54" i="12" s="1"/>
  <c r="H19" i="7"/>
  <c r="H54" i="7" s="1"/>
  <c r="F25" i="10"/>
  <c r="G25" i="10" s="1"/>
  <c r="H25" i="10" s="1"/>
  <c r="I25" i="10" s="1"/>
  <c r="AH29" i="1"/>
  <c r="AI29" i="1" s="1"/>
  <c r="AJ29" i="1" s="1"/>
  <c r="AK29" i="1" s="1"/>
  <c r="AA24" i="12"/>
  <c r="AA59" i="12" s="1"/>
  <c r="AA24" i="7"/>
  <c r="AA59" i="7" s="1"/>
  <c r="AA24" i="5"/>
  <c r="BT23" i="6"/>
  <c r="BU23" i="6" s="1"/>
  <c r="BV23" i="6" s="1"/>
  <c r="BW23" i="6" s="1"/>
  <c r="CN23" i="6"/>
  <c r="CO23" i="6" s="1"/>
  <c r="CP23" i="6" s="1"/>
  <c r="F177" i="10"/>
  <c r="AH36" i="6"/>
  <c r="AI36" i="6" s="1"/>
  <c r="AJ36" i="6" s="1"/>
  <c r="AK36" i="6" s="1"/>
  <c r="BU11" i="12"/>
  <c r="BU46" i="12" s="1"/>
  <c r="BU11" i="5"/>
  <c r="CB11" i="12"/>
  <c r="CB11" i="5"/>
  <c r="BU11" i="7"/>
  <c r="BU46" i="7" s="1"/>
  <c r="CB11" i="7"/>
  <c r="CB46" i="7" s="1"/>
  <c r="V6" i="12"/>
  <c r="V41" i="12" s="1"/>
  <c r="V6" i="5"/>
  <c r="V6" i="7"/>
  <c r="V41" i="7" s="1"/>
  <c r="AN13" i="12"/>
  <c r="AN48" i="12" s="1"/>
  <c r="AN13" i="5"/>
  <c r="AN13" i="7"/>
  <c r="AN48" i="7" s="1"/>
  <c r="X21" i="12"/>
  <c r="X56" i="12" s="1"/>
  <c r="X21" i="5"/>
  <c r="X21" i="7"/>
  <c r="X56" i="7" s="1"/>
  <c r="AG5" i="12"/>
  <c r="AG40" i="12" s="1"/>
  <c r="AG5" i="5"/>
  <c r="AG5" i="7"/>
  <c r="AG40" i="7" s="1"/>
  <c r="AN6" i="12"/>
  <c r="AN41" i="12" s="1"/>
  <c r="AN6" i="5"/>
  <c r="AN6" i="7"/>
  <c r="AN41" i="7" s="1"/>
  <c r="AF7" i="12"/>
  <c r="AF42" i="12" s="1"/>
  <c r="AF7" i="5"/>
  <c r="AF7" i="7"/>
  <c r="AF42" i="7" s="1"/>
  <c r="I6" i="8" s="1"/>
  <c r="Q6" i="8" s="1"/>
  <c r="M9" i="12"/>
  <c r="M44" i="12" s="1"/>
  <c r="M9" i="5"/>
  <c r="M9" i="7"/>
  <c r="M44" i="7" s="1"/>
  <c r="M12" i="12"/>
  <c r="M47" i="12" s="1"/>
  <c r="M12" i="7"/>
  <c r="M47" i="7" s="1"/>
  <c r="M12" i="5"/>
  <c r="Q14" i="12"/>
  <c r="Q49" i="12" s="1"/>
  <c r="Q14" i="5"/>
  <c r="Q14" i="7"/>
  <c r="Q49" i="7" s="1"/>
  <c r="Q17" i="12"/>
  <c r="Q52" i="12" s="1"/>
  <c r="Q17" i="5"/>
  <c r="Q17" i="7"/>
  <c r="Q52" i="7" s="1"/>
  <c r="AN20" i="12"/>
  <c r="AN55" i="12" s="1"/>
  <c r="AN20" i="5"/>
  <c r="AN20" i="7"/>
  <c r="AN55" i="7" s="1"/>
  <c r="F26" i="10"/>
  <c r="G26" i="10" s="1"/>
  <c r="H26" i="10" s="1"/>
  <c r="I26" i="10" s="1"/>
  <c r="AH30" i="1"/>
  <c r="AI30" i="1" s="1"/>
  <c r="AJ30" i="1" s="1"/>
  <c r="AK30" i="1" s="1"/>
  <c r="IQ32" i="1"/>
  <c r="IR32" i="1" s="1"/>
  <c r="IS32" i="1" s="1"/>
  <c r="IT32" i="1" s="1"/>
  <c r="JK32" i="1"/>
  <c r="JL32" i="1" s="1"/>
  <c r="JM32" i="1" s="1"/>
  <c r="BM19" i="12"/>
  <c r="BM54" i="12" s="1"/>
  <c r="BM19" i="5"/>
  <c r="BM19" i="7"/>
  <c r="BM54" i="7" s="1"/>
  <c r="CG33" i="12"/>
  <c r="CG68" i="12" s="1"/>
  <c r="CG33" i="5"/>
  <c r="CG33" i="7"/>
  <c r="CG68" i="7" s="1"/>
  <c r="CH25" i="12"/>
  <c r="CH60" i="12" s="1"/>
  <c r="CH25" i="7"/>
  <c r="CH60" i="7" s="1"/>
  <c r="CH25" i="5"/>
  <c r="CH13" i="12"/>
  <c r="CH48" i="12" s="1"/>
  <c r="CH13" i="7"/>
  <c r="CH48" i="7" s="1"/>
  <c r="CH13" i="5"/>
  <c r="CH6" i="12"/>
  <c r="CH41" i="12" s="1"/>
  <c r="CH6" i="7"/>
  <c r="CH41" i="7" s="1"/>
  <c r="CH6" i="5"/>
  <c r="CH24" i="12"/>
  <c r="CH59" i="12" s="1"/>
  <c r="CH24" i="5"/>
  <c r="CH24" i="7"/>
  <c r="CH59" i="7" s="1"/>
  <c r="CF33" i="12"/>
  <c r="CF68" i="12" s="1"/>
  <c r="CF33" i="7"/>
  <c r="CF68" i="7" s="1"/>
  <c r="CF33" i="5"/>
  <c r="CH23" i="12"/>
  <c r="CH58" i="12" s="1"/>
  <c r="CH23" i="5"/>
  <c r="CH23" i="7"/>
  <c r="CH58" i="7" s="1"/>
  <c r="CD9" i="12"/>
  <c r="CD44" i="12" s="1"/>
  <c r="CD9" i="7"/>
  <c r="CD44" i="7" s="1"/>
  <c r="CH18" i="12"/>
  <c r="CH53" i="12" s="1"/>
  <c r="CH18" i="5"/>
  <c r="CH18" i="7"/>
  <c r="CH53" i="7" s="1"/>
  <c r="CH7" i="12"/>
  <c r="CH42" i="12" s="1"/>
  <c r="CH7" i="5"/>
  <c r="CH7" i="7"/>
  <c r="CH42" i="7" s="1"/>
  <c r="CH32" i="12"/>
  <c r="CH67" i="12" s="1"/>
  <c r="CH32" i="5"/>
  <c r="CH32" i="7"/>
  <c r="CH67" i="7" s="1"/>
  <c r="CF7" i="12"/>
  <c r="CF42" i="12" s="1"/>
  <c r="CF7" i="5"/>
  <c r="CF7" i="7"/>
  <c r="CF42" i="7" s="1"/>
  <c r="CF11" i="12"/>
  <c r="CF46" i="12" s="1"/>
  <c r="CF11" i="5"/>
  <c r="CF11" i="7"/>
  <c r="CF46" i="7" s="1"/>
  <c r="GC31" i="6"/>
  <c r="GD31" i="6" s="1"/>
  <c r="GE31" i="6" s="1"/>
  <c r="CF32" i="12"/>
  <c r="CF67" i="12" s="1"/>
  <c r="CF32" i="5"/>
  <c r="CF32" i="7"/>
  <c r="CF67" i="7" s="1"/>
  <c r="FZ22" i="6"/>
  <c r="GA22" i="6" s="1"/>
  <c r="GB22" i="6" s="1"/>
  <c r="FZ26" i="6"/>
  <c r="GA26" i="6" s="1"/>
  <c r="GB26" i="6" s="1"/>
  <c r="FZ30" i="6"/>
  <c r="GA30" i="6" s="1"/>
  <c r="GB30" i="6" s="1"/>
  <c r="FZ34" i="6"/>
  <c r="GA34" i="6" s="1"/>
  <c r="GB34" i="6" s="1"/>
  <c r="CF31" i="7"/>
  <c r="CF66" i="7" s="1"/>
  <c r="CF31" i="12"/>
  <c r="CF66" i="12" s="1"/>
  <c r="CF31" i="5"/>
  <c r="BC15" i="12"/>
  <c r="BC50" i="12" s="1"/>
  <c r="BC15" i="5"/>
  <c r="BC15" i="7"/>
  <c r="BC50" i="7" s="1"/>
  <c r="F252" i="10"/>
  <c r="FN24" i="6"/>
  <c r="FO24" i="6" s="1"/>
  <c r="FP24" i="6" s="1"/>
  <c r="FQ24" i="6" s="1"/>
  <c r="CQ19" i="12"/>
  <c r="CQ54" i="12" s="1"/>
  <c r="CQ19" i="7"/>
  <c r="CQ54" i="7" s="1"/>
  <c r="CQ19" i="5"/>
  <c r="BC23" i="12"/>
  <c r="BC58" i="12" s="1"/>
  <c r="BC23" i="5"/>
  <c r="BC23" i="7"/>
  <c r="BC58" i="7" s="1"/>
  <c r="F260" i="10"/>
  <c r="FN32" i="6"/>
  <c r="FO32" i="6" s="1"/>
  <c r="FP32" i="6" s="1"/>
  <c r="FQ32" i="6" s="1"/>
  <c r="CQ27" i="12"/>
  <c r="CQ62" i="12" s="1"/>
  <c r="CQ27" i="5"/>
  <c r="CQ27" i="7"/>
  <c r="CQ62" i="7" s="1"/>
  <c r="F180" i="10"/>
  <c r="AH39" i="6"/>
  <c r="AI39" i="6" s="1"/>
  <c r="AJ39" i="6" s="1"/>
  <c r="AK39" i="6" s="1"/>
  <c r="F31" i="9"/>
  <c r="G31" i="9" s="1"/>
  <c r="H31" i="9" s="1"/>
  <c r="I31" i="9" s="1"/>
  <c r="Z35" i="1"/>
  <c r="AA35" i="1" s="1"/>
  <c r="AB35" i="1" s="1"/>
  <c r="AC35" i="1" s="1"/>
  <c r="BN13" i="12"/>
  <c r="BN48" i="12" s="1"/>
  <c r="BN13" i="5"/>
  <c r="BN13" i="7"/>
  <c r="BN48" i="7" s="1"/>
  <c r="AY14" i="12"/>
  <c r="AY49" i="12" s="1"/>
  <c r="AY14" i="7"/>
  <c r="AY49" i="7" s="1"/>
  <c r="BM17" i="12"/>
  <c r="BM52" i="12" s="1"/>
  <c r="BM17" i="5"/>
  <c r="BM17" i="7"/>
  <c r="BM52" i="7" s="1"/>
  <c r="F283" i="10"/>
  <c r="HG26" i="6"/>
  <c r="HH26" i="6" s="1"/>
  <c r="HI26" i="6" s="1"/>
  <c r="HJ26" i="6" s="1"/>
  <c r="CM22" i="12"/>
  <c r="CM57" i="12" s="1"/>
  <c r="CM22" i="7"/>
  <c r="CM57" i="7" s="1"/>
  <c r="F175" i="10"/>
  <c r="AH34" i="6"/>
  <c r="AI34" i="6" s="1"/>
  <c r="AJ34" i="6" s="1"/>
  <c r="AK34" i="6" s="1"/>
  <c r="CC29" i="12"/>
  <c r="CC64" i="12" s="1"/>
  <c r="CC29" i="7"/>
  <c r="CC64" i="7" s="1"/>
  <c r="BS30" i="12"/>
  <c r="BS65" i="12" s="1"/>
  <c r="BS30" i="7"/>
  <c r="BS65" i="7" s="1"/>
  <c r="F18" i="11"/>
  <c r="G18" i="11" s="1"/>
  <c r="H18" i="11" s="1"/>
  <c r="I18" i="11" s="1"/>
  <c r="AP22" i="1"/>
  <c r="AQ22" i="1" s="1"/>
  <c r="AR22" i="1" s="1"/>
  <c r="AS22" i="1" s="1"/>
  <c r="AI22" i="7"/>
  <c r="AI57" i="7" s="1"/>
  <c r="AI22" i="12"/>
  <c r="AI57" i="12" s="1"/>
  <c r="AI22" i="5"/>
  <c r="Q30" i="12"/>
  <c r="Q65" i="12" s="1"/>
  <c r="Q30" i="7"/>
  <c r="Q65" i="7" s="1"/>
  <c r="Q30" i="5"/>
  <c r="F156" i="10"/>
  <c r="AH15" i="6"/>
  <c r="AI15" i="6" s="1"/>
  <c r="AJ15" i="6" s="1"/>
  <c r="AK15" i="6" s="1"/>
  <c r="AY13" i="12"/>
  <c r="AY48" i="12" s="1"/>
  <c r="AY13" i="7"/>
  <c r="AY48" i="7" s="1"/>
  <c r="HG25" i="6"/>
  <c r="HH25" i="6" s="1"/>
  <c r="HI25" i="6" s="1"/>
  <c r="HJ25" i="6" s="1"/>
  <c r="F282" i="10"/>
  <c r="BM20" i="12"/>
  <c r="BM55" i="12" s="1"/>
  <c r="BM20" i="5"/>
  <c r="BM20" i="7"/>
  <c r="BM55" i="7" s="1"/>
  <c r="CM21" i="12"/>
  <c r="CM56" i="12" s="1"/>
  <c r="CM21" i="7"/>
  <c r="CM56" i="7" s="1"/>
  <c r="AH33" i="6"/>
  <c r="AI33" i="6" s="1"/>
  <c r="AJ33" i="6" s="1"/>
  <c r="AK33" i="6" s="1"/>
  <c r="F174" i="10"/>
  <c r="CN36" i="6"/>
  <c r="CO36" i="6" s="1"/>
  <c r="CP36" i="6" s="1"/>
  <c r="BT36" i="6"/>
  <c r="BU36" i="6" s="1"/>
  <c r="BV36" i="6" s="1"/>
  <c r="BW36" i="6" s="1"/>
  <c r="F210" i="10"/>
  <c r="G210" i="10" s="1"/>
  <c r="H210" i="10" s="1"/>
  <c r="I210" i="10" s="1"/>
  <c r="CQ40" i="6"/>
  <c r="CR40" i="6" s="1"/>
  <c r="CS40" i="6" s="1"/>
  <c r="CB40" i="6"/>
  <c r="CC40" i="6" s="1"/>
  <c r="CD40" i="6" s="1"/>
  <c r="CE40" i="6" s="1"/>
  <c r="CG32" i="12"/>
  <c r="CG67" i="12" s="1"/>
  <c r="CG32" i="5"/>
  <c r="CG32" i="7"/>
  <c r="CG67" i="7" s="1"/>
  <c r="AH25" i="1"/>
  <c r="AI25" i="1" s="1"/>
  <c r="AJ25" i="1" s="1"/>
  <c r="AK25" i="1" s="1"/>
  <c r="F21" i="10"/>
  <c r="G21" i="10" s="1"/>
  <c r="H21" i="10" s="1"/>
  <c r="I21" i="10" s="1"/>
  <c r="F10" i="12"/>
  <c r="F45" i="12" s="1"/>
  <c r="F10" i="5"/>
  <c r="F10" i="7"/>
  <c r="F45" i="7" s="1"/>
  <c r="JG16" i="1"/>
  <c r="JH16" i="1" s="1"/>
  <c r="JI16" i="1" s="1"/>
  <c r="JJ16" i="1" s="1"/>
  <c r="JQ16" i="1"/>
  <c r="JR16" i="1" s="1"/>
  <c r="JS16" i="1" s="1"/>
  <c r="Y32" i="12"/>
  <c r="Y67" i="12" s="1"/>
  <c r="Y32" i="5"/>
  <c r="Y32" i="7"/>
  <c r="Y67" i="7" s="1"/>
  <c r="Z8" i="12"/>
  <c r="Z43" i="12" s="1"/>
  <c r="Z8" i="5"/>
  <c r="Z8" i="7"/>
  <c r="Z43" i="7" s="1"/>
  <c r="M18" i="12"/>
  <c r="M53" i="12" s="1"/>
  <c r="M18" i="5"/>
  <c r="M18" i="7"/>
  <c r="M53" i="7" s="1"/>
  <c r="X25" i="12"/>
  <c r="X60" i="12" s="1"/>
  <c r="X25" i="5"/>
  <c r="X25" i="7"/>
  <c r="X60" i="7" s="1"/>
  <c r="F201" i="10"/>
  <c r="G201" i="10" s="1"/>
  <c r="H201" i="10" s="1"/>
  <c r="I201" i="10" s="1"/>
  <c r="CB31" i="6"/>
  <c r="CC31" i="6" s="1"/>
  <c r="CD31" i="6" s="1"/>
  <c r="CE31" i="6" s="1"/>
  <c r="CQ31" i="6"/>
  <c r="CR31" i="6" s="1"/>
  <c r="CS31" i="6" s="1"/>
  <c r="N101" i="9"/>
  <c r="P101" i="9" s="1"/>
  <c r="K101" i="9"/>
  <c r="N117" i="9"/>
  <c r="P117" i="9" s="1"/>
  <c r="K117" i="9"/>
  <c r="N110" i="9"/>
  <c r="P110" i="9" s="1"/>
  <c r="K110" i="9"/>
  <c r="X16" i="12"/>
  <c r="X51" i="12" s="1"/>
  <c r="X16" i="5"/>
  <c r="X16" i="7"/>
  <c r="X51" i="7" s="1"/>
  <c r="F24" i="9"/>
  <c r="G24" i="9" s="1"/>
  <c r="H24" i="9" s="1"/>
  <c r="I24" i="9" s="1"/>
  <c r="Z28" i="1"/>
  <c r="AA28" i="1" s="1"/>
  <c r="AB28" i="1" s="1"/>
  <c r="AC28" i="1" s="1"/>
  <c r="O24" i="12"/>
  <c r="O59" i="12" s="1"/>
  <c r="O24" i="5"/>
  <c r="O24" i="7"/>
  <c r="O59" i="7" s="1"/>
  <c r="AN7" i="12"/>
  <c r="AN42" i="12" s="1"/>
  <c r="AN7" i="5"/>
  <c r="AN7" i="7"/>
  <c r="AN42" i="7" s="1"/>
  <c r="H28" i="12"/>
  <c r="H63" i="12" s="1"/>
  <c r="H28" i="5"/>
  <c r="H28" i="7"/>
  <c r="H63" i="7" s="1"/>
  <c r="AI32" i="12"/>
  <c r="AI67" i="12" s="1"/>
  <c r="AI32" i="5"/>
  <c r="AI32" i="7"/>
  <c r="AI67" i="7" s="1"/>
  <c r="IQ41" i="1"/>
  <c r="IR41" i="1" s="1"/>
  <c r="IS41" i="1" s="1"/>
  <c r="IT41" i="1" s="1"/>
  <c r="JK41" i="1"/>
  <c r="JL41" i="1" s="1"/>
  <c r="JM41" i="1" s="1"/>
  <c r="AI5" i="12"/>
  <c r="AI40" i="12" s="1"/>
  <c r="AI5" i="5"/>
  <c r="AI5" i="7"/>
  <c r="AI40" i="7" s="1"/>
  <c r="AP6" i="12"/>
  <c r="AP41" i="12" s="1"/>
  <c r="AP6" i="5"/>
  <c r="AP6" i="7"/>
  <c r="AP41" i="7" s="1"/>
  <c r="AN9" i="12"/>
  <c r="AN44" i="12" s="1"/>
  <c r="AN9" i="5"/>
  <c r="AN9" i="7"/>
  <c r="AN44" i="7" s="1"/>
  <c r="AG21" i="12"/>
  <c r="AG56" i="12" s="1"/>
  <c r="AG21" i="5"/>
  <c r="AG21" i="7"/>
  <c r="AG56" i="7" s="1"/>
  <c r="BJ7" i="12"/>
  <c r="BJ42" i="12" s="1"/>
  <c r="BJ7" i="7"/>
  <c r="BJ42" i="7" s="1"/>
  <c r="CM15" i="7"/>
  <c r="CM50" i="7" s="1"/>
  <c r="CM15" i="12"/>
  <c r="CM50" i="12" s="1"/>
  <c r="F284" i="10"/>
  <c r="G284" i="10" s="1"/>
  <c r="H284" i="10" s="1"/>
  <c r="I284" i="10" s="1"/>
  <c r="HG27" i="6"/>
  <c r="HH27" i="6" s="1"/>
  <c r="HI27" i="6" s="1"/>
  <c r="HJ27" i="6" s="1"/>
  <c r="CM23" i="12"/>
  <c r="CM58" i="12" s="1"/>
  <c r="CM23" i="7"/>
  <c r="CM58" i="7" s="1"/>
  <c r="Q33" i="12"/>
  <c r="Q68" i="12" s="1"/>
  <c r="Q33" i="5"/>
  <c r="Q33" i="7"/>
  <c r="Q68" i="7" s="1"/>
  <c r="CN29" i="12"/>
  <c r="CN64" i="12" s="1"/>
  <c r="CN29" i="7"/>
  <c r="CN64" i="7" s="1"/>
  <c r="CN30" i="12"/>
  <c r="CN65" i="12" s="1"/>
  <c r="CN30" i="7"/>
  <c r="CN65" i="7" s="1"/>
  <c r="CN9" i="12"/>
  <c r="CN44" i="12" s="1"/>
  <c r="CN9" i="7"/>
  <c r="CN44" i="7" s="1"/>
  <c r="CR23" i="12"/>
  <c r="CR58" i="12" s="1"/>
  <c r="CR23" i="5"/>
  <c r="CR23" i="7"/>
  <c r="CR58" i="7" s="1"/>
  <c r="CN7" i="12"/>
  <c r="CN42" i="12" s="1"/>
  <c r="CN7" i="7"/>
  <c r="CN42" i="7" s="1"/>
  <c r="CR22" i="12"/>
  <c r="CR57" i="12" s="1"/>
  <c r="CR22" i="7"/>
  <c r="CR57" i="7" s="1"/>
  <c r="CR22" i="5"/>
  <c r="CP5" i="12"/>
  <c r="CP40" i="12" s="1"/>
  <c r="CP5" i="5"/>
  <c r="CP5" i="7"/>
  <c r="CP40" i="7" s="1"/>
  <c r="CR25" i="12"/>
  <c r="CR60" i="12" s="1"/>
  <c r="CR25" i="5"/>
  <c r="CR25" i="7"/>
  <c r="CR60" i="7" s="1"/>
  <c r="CR10" i="12"/>
  <c r="CR45" i="12" s="1"/>
  <c r="CR10" i="5"/>
  <c r="CR10" i="7"/>
  <c r="CR45" i="7" s="1"/>
  <c r="CP8" i="12"/>
  <c r="CP43" i="12" s="1"/>
  <c r="CP8" i="5"/>
  <c r="CP8" i="7"/>
  <c r="CP43" i="7" s="1"/>
  <c r="CP12" i="12"/>
  <c r="CP47" i="12" s="1"/>
  <c r="CP12" i="5"/>
  <c r="CP12" i="7"/>
  <c r="CP47" i="7" s="1"/>
  <c r="CP24" i="12"/>
  <c r="CP59" i="12" s="1"/>
  <c r="CP24" i="5"/>
  <c r="CP24" i="7"/>
  <c r="CP59" i="7" s="1"/>
  <c r="CN28" i="12"/>
  <c r="CN63" i="12" s="1"/>
  <c r="CN28" i="7"/>
  <c r="CN63" i="7" s="1"/>
  <c r="CN12" i="12"/>
  <c r="CN47" i="12" s="1"/>
  <c r="CN12" i="7"/>
  <c r="CN47" i="7" s="1"/>
  <c r="HS24" i="6"/>
  <c r="HT24" i="6" s="1"/>
  <c r="HU24" i="6" s="1"/>
  <c r="HS28" i="6"/>
  <c r="HT28" i="6" s="1"/>
  <c r="HU28" i="6" s="1"/>
  <c r="HS32" i="6"/>
  <c r="HT32" i="6" s="1"/>
  <c r="HU32" i="6" s="1"/>
  <c r="CR29" i="12"/>
  <c r="CR64" i="12" s="1"/>
  <c r="CR29" i="7"/>
  <c r="CR64" i="7" s="1"/>
  <c r="CR29" i="5"/>
  <c r="G295" i="10"/>
  <c r="H295" i="10" s="1"/>
  <c r="I295" i="10" s="1"/>
  <c r="G283" i="10"/>
  <c r="H283" i="10" s="1"/>
  <c r="I283" i="10" s="1"/>
  <c r="G275" i="10"/>
  <c r="H275" i="10" s="1"/>
  <c r="I275" i="10" s="1"/>
  <c r="G271" i="10"/>
  <c r="H271" i="10" s="1"/>
  <c r="I271" i="10" s="1"/>
  <c r="G298" i="10"/>
  <c r="H298" i="10" s="1"/>
  <c r="I298" i="10" s="1"/>
  <c r="G294" i="10"/>
  <c r="H294" i="10" s="1"/>
  <c r="I294" i="10" s="1"/>
  <c r="G286" i="10"/>
  <c r="H286" i="10" s="1"/>
  <c r="I286" i="10" s="1"/>
  <c r="G282" i="10"/>
  <c r="H282" i="10" s="1"/>
  <c r="I282" i="10" s="1"/>
  <c r="G274" i="10"/>
  <c r="H274" i="10" s="1"/>
  <c r="I274" i="10" s="1"/>
  <c r="G270" i="10"/>
  <c r="H270" i="10" s="1"/>
  <c r="I270" i="10" s="1"/>
  <c r="G296" i="10"/>
  <c r="H296" i="10" s="1"/>
  <c r="I296" i="10" s="1"/>
  <c r="G280" i="10"/>
  <c r="H280" i="10" s="1"/>
  <c r="I280" i="10" s="1"/>
  <c r="G281" i="10"/>
  <c r="H281" i="10" s="1"/>
  <c r="I281" i="10" s="1"/>
  <c r="G273" i="10"/>
  <c r="H273" i="10" s="1"/>
  <c r="I273" i="10" s="1"/>
  <c r="G289" i="10"/>
  <c r="H289" i="10" s="1"/>
  <c r="I289" i="10" s="1"/>
  <c r="F191" i="10"/>
  <c r="G191" i="10" s="1"/>
  <c r="H191" i="10" s="1"/>
  <c r="I191" i="10" s="1"/>
  <c r="CB21" i="6"/>
  <c r="CC21" i="6" s="1"/>
  <c r="CD21" i="6" s="1"/>
  <c r="CE21" i="6" s="1"/>
  <c r="CQ21" i="6"/>
  <c r="CR21" i="6" s="1"/>
  <c r="CS21" i="6" s="1"/>
  <c r="BW20" i="12"/>
  <c r="BW55" i="12" s="1"/>
  <c r="BW20" i="5"/>
  <c r="BW20" i="7"/>
  <c r="BW55" i="7" s="1"/>
  <c r="AN29" i="12"/>
  <c r="AN64" i="12" s="1"/>
  <c r="AN29" i="5"/>
  <c r="AN29" i="7"/>
  <c r="AN64" i="7" s="1"/>
  <c r="F188" i="10"/>
  <c r="G188" i="10" s="1"/>
  <c r="H188" i="10" s="1"/>
  <c r="I188" i="10" s="1"/>
  <c r="CB18" i="6"/>
  <c r="CC18" i="6" s="1"/>
  <c r="CD18" i="6" s="1"/>
  <c r="CE18" i="6" s="1"/>
  <c r="CQ18" i="6"/>
  <c r="CR18" i="6" s="1"/>
  <c r="CS18" i="6" s="1"/>
  <c r="CB28" i="6"/>
  <c r="CC28" i="6" s="1"/>
  <c r="CD28" i="6" s="1"/>
  <c r="CE28" i="6" s="1"/>
  <c r="F198" i="10"/>
  <c r="G198" i="10" s="1"/>
  <c r="H198" i="10" s="1"/>
  <c r="I198" i="10" s="1"/>
  <c r="CQ28" i="6"/>
  <c r="CR28" i="6" s="1"/>
  <c r="CS28" i="6" s="1"/>
  <c r="N189" i="11"/>
  <c r="P189" i="11" s="1"/>
  <c r="K189" i="11"/>
  <c r="IQ25" i="1"/>
  <c r="IR25" i="1" s="1"/>
  <c r="IS25" i="1" s="1"/>
  <c r="IT25" i="1" s="1"/>
  <c r="JK25" i="1"/>
  <c r="JL25" i="1" s="1"/>
  <c r="JM25" i="1" s="1"/>
  <c r="Z24" i="12"/>
  <c r="Z59" i="12" s="1"/>
  <c r="Z24" i="5"/>
  <c r="Z24" i="7"/>
  <c r="Z59" i="7" s="1"/>
  <c r="F249" i="10"/>
  <c r="G249" i="10" s="1"/>
  <c r="H249" i="10" s="1"/>
  <c r="I249" i="10" s="1"/>
  <c r="FN21" i="6"/>
  <c r="FO21" i="6" s="1"/>
  <c r="FP21" i="6" s="1"/>
  <c r="FQ21" i="6" s="1"/>
  <c r="AP10" i="12"/>
  <c r="AP45" i="12" s="1"/>
  <c r="AP10" i="5"/>
  <c r="AP10" i="7"/>
  <c r="AP45" i="7" s="1"/>
  <c r="Z5" i="12"/>
  <c r="Z40" i="12" s="1"/>
  <c r="Z5" i="5"/>
  <c r="Z5" i="7"/>
  <c r="Z40" i="7" s="1"/>
  <c r="F15" i="9"/>
  <c r="G15" i="9" s="1"/>
  <c r="H15" i="9" s="1"/>
  <c r="I15" i="9" s="1"/>
  <c r="Z19" i="1"/>
  <c r="AA19" i="1" s="1"/>
  <c r="AB19" i="1" s="1"/>
  <c r="AC19" i="1" s="1"/>
  <c r="Q28" i="12"/>
  <c r="Q63" i="12" s="1"/>
  <c r="Q28" i="5"/>
  <c r="Q28" i="7"/>
  <c r="Q63" i="7" s="1"/>
  <c r="AG29" i="12"/>
  <c r="AG64" i="12" s="1"/>
  <c r="AG29" i="5"/>
  <c r="AG29" i="7"/>
  <c r="AG64" i="7" s="1"/>
  <c r="BW18" i="12"/>
  <c r="BW53" i="12" s="1"/>
  <c r="BW18" i="5"/>
  <c r="BW18" i="7"/>
  <c r="BW53" i="7" s="1"/>
  <c r="BS26" i="12"/>
  <c r="BS61" i="12" s="1"/>
  <c r="BS26" i="7"/>
  <c r="BS61" i="7" s="1"/>
  <c r="P16" i="7"/>
  <c r="P51" i="7" s="1"/>
  <c r="P16" i="12"/>
  <c r="P51" i="12" s="1"/>
  <c r="P16" i="5"/>
  <c r="N18" i="12"/>
  <c r="N53" i="12" s="1"/>
  <c r="N18" i="5"/>
  <c r="N18" i="7"/>
  <c r="N53" i="7" s="1"/>
  <c r="E17" i="8" s="1"/>
  <c r="O17" i="8" s="1"/>
  <c r="P11" i="5"/>
  <c r="P11" i="12"/>
  <c r="P46" i="12" s="1"/>
  <c r="P11" i="7"/>
  <c r="P46" i="7" s="1"/>
  <c r="N29" i="12"/>
  <c r="N64" i="12" s="1"/>
  <c r="N29" i="5"/>
  <c r="N29" i="7"/>
  <c r="N64" i="7" s="1"/>
  <c r="E28" i="8" s="1"/>
  <c r="O28" i="8" s="1"/>
  <c r="R14" i="12"/>
  <c r="R49" i="12" s="1"/>
  <c r="R14" i="5"/>
  <c r="R14" i="7"/>
  <c r="R49" i="7" s="1"/>
  <c r="P12" i="12"/>
  <c r="P47" i="12" s="1"/>
  <c r="P12" i="5"/>
  <c r="P12" i="7"/>
  <c r="P47" i="7" s="1"/>
  <c r="N20" i="12"/>
  <c r="N55" i="12" s="1"/>
  <c r="N20" i="7"/>
  <c r="N55" i="7" s="1"/>
  <c r="E19" i="8" s="1"/>
  <c r="O19" i="8" s="1"/>
  <c r="N20" i="5"/>
  <c r="P9" i="12"/>
  <c r="P44" i="12" s="1"/>
  <c r="P9" i="5"/>
  <c r="P9" i="7"/>
  <c r="P44" i="7" s="1"/>
  <c r="N24" i="12"/>
  <c r="N59" i="12" s="1"/>
  <c r="N24" i="5"/>
  <c r="N24" i="7"/>
  <c r="N59" i="7" s="1"/>
  <c r="E23" i="8" s="1"/>
  <c r="O23" i="8" s="1"/>
  <c r="N30" i="12"/>
  <c r="N65" i="12" s="1"/>
  <c r="N30" i="7"/>
  <c r="N65" i="7" s="1"/>
  <c r="E29" i="8" s="1"/>
  <c r="O29" i="8" s="1"/>
  <c r="N30" i="5"/>
  <c r="R17" i="12"/>
  <c r="R52" i="12" s="1"/>
  <c r="R17" i="5"/>
  <c r="R17" i="7"/>
  <c r="R52" i="7" s="1"/>
  <c r="P25" i="12"/>
  <c r="P60" i="12" s="1"/>
  <c r="P25" i="5"/>
  <c r="P25" i="7"/>
  <c r="P60" i="7" s="1"/>
  <c r="P32" i="12"/>
  <c r="P67" i="12" s="1"/>
  <c r="P32" i="7"/>
  <c r="P67" i="7" s="1"/>
  <c r="P32" i="5"/>
  <c r="R7" i="12"/>
  <c r="R42" i="12" s="1"/>
  <c r="R7" i="5"/>
  <c r="R7" i="7"/>
  <c r="R42" i="7" s="1"/>
  <c r="P13" i="12"/>
  <c r="P48" i="12" s="1"/>
  <c r="P13" i="5"/>
  <c r="P13" i="7"/>
  <c r="P48" i="7" s="1"/>
  <c r="P19" i="12"/>
  <c r="P54" i="12" s="1"/>
  <c r="P19" i="5"/>
  <c r="P19" i="7"/>
  <c r="P54" i="7" s="1"/>
  <c r="N27" i="12"/>
  <c r="N62" i="12" s="1"/>
  <c r="N27" i="5"/>
  <c r="N27" i="7"/>
  <c r="N62" i="7" s="1"/>
  <c r="E26" i="8" s="1"/>
  <c r="O26" i="8" s="1"/>
  <c r="N13" i="5"/>
  <c r="N13" i="7"/>
  <c r="N48" i="7" s="1"/>
  <c r="E12" i="8" s="1"/>
  <c r="O12" i="8" s="1"/>
  <c r="N13" i="12"/>
  <c r="N48" i="12" s="1"/>
  <c r="P18" i="12"/>
  <c r="P53" i="12" s="1"/>
  <c r="P18" i="5"/>
  <c r="P18" i="7"/>
  <c r="P53" i="7" s="1"/>
  <c r="R23" i="12"/>
  <c r="R58" i="12" s="1"/>
  <c r="R23" i="5"/>
  <c r="R23" i="7"/>
  <c r="R58" i="7" s="1"/>
  <c r="P28" i="12"/>
  <c r="P63" i="12" s="1"/>
  <c r="P28" i="5"/>
  <c r="P28" i="7"/>
  <c r="P63" i="7" s="1"/>
  <c r="N32" i="12"/>
  <c r="N67" i="12" s="1"/>
  <c r="N32" i="5"/>
  <c r="N32" i="7"/>
  <c r="N67" i="7" s="1"/>
  <c r="E31" i="8" s="1"/>
  <c r="O31" i="8" s="1"/>
  <c r="G63" i="11"/>
  <c r="H63" i="11" s="1"/>
  <c r="I63" i="11" s="1"/>
  <c r="G59" i="11"/>
  <c r="H59" i="11" s="1"/>
  <c r="I59" i="11" s="1"/>
  <c r="G55" i="11"/>
  <c r="H55" i="11" s="1"/>
  <c r="I55" i="11" s="1"/>
  <c r="G51" i="11"/>
  <c r="H51" i="11" s="1"/>
  <c r="I51" i="11" s="1"/>
  <c r="G47" i="11"/>
  <c r="H47" i="11" s="1"/>
  <c r="I47" i="11" s="1"/>
  <c r="G44" i="11"/>
  <c r="H44" i="11" s="1"/>
  <c r="I44" i="11" s="1"/>
  <c r="G41" i="11"/>
  <c r="H41" i="11" s="1"/>
  <c r="I41" i="11" s="1"/>
  <c r="G39" i="11"/>
  <c r="H39" i="11" s="1"/>
  <c r="I39" i="11" s="1"/>
  <c r="G66" i="11"/>
  <c r="H66" i="11" s="1"/>
  <c r="I66" i="11" s="1"/>
  <c r="G62" i="11"/>
  <c r="H62" i="11" s="1"/>
  <c r="I62" i="11" s="1"/>
  <c r="G58" i="11"/>
  <c r="H58" i="11" s="1"/>
  <c r="I58" i="11" s="1"/>
  <c r="G54" i="11"/>
  <c r="H54" i="11" s="1"/>
  <c r="I54" i="11" s="1"/>
  <c r="G50" i="11"/>
  <c r="H50" i="11" s="1"/>
  <c r="I50" i="11" s="1"/>
  <c r="G46" i="11"/>
  <c r="H46" i="11" s="1"/>
  <c r="I46" i="11" s="1"/>
  <c r="G38" i="11"/>
  <c r="H38" i="11" s="1"/>
  <c r="I38" i="11" s="1"/>
  <c r="G64" i="11"/>
  <c r="H64" i="11" s="1"/>
  <c r="I64" i="11" s="1"/>
  <c r="G60" i="11"/>
  <c r="H60" i="11" s="1"/>
  <c r="I60" i="11" s="1"/>
  <c r="G56" i="11"/>
  <c r="H56" i="11" s="1"/>
  <c r="I56" i="11" s="1"/>
  <c r="G52" i="11"/>
  <c r="H52" i="11" s="1"/>
  <c r="I52" i="11" s="1"/>
  <c r="G48" i="11"/>
  <c r="H48" i="11" s="1"/>
  <c r="I48" i="11" s="1"/>
  <c r="G43" i="11"/>
  <c r="H43" i="11" s="1"/>
  <c r="I43" i="11" s="1"/>
  <c r="G40" i="11"/>
  <c r="H40" i="11" s="1"/>
  <c r="I40" i="11" s="1"/>
  <c r="G61" i="11"/>
  <c r="H61" i="11" s="1"/>
  <c r="I61" i="11" s="1"/>
  <c r="G45" i="11"/>
  <c r="H45" i="11" s="1"/>
  <c r="I45" i="11" s="1"/>
  <c r="G42" i="11"/>
  <c r="H42" i="11" s="1"/>
  <c r="I42" i="11" s="1"/>
  <c r="G57" i="11"/>
  <c r="H57" i="11" s="1"/>
  <c r="I57" i="11" s="1"/>
  <c r="G53" i="11"/>
  <c r="H53" i="11" s="1"/>
  <c r="I53" i="11" s="1"/>
  <c r="G65" i="11"/>
  <c r="H65" i="11" s="1"/>
  <c r="I65" i="11" s="1"/>
  <c r="G49" i="11"/>
  <c r="H49" i="11" s="1"/>
  <c r="I49" i="11" s="1"/>
  <c r="AE7" i="12"/>
  <c r="AE42" i="12" s="1"/>
  <c r="AE7" i="5"/>
  <c r="AE7" i="7"/>
  <c r="AE42" i="7" s="1"/>
  <c r="Q9" i="12"/>
  <c r="Q44" i="12" s="1"/>
  <c r="Q9" i="5"/>
  <c r="Q9" i="7"/>
  <c r="Q44" i="7" s="1"/>
  <c r="X10" i="12"/>
  <c r="X45" i="12" s="1"/>
  <c r="X10" i="5"/>
  <c r="X10" i="7"/>
  <c r="X45" i="7" s="1"/>
  <c r="F196" i="10"/>
  <c r="G196" i="10" s="1"/>
  <c r="H196" i="10" s="1"/>
  <c r="I196" i="10" s="1"/>
  <c r="CB26" i="6"/>
  <c r="CC26" i="6" s="1"/>
  <c r="CD26" i="6" s="1"/>
  <c r="CE26" i="6" s="1"/>
  <c r="CQ26" i="6"/>
  <c r="CR26" i="6" s="1"/>
  <c r="CS26" i="6" s="1"/>
  <c r="BW25" i="12"/>
  <c r="BW60" i="12" s="1"/>
  <c r="BW25" i="7"/>
  <c r="BW60" i="7" s="1"/>
  <c r="BW25" i="5"/>
  <c r="Z38" i="1"/>
  <c r="AA38" i="1" s="1"/>
  <c r="AB38" i="1" s="1"/>
  <c r="AC38" i="1" s="1"/>
  <c r="F34" i="9"/>
  <c r="G34" i="9" s="1"/>
  <c r="H34" i="9" s="1"/>
  <c r="I34" i="9" s="1"/>
  <c r="O33" i="12"/>
  <c r="O68" i="12" s="1"/>
  <c r="O33" i="5"/>
  <c r="O33" i="7"/>
  <c r="O68" i="7" s="1"/>
  <c r="AH17" i="6"/>
  <c r="AI17" i="6" s="1"/>
  <c r="AJ17" i="6" s="1"/>
  <c r="AK17" i="6" s="1"/>
  <c r="F158" i="10"/>
  <c r="BS24" i="12"/>
  <c r="BS59" i="12" s="1"/>
  <c r="BS24" i="7"/>
  <c r="BS59" i="7" s="1"/>
  <c r="F266" i="10"/>
  <c r="G266" i="10" s="1"/>
  <c r="H266" i="10" s="1"/>
  <c r="I266" i="10" s="1"/>
  <c r="FN38" i="6"/>
  <c r="FO38" i="6" s="1"/>
  <c r="FP38" i="6" s="1"/>
  <c r="FQ38" i="6" s="1"/>
  <c r="AE11" i="12"/>
  <c r="AE46" i="12" s="1"/>
  <c r="AE11" i="5"/>
  <c r="AE11" i="7"/>
  <c r="AE46" i="7" s="1"/>
  <c r="F19" i="12"/>
  <c r="F54" i="12" s="1"/>
  <c r="F19" i="5"/>
  <c r="F19" i="7"/>
  <c r="F54" i="7" s="1"/>
  <c r="F31" i="12"/>
  <c r="F66" i="12" s="1"/>
  <c r="F31" i="7"/>
  <c r="F66" i="7" s="1"/>
  <c r="F31" i="5"/>
  <c r="DU27" i="6"/>
  <c r="DV27" i="6" s="1"/>
  <c r="DW27" i="6" s="1"/>
  <c r="DX27" i="6" s="1"/>
  <c r="F226" i="10"/>
  <c r="N85" i="10"/>
  <c r="P85" i="10" s="1"/>
  <c r="K85" i="10"/>
  <c r="N73" i="10"/>
  <c r="P73" i="10" s="1"/>
  <c r="K73" i="10"/>
  <c r="K76" i="10"/>
  <c r="N76" i="10"/>
  <c r="P76" i="10" s="1"/>
  <c r="N82" i="10"/>
  <c r="P82" i="10" s="1"/>
  <c r="K82" i="10"/>
  <c r="CM28" i="12"/>
  <c r="CM63" i="12" s="1"/>
  <c r="CM28" i="7"/>
  <c r="CM63" i="7" s="1"/>
  <c r="BS14" i="12"/>
  <c r="BS49" i="12" s="1"/>
  <c r="BS14" i="7"/>
  <c r="BS49" i="7" s="1"/>
  <c r="AE24" i="12"/>
  <c r="AE59" i="12" s="1"/>
  <c r="AE24" i="5"/>
  <c r="AE24" i="7"/>
  <c r="AE59" i="7" s="1"/>
  <c r="O13" i="12"/>
  <c r="O48" i="12" s="1"/>
  <c r="O13" i="7"/>
  <c r="O48" i="7" s="1"/>
  <c r="O13" i="5"/>
  <c r="V21" i="12"/>
  <c r="V56" i="12" s="1"/>
  <c r="V21" i="5"/>
  <c r="V21" i="7"/>
  <c r="V56" i="7" s="1"/>
  <c r="BC32" i="12"/>
  <c r="BC67" i="12" s="1"/>
  <c r="BC32" i="5"/>
  <c r="BC32" i="7"/>
  <c r="BC67" i="7" s="1"/>
  <c r="F36" i="11"/>
  <c r="AP40" i="1"/>
  <c r="AQ40" i="1" s="1"/>
  <c r="AR40" i="1" s="1"/>
  <c r="AS40" i="1" s="1"/>
  <c r="CC33" i="12"/>
  <c r="CC68" i="12" s="1"/>
  <c r="CC33" i="7"/>
  <c r="CC68" i="7" s="1"/>
  <c r="F168" i="10"/>
  <c r="AH27" i="6"/>
  <c r="AI27" i="6" s="1"/>
  <c r="AJ27" i="6" s="1"/>
  <c r="AK27" i="6" s="1"/>
  <c r="BT29" i="6"/>
  <c r="BU29" i="6" s="1"/>
  <c r="BV29" i="6" s="1"/>
  <c r="BW29" i="6" s="1"/>
  <c r="CN29" i="6"/>
  <c r="CO29" i="6" s="1"/>
  <c r="CP29" i="6" s="1"/>
  <c r="IQ23" i="1"/>
  <c r="IR23" i="1" s="1"/>
  <c r="IS23" i="1" s="1"/>
  <c r="IT23" i="1" s="1"/>
  <c r="JK23" i="1"/>
  <c r="JL23" i="1" s="1"/>
  <c r="JM23" i="1" s="1"/>
  <c r="F241" i="10"/>
  <c r="FN13" i="6"/>
  <c r="FO13" i="6" s="1"/>
  <c r="FP13" i="6" s="1"/>
  <c r="FQ13" i="6" s="1"/>
  <c r="BW19" i="12"/>
  <c r="BW54" i="12" s="1"/>
  <c r="BW19" i="5"/>
  <c r="BW19" i="7"/>
  <c r="BW54" i="7" s="1"/>
  <c r="F12" i="10"/>
  <c r="G12" i="10" s="1"/>
  <c r="H12" i="10" s="1"/>
  <c r="I12" i="10" s="1"/>
  <c r="AH16" i="1"/>
  <c r="AI16" i="1" s="1"/>
  <c r="AJ16" i="1" s="1"/>
  <c r="AK16" i="1" s="1"/>
  <c r="JG21" i="1"/>
  <c r="JH21" i="1" s="1"/>
  <c r="JI21" i="1" s="1"/>
  <c r="JJ21" i="1" s="1"/>
  <c r="JQ21" i="1"/>
  <c r="JR21" i="1" s="1"/>
  <c r="JS21" i="1" s="1"/>
  <c r="AN25" i="12"/>
  <c r="AN60" i="12" s="1"/>
  <c r="AN25" i="5"/>
  <c r="AN25" i="7"/>
  <c r="AN60" i="7" s="1"/>
  <c r="AG28" i="12"/>
  <c r="AG63" i="12" s="1"/>
  <c r="AG28" i="5"/>
  <c r="AG28" i="7"/>
  <c r="AG63" i="7" s="1"/>
  <c r="AI13" i="12"/>
  <c r="AI48" i="12" s="1"/>
  <c r="AI13" i="5"/>
  <c r="AI13" i="7"/>
  <c r="AI48" i="7" s="1"/>
  <c r="F5" i="5"/>
  <c r="F5" i="7"/>
  <c r="F40" i="7" s="1"/>
  <c r="F5" i="12"/>
  <c r="F40" i="12" s="1"/>
  <c r="F29" i="10"/>
  <c r="G29" i="10" s="1"/>
  <c r="H29" i="10" s="1"/>
  <c r="I29" i="10" s="1"/>
  <c r="AH33" i="1"/>
  <c r="AI33" i="1" s="1"/>
  <c r="AJ33" i="1" s="1"/>
  <c r="AK33" i="1" s="1"/>
  <c r="F216" i="10"/>
  <c r="DU17" i="6"/>
  <c r="DV17" i="6" s="1"/>
  <c r="DW17" i="6" s="1"/>
  <c r="DX17" i="6" s="1"/>
  <c r="CG25" i="12"/>
  <c r="CG60" i="12" s="1"/>
  <c r="CG25" i="5"/>
  <c r="CG25" i="7"/>
  <c r="CG60" i="7" s="1"/>
  <c r="BT34" i="6"/>
  <c r="BU34" i="6" s="1"/>
  <c r="BV34" i="6" s="1"/>
  <c r="BW34" i="6" s="1"/>
  <c r="CN34" i="6"/>
  <c r="CO34" i="6" s="1"/>
  <c r="CP34" i="6" s="1"/>
  <c r="BS15" i="12"/>
  <c r="BS50" i="12" s="1"/>
  <c r="BS15" i="7"/>
  <c r="BS50" i="7" s="1"/>
  <c r="BS23" i="12"/>
  <c r="BS58" i="12" s="1"/>
  <c r="BS23" i="7"/>
  <c r="BS58" i="7" s="1"/>
  <c r="BS27" i="12"/>
  <c r="BS62" i="12" s="1"/>
  <c r="BS27" i="7"/>
  <c r="BS62" i="7" s="1"/>
  <c r="BI11" i="12"/>
  <c r="BI46" i="12" s="1"/>
  <c r="BI11" i="7"/>
  <c r="BI46" i="7" s="1"/>
  <c r="N73" i="9"/>
  <c r="P73" i="9" s="1"/>
  <c r="K73" i="9"/>
  <c r="N71" i="9"/>
  <c r="P71" i="9" s="1"/>
  <c r="K71" i="9"/>
  <c r="N95" i="9"/>
  <c r="P95" i="9" s="1"/>
  <c r="K95" i="9"/>
  <c r="Y10" i="12"/>
  <c r="Y45" i="12" s="1"/>
  <c r="Y10" i="5"/>
  <c r="Y10" i="7"/>
  <c r="Y45" i="7" s="1"/>
  <c r="BK33" i="12"/>
  <c r="BK68" i="12" s="1"/>
  <c r="BK33" i="5"/>
  <c r="BK33" i="7"/>
  <c r="BK68" i="7" s="1"/>
  <c r="K124" i="11"/>
  <c r="N124" i="11"/>
  <c r="P124" i="11" s="1"/>
  <c r="N115" i="11"/>
  <c r="P115" i="11" s="1"/>
  <c r="K115" i="11"/>
  <c r="AH30" i="12"/>
  <c r="AH65" i="12" s="1"/>
  <c r="AH30" i="5"/>
  <c r="AH30" i="7"/>
  <c r="AH65" i="7" s="1"/>
  <c r="IY15" i="1"/>
  <c r="IZ15" i="1" s="1"/>
  <c r="JA15" i="1" s="1"/>
  <c r="JB15" i="1" s="1"/>
  <c r="JN15" i="1"/>
  <c r="JO15" i="1" s="1"/>
  <c r="JP15" i="1" s="1"/>
  <c r="BX18" i="12"/>
  <c r="BX53" i="12" s="1"/>
  <c r="BX18" i="7"/>
  <c r="BX53" i="7" s="1"/>
  <c r="BX18" i="5"/>
  <c r="BX11" i="12"/>
  <c r="BX46" i="12" s="1"/>
  <c r="BX11" i="5"/>
  <c r="BX11" i="7"/>
  <c r="BX46" i="7" s="1"/>
  <c r="BV5" i="12"/>
  <c r="BV40" i="12" s="1"/>
  <c r="BV5" i="5"/>
  <c r="BV5" i="7"/>
  <c r="BV40" i="7" s="1"/>
  <c r="BX19" i="12"/>
  <c r="BX54" i="12" s="1"/>
  <c r="BX19" i="5"/>
  <c r="BX19" i="7"/>
  <c r="BX54" i="7" s="1"/>
  <c r="BX30" i="12"/>
  <c r="BX65" i="12" s="1"/>
  <c r="BX30" i="5"/>
  <c r="BX30" i="7"/>
  <c r="BX65" i="7" s="1"/>
  <c r="BV15" i="12"/>
  <c r="BV50" i="12" s="1"/>
  <c r="BV15" i="5"/>
  <c r="BV15" i="7"/>
  <c r="BV50" i="7" s="1"/>
  <c r="BV27" i="12"/>
  <c r="BV62" i="12" s="1"/>
  <c r="BV27" i="7"/>
  <c r="BV62" i="7" s="1"/>
  <c r="BV27" i="5"/>
  <c r="BT14" i="12"/>
  <c r="BT49" i="12" s="1"/>
  <c r="BT14" i="7"/>
  <c r="BT49" i="7" s="1"/>
  <c r="BT26" i="12"/>
  <c r="BT61" i="12" s="1"/>
  <c r="BT26" i="7"/>
  <c r="BT61" i="7" s="1"/>
  <c r="G239" i="11"/>
  <c r="H239" i="11" s="1"/>
  <c r="I239" i="11" s="1"/>
  <c r="G235" i="11"/>
  <c r="H235" i="11" s="1"/>
  <c r="I235" i="11" s="1"/>
  <c r="G231" i="11"/>
  <c r="H231" i="11" s="1"/>
  <c r="I231" i="11" s="1"/>
  <c r="G227" i="11"/>
  <c r="H227" i="11" s="1"/>
  <c r="I227" i="11" s="1"/>
  <c r="G223" i="11"/>
  <c r="H223" i="11" s="1"/>
  <c r="I223" i="11" s="1"/>
  <c r="G219" i="11"/>
  <c r="H219" i="11" s="1"/>
  <c r="I219" i="11" s="1"/>
  <c r="G215" i="11"/>
  <c r="H215" i="11" s="1"/>
  <c r="I215" i="11" s="1"/>
  <c r="G238" i="11"/>
  <c r="H238" i="11" s="1"/>
  <c r="I238" i="11" s="1"/>
  <c r="G234" i="11"/>
  <c r="H234" i="11" s="1"/>
  <c r="I234" i="11" s="1"/>
  <c r="G230" i="11"/>
  <c r="H230" i="11" s="1"/>
  <c r="I230" i="11" s="1"/>
  <c r="G226" i="11"/>
  <c r="H226" i="11" s="1"/>
  <c r="I226" i="11" s="1"/>
  <c r="G222" i="11"/>
  <c r="H222" i="11" s="1"/>
  <c r="I222" i="11" s="1"/>
  <c r="G218" i="11"/>
  <c r="H218" i="11" s="1"/>
  <c r="I218" i="11" s="1"/>
  <c r="G214" i="11"/>
  <c r="H214" i="11" s="1"/>
  <c r="I214" i="11" s="1"/>
  <c r="G240" i="11"/>
  <c r="H240" i="11" s="1"/>
  <c r="I240" i="11" s="1"/>
  <c r="G236" i="11"/>
  <c r="H236" i="11" s="1"/>
  <c r="I236" i="11" s="1"/>
  <c r="G232" i="11"/>
  <c r="H232" i="11" s="1"/>
  <c r="I232" i="11" s="1"/>
  <c r="G228" i="11"/>
  <c r="H228" i="11" s="1"/>
  <c r="I228" i="11" s="1"/>
  <c r="G224" i="11"/>
  <c r="H224" i="11" s="1"/>
  <c r="I224" i="11" s="1"/>
  <c r="G220" i="11"/>
  <c r="H220" i="11" s="1"/>
  <c r="I220" i="11" s="1"/>
  <c r="G216" i="11"/>
  <c r="H216" i="11" s="1"/>
  <c r="I216" i="11" s="1"/>
  <c r="G212" i="11"/>
  <c r="H212" i="11" s="1"/>
  <c r="I212" i="11" s="1"/>
  <c r="G237" i="11"/>
  <c r="H237" i="11" s="1"/>
  <c r="I237" i="11" s="1"/>
  <c r="G221" i="11"/>
  <c r="H221" i="11" s="1"/>
  <c r="I221" i="11" s="1"/>
  <c r="G225" i="11"/>
  <c r="H225" i="11" s="1"/>
  <c r="I225" i="11" s="1"/>
  <c r="G217" i="11"/>
  <c r="H217" i="11" s="1"/>
  <c r="I217" i="11" s="1"/>
  <c r="G213" i="11"/>
  <c r="H213" i="11" s="1"/>
  <c r="I213" i="11" s="1"/>
  <c r="G233" i="11"/>
  <c r="H233" i="11" s="1"/>
  <c r="I233" i="11" s="1"/>
  <c r="G229" i="11"/>
  <c r="H229" i="11" s="1"/>
  <c r="I229" i="11" s="1"/>
  <c r="BM27" i="12"/>
  <c r="BM62" i="12" s="1"/>
  <c r="BM27" i="5"/>
  <c r="BM27" i="7"/>
  <c r="BM62" i="7" s="1"/>
  <c r="G25" i="12"/>
  <c r="G60" i="12" s="1"/>
  <c r="G25" i="7"/>
  <c r="G60" i="7" s="1"/>
  <c r="G25" i="5"/>
  <c r="I5" i="12"/>
  <c r="I40" i="12" s="1"/>
  <c r="I5" i="5"/>
  <c r="I5" i="7"/>
  <c r="I40" i="7" s="1"/>
  <c r="I26" i="12"/>
  <c r="I61" i="12" s="1"/>
  <c r="I26" i="5"/>
  <c r="I26" i="7"/>
  <c r="I61" i="7" s="1"/>
  <c r="G27" i="12"/>
  <c r="G62" i="12" s="1"/>
  <c r="G27" i="7"/>
  <c r="G62" i="7" s="1"/>
  <c r="G27" i="5"/>
  <c r="E12" i="12"/>
  <c r="E47" i="12" s="1"/>
  <c r="E12" i="5"/>
  <c r="E12" i="7"/>
  <c r="E47" i="7" s="1"/>
  <c r="C11" i="8" s="1"/>
  <c r="N11" i="8" s="1"/>
  <c r="E23" i="12"/>
  <c r="E58" i="12" s="1"/>
  <c r="E23" i="5"/>
  <c r="E23" i="7"/>
  <c r="E58" i="7" s="1"/>
  <c r="C22" i="8" s="1"/>
  <c r="N22" i="8" s="1"/>
  <c r="G22" i="12"/>
  <c r="G57" i="12" s="1"/>
  <c r="G22" i="5"/>
  <c r="G22" i="7"/>
  <c r="G57" i="7" s="1"/>
  <c r="AO7" i="12"/>
  <c r="AO42" i="12" s="1"/>
  <c r="AO7" i="7"/>
  <c r="AO42" i="7" s="1"/>
  <c r="K6" i="8" s="1"/>
  <c r="R6" i="8" s="1"/>
  <c r="AO7" i="5"/>
  <c r="AO15" i="12"/>
  <c r="AO50" i="12" s="1"/>
  <c r="AO15" i="5"/>
  <c r="AO15" i="7"/>
  <c r="AO50" i="7" s="1"/>
  <c r="K14" i="8" s="1"/>
  <c r="R14" i="8" s="1"/>
  <c r="AQ25" i="12"/>
  <c r="AQ60" i="12" s="1"/>
  <c r="AQ25" i="5"/>
  <c r="AQ25" i="7"/>
  <c r="AQ60" i="7" s="1"/>
  <c r="AO31" i="12"/>
  <c r="AO66" i="12" s="1"/>
  <c r="AO31" i="7"/>
  <c r="AO66" i="7" s="1"/>
  <c r="K30" i="8" s="1"/>
  <c r="R30" i="8" s="1"/>
  <c r="AO31" i="5"/>
  <c r="AQ17" i="12"/>
  <c r="AQ52" i="12" s="1"/>
  <c r="AQ17" i="7"/>
  <c r="AQ52" i="7" s="1"/>
  <c r="AQ17" i="5"/>
  <c r="AO9" i="12"/>
  <c r="AO44" i="12" s="1"/>
  <c r="AO9" i="5"/>
  <c r="AO9" i="7"/>
  <c r="AO44" i="7" s="1"/>
  <c r="K8" i="8" s="1"/>
  <c r="R8" i="8" s="1"/>
  <c r="AS11" i="12"/>
  <c r="AS46" i="12" s="1"/>
  <c r="AS11" i="5"/>
  <c r="AS11" i="7"/>
  <c r="AS46" i="7" s="1"/>
  <c r="AQ22" i="12"/>
  <c r="AQ57" i="12" s="1"/>
  <c r="AQ22" i="5"/>
  <c r="AQ22" i="7"/>
  <c r="AQ57" i="7" s="1"/>
  <c r="AQ31" i="12"/>
  <c r="AQ66" i="12" s="1"/>
  <c r="AQ31" i="7"/>
  <c r="AQ66" i="7" s="1"/>
  <c r="AQ31" i="5"/>
  <c r="AI16" i="12"/>
  <c r="AI51" i="12" s="1"/>
  <c r="AI16" i="5"/>
  <c r="AI16" i="7"/>
  <c r="AI51" i="7" s="1"/>
  <c r="F24" i="11"/>
  <c r="AP28" i="1"/>
  <c r="AQ28" i="1" s="1"/>
  <c r="AR28" i="1" s="1"/>
  <c r="AS28" i="1" s="1"/>
  <c r="JG29" i="1"/>
  <c r="JH29" i="1" s="1"/>
  <c r="JI29" i="1" s="1"/>
  <c r="JJ29" i="1" s="1"/>
  <c r="JQ29" i="1"/>
  <c r="JR29" i="1" s="1"/>
  <c r="JS29" i="1" s="1"/>
  <c r="BM15" i="5"/>
  <c r="BM15" i="12"/>
  <c r="BM50" i="12" s="1"/>
  <c r="BM15" i="7"/>
  <c r="BM50" i="7" s="1"/>
  <c r="AG25" i="12"/>
  <c r="AG60" i="12" s="1"/>
  <c r="AG25" i="5"/>
  <c r="AG25" i="7"/>
  <c r="AG60" i="7" s="1"/>
  <c r="IQ15" i="1"/>
  <c r="IR15" i="1" s="1"/>
  <c r="IS15" i="1" s="1"/>
  <c r="IT15" i="1" s="1"/>
  <c r="JK15" i="1"/>
  <c r="JL15" i="1" s="1"/>
  <c r="JM15" i="1" s="1"/>
  <c r="AY24" i="12"/>
  <c r="AY59" i="12" s="1"/>
  <c r="AY24" i="7"/>
  <c r="AY59" i="7" s="1"/>
  <c r="AE5" i="12"/>
  <c r="AE40" i="12" s="1"/>
  <c r="AE5" i="5"/>
  <c r="AE5" i="7"/>
  <c r="AE40" i="7" s="1"/>
  <c r="AR9" i="12"/>
  <c r="AR44" i="12" s="1"/>
  <c r="AR9" i="5"/>
  <c r="AR9" i="7"/>
  <c r="AR44" i="7" s="1"/>
  <c r="AR20" i="12"/>
  <c r="AR55" i="12" s="1"/>
  <c r="AR20" i="7"/>
  <c r="AR55" i="7" s="1"/>
  <c r="AR20" i="5"/>
  <c r="F29" i="9"/>
  <c r="Z33" i="1"/>
  <c r="AA33" i="1" s="1"/>
  <c r="AB33" i="1" s="1"/>
  <c r="AC33" i="1" s="1"/>
  <c r="CC25" i="12"/>
  <c r="CC60" i="12" s="1"/>
  <c r="CC25" i="7"/>
  <c r="CC60" i="7" s="1"/>
  <c r="BS13" i="12"/>
  <c r="BS48" i="12" s="1"/>
  <c r="BS13" i="7"/>
  <c r="BS48" i="7" s="1"/>
  <c r="BS25" i="12"/>
  <c r="BS60" i="12" s="1"/>
  <c r="BS25" i="7"/>
  <c r="BS60" i="7" s="1"/>
  <c r="V32" i="12"/>
  <c r="V67" i="12" s="1"/>
  <c r="V32" i="7"/>
  <c r="V67" i="7" s="1"/>
  <c r="V32" i="5"/>
  <c r="BD15" i="12"/>
  <c r="BD50" i="12" s="1"/>
  <c r="BD15" i="7"/>
  <c r="BD50" i="7" s="1"/>
  <c r="BD15" i="5"/>
  <c r="BD14" i="12"/>
  <c r="BD49" i="12" s="1"/>
  <c r="BD14" i="5"/>
  <c r="BD14" i="7"/>
  <c r="BD49" i="7" s="1"/>
  <c r="BD9" i="12"/>
  <c r="BD44" i="12" s="1"/>
  <c r="BD9" i="5"/>
  <c r="BD9" i="7"/>
  <c r="BD44" i="7" s="1"/>
  <c r="BD5" i="12"/>
  <c r="BD40" i="12" s="1"/>
  <c r="BD5" i="7"/>
  <c r="BD40" i="7" s="1"/>
  <c r="BD5" i="5"/>
  <c r="BB21" i="12"/>
  <c r="BB56" i="12" s="1"/>
  <c r="BB21" i="5"/>
  <c r="BB21" i="7"/>
  <c r="BB56" i="7" s="1"/>
  <c r="BD30" i="12"/>
  <c r="BD65" i="12" s="1"/>
  <c r="BD30" i="5"/>
  <c r="BD30" i="7"/>
  <c r="BD65" i="7" s="1"/>
  <c r="AZ21" i="12"/>
  <c r="AZ56" i="12" s="1"/>
  <c r="AZ21" i="7"/>
  <c r="AZ56" i="7" s="1"/>
  <c r="BB30" i="12"/>
  <c r="BB65" i="12" s="1"/>
  <c r="BB30" i="7"/>
  <c r="BB65" i="7" s="1"/>
  <c r="BB30" i="5"/>
  <c r="G179" i="11"/>
  <c r="H179" i="11" s="1"/>
  <c r="I179" i="11" s="1"/>
  <c r="G175" i="11"/>
  <c r="H175" i="11" s="1"/>
  <c r="I175" i="11" s="1"/>
  <c r="G171" i="11"/>
  <c r="H171" i="11" s="1"/>
  <c r="I171" i="11" s="1"/>
  <c r="G167" i="11"/>
  <c r="H167" i="11" s="1"/>
  <c r="I167" i="11" s="1"/>
  <c r="G163" i="11"/>
  <c r="H163" i="11" s="1"/>
  <c r="I163" i="11" s="1"/>
  <c r="G159" i="11"/>
  <c r="H159" i="11" s="1"/>
  <c r="I159" i="11" s="1"/>
  <c r="G155" i="11"/>
  <c r="H155" i="11" s="1"/>
  <c r="I155" i="11" s="1"/>
  <c r="G182" i="11"/>
  <c r="H182" i="11" s="1"/>
  <c r="I182" i="11" s="1"/>
  <c r="G178" i="11"/>
  <c r="H178" i="11" s="1"/>
  <c r="I178" i="11" s="1"/>
  <c r="G174" i="11"/>
  <c r="H174" i="11" s="1"/>
  <c r="I174" i="11" s="1"/>
  <c r="G170" i="11"/>
  <c r="H170" i="11" s="1"/>
  <c r="I170" i="11" s="1"/>
  <c r="G166" i="11"/>
  <c r="H166" i="11" s="1"/>
  <c r="I166" i="11" s="1"/>
  <c r="G162" i="11"/>
  <c r="H162" i="11" s="1"/>
  <c r="I162" i="11" s="1"/>
  <c r="G158" i="11"/>
  <c r="H158" i="11" s="1"/>
  <c r="I158" i="11" s="1"/>
  <c r="G154" i="11"/>
  <c r="H154" i="11" s="1"/>
  <c r="I154" i="11" s="1"/>
  <c r="G180" i="11"/>
  <c r="H180" i="11" s="1"/>
  <c r="I180" i="11" s="1"/>
  <c r="G176" i="11"/>
  <c r="H176" i="11" s="1"/>
  <c r="I176" i="11" s="1"/>
  <c r="G172" i="11"/>
  <c r="H172" i="11" s="1"/>
  <c r="I172" i="11" s="1"/>
  <c r="G168" i="11"/>
  <c r="H168" i="11" s="1"/>
  <c r="I168" i="11" s="1"/>
  <c r="G164" i="11"/>
  <c r="H164" i="11" s="1"/>
  <c r="I164" i="11" s="1"/>
  <c r="G160" i="11"/>
  <c r="H160" i="11" s="1"/>
  <c r="I160" i="11" s="1"/>
  <c r="G156" i="11"/>
  <c r="H156" i="11" s="1"/>
  <c r="I156" i="11" s="1"/>
  <c r="G173" i="11"/>
  <c r="H173" i="11" s="1"/>
  <c r="I173" i="11" s="1"/>
  <c r="G157" i="11"/>
  <c r="H157" i="11" s="1"/>
  <c r="I157" i="11" s="1"/>
  <c r="G181" i="11"/>
  <c r="H181" i="11" s="1"/>
  <c r="I181" i="11" s="1"/>
  <c r="G161" i="11"/>
  <c r="H161" i="11" s="1"/>
  <c r="I161" i="11" s="1"/>
  <c r="G169" i="11"/>
  <c r="H169" i="11" s="1"/>
  <c r="I169" i="11" s="1"/>
  <c r="G165" i="11"/>
  <c r="H165" i="11" s="1"/>
  <c r="I165" i="11" s="1"/>
  <c r="G177" i="11"/>
  <c r="H177" i="11" s="1"/>
  <c r="I177" i="11" s="1"/>
  <c r="BM30" i="12"/>
  <c r="BM65" i="12" s="1"/>
  <c r="BM30" i="7"/>
  <c r="BM65" i="7" s="1"/>
  <c r="BM30" i="5"/>
  <c r="Z32" i="12"/>
  <c r="Z67" i="12" s="1"/>
  <c r="Z32" i="7"/>
  <c r="Z67" i="7" s="1"/>
  <c r="Z32" i="5"/>
  <c r="FN26" i="6"/>
  <c r="FO26" i="6" s="1"/>
  <c r="FP26" i="6" s="1"/>
  <c r="FQ26" i="6" s="1"/>
  <c r="F254" i="10"/>
  <c r="FN34" i="6"/>
  <c r="FO34" i="6" s="1"/>
  <c r="FP34" i="6" s="1"/>
  <c r="FQ34" i="6" s="1"/>
  <c r="F262" i="10"/>
  <c r="K72" i="11"/>
  <c r="N72" i="11"/>
  <c r="P72" i="11" s="1"/>
  <c r="N78" i="11"/>
  <c r="P78" i="11" s="1"/>
  <c r="K78" i="11"/>
  <c r="BC20" i="12"/>
  <c r="BC55" i="12" s="1"/>
  <c r="BC20" i="5"/>
  <c r="BC20" i="7"/>
  <c r="BC55" i="7" s="1"/>
  <c r="K124" i="10"/>
  <c r="N124" i="10"/>
  <c r="P124" i="10" s="1"/>
  <c r="N99" i="10"/>
  <c r="P99" i="10" s="1"/>
  <c r="K99" i="10"/>
  <c r="AJ24" i="12"/>
  <c r="AJ59" i="12" s="1"/>
  <c r="AJ24" i="7"/>
  <c r="AJ59" i="7" s="1"/>
  <c r="AJ24" i="5"/>
  <c r="IQ21" i="1"/>
  <c r="IR21" i="1" s="1"/>
  <c r="IS21" i="1" s="1"/>
  <c r="IT21" i="1" s="1"/>
  <c r="JK21" i="1"/>
  <c r="JL21" i="1" s="1"/>
  <c r="JM21" i="1" s="1"/>
  <c r="X22" i="12"/>
  <c r="X57" i="12" s="1"/>
  <c r="X22" i="5"/>
  <c r="X22" i="7"/>
  <c r="X57" i="7" s="1"/>
  <c r="AF6" i="12"/>
  <c r="AF41" i="12" s="1"/>
  <c r="AF6" i="5"/>
  <c r="AF6" i="7"/>
  <c r="AF41" i="7" s="1"/>
  <c r="I5" i="8" s="1"/>
  <c r="Q5" i="8" s="1"/>
  <c r="F28" i="10"/>
  <c r="G28" i="10" s="1"/>
  <c r="H28" i="10" s="1"/>
  <c r="I28" i="10" s="1"/>
  <c r="AH32" i="1"/>
  <c r="AI32" i="1" s="1"/>
  <c r="AJ32" i="1" s="1"/>
  <c r="AK32" i="1" s="1"/>
  <c r="AI28" i="12"/>
  <c r="AI63" i="12" s="1"/>
  <c r="AI28" i="5"/>
  <c r="AI28" i="7"/>
  <c r="AI63" i="7" s="1"/>
  <c r="F193" i="10"/>
  <c r="G193" i="10" s="1"/>
  <c r="H193" i="10" s="1"/>
  <c r="I193" i="10" s="1"/>
  <c r="CB23" i="6"/>
  <c r="CC23" i="6" s="1"/>
  <c r="CD23" i="6" s="1"/>
  <c r="CE23" i="6" s="1"/>
  <c r="CQ23" i="6"/>
  <c r="CR23" i="6" s="1"/>
  <c r="CS23" i="6" s="1"/>
  <c r="AR11" i="12"/>
  <c r="AR46" i="12" s="1"/>
  <c r="AR11" i="5"/>
  <c r="AR11" i="7"/>
  <c r="AR46" i="7" s="1"/>
  <c r="V7" i="12"/>
  <c r="V42" i="12" s="1"/>
  <c r="V7" i="5"/>
  <c r="V7" i="7"/>
  <c r="V42" i="7" s="1"/>
  <c r="CM20" i="12"/>
  <c r="CM55" i="12" s="1"/>
  <c r="CM20" i="7"/>
  <c r="CM55" i="7" s="1"/>
  <c r="IY14" i="1"/>
  <c r="IZ14" i="1" s="1"/>
  <c r="JA14" i="1" s="1"/>
  <c r="JB14" i="1" s="1"/>
  <c r="JN14" i="1"/>
  <c r="JO14" i="1" s="1"/>
  <c r="JP14" i="1" s="1"/>
  <c r="BS11" i="12"/>
  <c r="BS46" i="12" s="1"/>
  <c r="BS11" i="7"/>
  <c r="BS46" i="7" s="1"/>
  <c r="CD8" i="12"/>
  <c r="CD43" i="12" s="1"/>
  <c r="CD8" i="7"/>
  <c r="CD43" i="7" s="1"/>
  <c r="CH20" i="12"/>
  <c r="CH55" i="12" s="1"/>
  <c r="CH20" i="7"/>
  <c r="CH55" i="7" s="1"/>
  <c r="CH20" i="5"/>
  <c r="CF5" i="12"/>
  <c r="CF40" i="12" s="1"/>
  <c r="CF5" i="5"/>
  <c r="CF5" i="7"/>
  <c r="CF40" i="7" s="1"/>
  <c r="CD31" i="12"/>
  <c r="CD66" i="12" s="1"/>
  <c r="CD31" i="7"/>
  <c r="CD66" i="7" s="1"/>
  <c r="CF10" i="12"/>
  <c r="CF45" i="12" s="1"/>
  <c r="CF10" i="7"/>
  <c r="CF45" i="7" s="1"/>
  <c r="CF10" i="5"/>
  <c r="CH31" i="12"/>
  <c r="CH66" i="12" s="1"/>
  <c r="CH31" i="5"/>
  <c r="CH31" i="7"/>
  <c r="CH66" i="7" s="1"/>
  <c r="CD21" i="12"/>
  <c r="CD56" i="12" s="1"/>
  <c r="CD21" i="7"/>
  <c r="CD56" i="7" s="1"/>
  <c r="CH30" i="12"/>
  <c r="CH65" i="12" s="1"/>
  <c r="CH30" i="5"/>
  <c r="CH30" i="7"/>
  <c r="CH65" i="7" s="1"/>
  <c r="CC28" i="12"/>
  <c r="CC63" i="12" s="1"/>
  <c r="CC28" i="7"/>
  <c r="CC63" i="7" s="1"/>
  <c r="BN17" i="5"/>
  <c r="BN17" i="12"/>
  <c r="BN52" i="12" s="1"/>
  <c r="BN17" i="7"/>
  <c r="BN52" i="7" s="1"/>
  <c r="CM26" i="12"/>
  <c r="CM61" i="12" s="1"/>
  <c r="CM26" i="7"/>
  <c r="CM61" i="7" s="1"/>
  <c r="F297" i="10"/>
  <c r="G297" i="10" s="1"/>
  <c r="H297" i="10" s="1"/>
  <c r="I297" i="10" s="1"/>
  <c r="HG40" i="6"/>
  <c r="HH40" i="6" s="1"/>
  <c r="HI40" i="6" s="1"/>
  <c r="HJ40" i="6" s="1"/>
  <c r="AH21" i="6"/>
  <c r="AI21" i="6" s="1"/>
  <c r="AJ21" i="6" s="1"/>
  <c r="AK21" i="6" s="1"/>
  <c r="F162" i="10"/>
  <c r="CM25" i="12"/>
  <c r="CM60" i="12" s="1"/>
  <c r="CM25" i="7"/>
  <c r="CM60" i="7" s="1"/>
  <c r="IY25" i="1"/>
  <c r="IZ25" i="1" s="1"/>
  <c r="JA25" i="1" s="1"/>
  <c r="JB25" i="1" s="1"/>
  <c r="JN25" i="1"/>
  <c r="JO25" i="1" s="1"/>
  <c r="JP25" i="1" s="1"/>
  <c r="CG13" i="12"/>
  <c r="CG48" i="12" s="1"/>
  <c r="CG13" i="5"/>
  <c r="CG13" i="7"/>
  <c r="CG48" i="7" s="1"/>
  <c r="N97" i="9"/>
  <c r="P97" i="9" s="1"/>
  <c r="K97" i="9"/>
  <c r="N115" i="9"/>
  <c r="P115" i="9" s="1"/>
  <c r="K115" i="9"/>
  <c r="N106" i="9"/>
  <c r="P106" i="9" s="1"/>
  <c r="K106" i="9"/>
  <c r="F30" i="12"/>
  <c r="F65" i="12" s="1"/>
  <c r="F30" i="5"/>
  <c r="F30" i="7"/>
  <c r="F65" i="7" s="1"/>
  <c r="AE6" i="12"/>
  <c r="AE41" i="12" s="1"/>
  <c r="AE6" i="5"/>
  <c r="AE6" i="7"/>
  <c r="AE41" i="7" s="1"/>
  <c r="AI31" i="12"/>
  <c r="AI66" i="12" s="1"/>
  <c r="AI31" i="5"/>
  <c r="AI31" i="7"/>
  <c r="AI66" i="7" s="1"/>
  <c r="AI30" i="12"/>
  <c r="AI65" i="12" s="1"/>
  <c r="AI30" i="7"/>
  <c r="AI65" i="7" s="1"/>
  <c r="AI30" i="5"/>
  <c r="AP11" i="12"/>
  <c r="AP46" i="12" s="1"/>
  <c r="AP11" i="5"/>
  <c r="AP11" i="7"/>
  <c r="AP46" i="7" s="1"/>
  <c r="BS10" i="12"/>
  <c r="BS45" i="12" s="1"/>
  <c r="BS10" i="7"/>
  <c r="BS45" i="7" s="1"/>
  <c r="BT27" i="6"/>
  <c r="BU27" i="6" s="1"/>
  <c r="BV27" i="6" s="1"/>
  <c r="BW27" i="6" s="1"/>
  <c r="CN27" i="6"/>
  <c r="CO27" i="6" s="1"/>
  <c r="CP27" i="6" s="1"/>
  <c r="Z26" i="5"/>
  <c r="Z26" i="7"/>
  <c r="Z61" i="7" s="1"/>
  <c r="Z26" i="12"/>
  <c r="Z61" i="12" s="1"/>
  <c r="CN8" i="12"/>
  <c r="CN43" i="12" s="1"/>
  <c r="CN8" i="7"/>
  <c r="CN43" i="7" s="1"/>
  <c r="CR31" i="12"/>
  <c r="CR66" i="12" s="1"/>
  <c r="CR31" i="5"/>
  <c r="CR31" i="7"/>
  <c r="CR66" i="7" s="1"/>
  <c r="CR32" i="12"/>
  <c r="CR67" i="12" s="1"/>
  <c r="CR32" i="7"/>
  <c r="CR67" i="7" s="1"/>
  <c r="CR32" i="5"/>
  <c r="CP7" i="12"/>
  <c r="CP42" i="12" s="1"/>
  <c r="CP7" i="5"/>
  <c r="CP7" i="7"/>
  <c r="CP42" i="7" s="1"/>
  <c r="CP19" i="12"/>
  <c r="CP54" i="12" s="1"/>
  <c r="CP19" i="5"/>
  <c r="CP19" i="7"/>
  <c r="CP54" i="7" s="1"/>
  <c r="CN15" i="12"/>
  <c r="CN50" i="12" s="1"/>
  <c r="CN15" i="7"/>
  <c r="CN50" i="7" s="1"/>
  <c r="CN27" i="12"/>
  <c r="CN62" i="12" s="1"/>
  <c r="CN27" i="7"/>
  <c r="CN62" i="7" s="1"/>
  <c r="DU15" i="6"/>
  <c r="DV15" i="6" s="1"/>
  <c r="DW15" i="6" s="1"/>
  <c r="DX15" i="6" s="1"/>
  <c r="F214" i="10"/>
  <c r="BT24" i="6"/>
  <c r="BU24" i="6" s="1"/>
  <c r="BV24" i="6" s="1"/>
  <c r="BW24" i="6" s="1"/>
  <c r="CN24" i="6"/>
  <c r="CO24" i="6" s="1"/>
  <c r="CP24" i="6" s="1"/>
  <c r="K188" i="11"/>
  <c r="N188" i="11"/>
  <c r="P188" i="11" s="1"/>
  <c r="N210" i="11"/>
  <c r="P210" i="11" s="1"/>
  <c r="K210" i="11"/>
  <c r="N195" i="11"/>
  <c r="P195" i="11" s="1"/>
  <c r="K195" i="11"/>
  <c r="AA14" i="12"/>
  <c r="AA49" i="12" s="1"/>
  <c r="AA14" i="5"/>
  <c r="AA14" i="7"/>
  <c r="AA49" i="7" s="1"/>
  <c r="M16" i="12"/>
  <c r="M51" i="12" s="1"/>
  <c r="M16" i="5"/>
  <c r="M16" i="7"/>
  <c r="M51" i="7" s="1"/>
  <c r="AI25" i="12"/>
  <c r="AI60" i="12" s="1"/>
  <c r="AI25" i="5"/>
  <c r="AI25" i="7"/>
  <c r="AI60" i="7" s="1"/>
  <c r="AR13" i="12"/>
  <c r="AR48" i="12" s="1"/>
  <c r="AR13" i="5"/>
  <c r="AR13" i="7"/>
  <c r="AR48" i="7" s="1"/>
  <c r="R32" i="12"/>
  <c r="R67" i="12" s="1"/>
  <c r="R32" i="5"/>
  <c r="R32" i="7"/>
  <c r="R67" i="7" s="1"/>
  <c r="P7" i="12"/>
  <c r="P42" i="12" s="1"/>
  <c r="P7" i="7"/>
  <c r="P42" i="7" s="1"/>
  <c r="P7" i="5"/>
  <c r="N8" i="12"/>
  <c r="N43" i="12" s="1"/>
  <c r="N8" i="5"/>
  <c r="N8" i="7"/>
  <c r="N43" i="7" s="1"/>
  <c r="E7" i="8" s="1"/>
  <c r="O7" i="8" s="1"/>
  <c r="P15" i="12"/>
  <c r="P50" i="12" s="1"/>
  <c r="P15" i="5"/>
  <c r="P15" i="7"/>
  <c r="P50" i="7" s="1"/>
  <c r="N31" i="12"/>
  <c r="N66" i="12" s="1"/>
  <c r="N31" i="5"/>
  <c r="N31" i="7"/>
  <c r="N66" i="7" s="1"/>
  <c r="E30" i="8" s="1"/>
  <c r="O30" i="8" s="1"/>
  <c r="N11" i="12"/>
  <c r="N46" i="12" s="1"/>
  <c r="N11" i="5"/>
  <c r="N11" i="7"/>
  <c r="N46" i="7" s="1"/>
  <c r="E10" i="8" s="1"/>
  <c r="O10" i="8" s="1"/>
  <c r="N17" i="12"/>
  <c r="N52" i="12" s="1"/>
  <c r="N17" i="7"/>
  <c r="N52" i="7" s="1"/>
  <c r="E16" i="8" s="1"/>
  <c r="O16" i="8" s="1"/>
  <c r="N17" i="5"/>
  <c r="P31" i="12"/>
  <c r="P66" i="12" s="1"/>
  <c r="P31" i="7"/>
  <c r="P66" i="7" s="1"/>
  <c r="P31" i="5"/>
  <c r="AE21" i="12"/>
  <c r="AE56" i="12" s="1"/>
  <c r="AE21" i="5"/>
  <c r="AE21" i="7"/>
  <c r="AE56" i="7" s="1"/>
  <c r="AI33" i="12"/>
  <c r="AI68" i="12" s="1"/>
  <c r="AI33" i="5"/>
  <c r="AI33" i="7"/>
  <c r="AI68" i="7" s="1"/>
  <c r="IQ38" i="1"/>
  <c r="IR38" i="1" s="1"/>
  <c r="IS38" i="1" s="1"/>
  <c r="IT38" i="1" s="1"/>
  <c r="JK38" i="1"/>
  <c r="JL38" i="1" s="1"/>
  <c r="JM38" i="1" s="1"/>
  <c r="CC30" i="12"/>
  <c r="CC65" i="12" s="1"/>
  <c r="CC30" i="7"/>
  <c r="CC65" i="7" s="1"/>
  <c r="CG14" i="12"/>
  <c r="CG49" i="12" s="1"/>
  <c r="CG14" i="5"/>
  <c r="CG14" i="7"/>
  <c r="CG49" i="7" s="1"/>
  <c r="N77" i="10"/>
  <c r="P77" i="10" s="1"/>
  <c r="K77" i="10"/>
  <c r="K72" i="10"/>
  <c r="N72" i="10"/>
  <c r="P72" i="10" s="1"/>
  <c r="N94" i="10"/>
  <c r="P94" i="10" s="1"/>
  <c r="K94" i="10"/>
  <c r="AY20" i="12"/>
  <c r="AY55" i="12" s="1"/>
  <c r="AY20" i="7"/>
  <c r="AY55" i="7" s="1"/>
  <c r="V13" i="12"/>
  <c r="V48" i="12" s="1"/>
  <c r="V13" i="5"/>
  <c r="V13" i="7"/>
  <c r="V48" i="7" s="1"/>
  <c r="F221" i="10"/>
  <c r="DU22" i="6"/>
  <c r="DV22" i="6" s="1"/>
  <c r="DW22" i="6" s="1"/>
  <c r="DX22" i="6" s="1"/>
  <c r="Q27" i="5"/>
  <c r="Q27" i="12"/>
  <c r="Q62" i="12" s="1"/>
  <c r="Q27" i="7"/>
  <c r="Q62" i="7" s="1"/>
  <c r="BW26" i="12"/>
  <c r="BW61" i="12" s="1"/>
  <c r="BW26" i="5"/>
  <c r="BW26" i="7"/>
  <c r="BW61" i="7" s="1"/>
  <c r="V9" i="12"/>
  <c r="V44" i="12" s="1"/>
  <c r="V9" i="5"/>
  <c r="V9" i="7"/>
  <c r="V44" i="7" s="1"/>
  <c r="JG40" i="1"/>
  <c r="JH40" i="1" s="1"/>
  <c r="JI40" i="1" s="1"/>
  <c r="JJ40" i="1" s="1"/>
  <c r="JQ40" i="1"/>
  <c r="JR40" i="1" s="1"/>
  <c r="JS40" i="1" s="1"/>
  <c r="BM26" i="5"/>
  <c r="BM26" i="7"/>
  <c r="BM61" i="7" s="1"/>
  <c r="BM26" i="12"/>
  <c r="BM61" i="12" s="1"/>
  <c r="CC5" i="12"/>
  <c r="CC40" i="12" s="1"/>
  <c r="CC5" i="7"/>
  <c r="CC40" i="7" s="1"/>
  <c r="M8" i="12"/>
  <c r="M43" i="12" s="1"/>
  <c r="M8" i="5"/>
  <c r="M8" i="7"/>
  <c r="M43" i="7" s="1"/>
  <c r="IY16" i="1"/>
  <c r="IZ16" i="1" s="1"/>
  <c r="JA16" i="1" s="1"/>
  <c r="JB16" i="1" s="1"/>
  <c r="JN16" i="1"/>
  <c r="JO16" i="1" s="1"/>
  <c r="JP16" i="1" s="1"/>
  <c r="AJ13" i="12"/>
  <c r="AJ48" i="12" s="1"/>
  <c r="AJ13" i="5"/>
  <c r="AJ13" i="7"/>
  <c r="AJ48" i="7" s="1"/>
  <c r="AJ14" i="5"/>
  <c r="AJ14" i="7"/>
  <c r="AJ49" i="7" s="1"/>
  <c r="AJ14" i="12"/>
  <c r="AJ49" i="12" s="1"/>
  <c r="IQ30" i="1"/>
  <c r="IR30" i="1" s="1"/>
  <c r="IS30" i="1" s="1"/>
  <c r="IT30" i="1" s="1"/>
  <c r="JK30" i="1"/>
  <c r="JL30" i="1" s="1"/>
  <c r="JM30" i="1" s="1"/>
  <c r="BW17" i="12"/>
  <c r="BW52" i="12" s="1"/>
  <c r="BW17" i="7"/>
  <c r="BW52" i="7" s="1"/>
  <c r="BW17" i="5"/>
  <c r="DU31" i="6"/>
  <c r="DV31" i="6" s="1"/>
  <c r="DW31" i="6" s="1"/>
  <c r="DX31" i="6" s="1"/>
  <c r="F230" i="10"/>
  <c r="AN16" i="12"/>
  <c r="AN51" i="12" s="1"/>
  <c r="AN16" i="5"/>
  <c r="AN16" i="7"/>
  <c r="AN51" i="7" s="1"/>
  <c r="AR17" i="12"/>
  <c r="AR52" i="12" s="1"/>
  <c r="AR17" i="5"/>
  <c r="AR17" i="7"/>
  <c r="AR52" i="7" s="1"/>
  <c r="N93" i="9"/>
  <c r="P93" i="9" s="1"/>
  <c r="K93" i="9"/>
  <c r="N70" i="9"/>
  <c r="P70" i="9" s="1"/>
  <c r="K70" i="9"/>
  <c r="Y5" i="12"/>
  <c r="Y40" i="12" s="1"/>
  <c r="Y5" i="5"/>
  <c r="Y5" i="7"/>
  <c r="Y40" i="7" s="1"/>
  <c r="N97" i="11"/>
  <c r="P97" i="11" s="1"/>
  <c r="K97" i="11"/>
  <c r="N98" i="11"/>
  <c r="P98" i="11" s="1"/>
  <c r="K98" i="11"/>
  <c r="N103" i="11"/>
  <c r="P103" i="11" s="1"/>
  <c r="K103" i="11"/>
  <c r="AH19" i="12"/>
  <c r="AH54" i="12" s="1"/>
  <c r="AH19" i="5"/>
  <c r="AH19" i="7"/>
  <c r="AH54" i="7" s="1"/>
  <c r="BX22" i="12"/>
  <c r="BX57" i="12" s="1"/>
  <c r="BX22" i="5"/>
  <c r="BX22" i="7"/>
  <c r="BX57" i="7" s="1"/>
  <c r="BX13" i="12"/>
  <c r="BX48" i="12" s="1"/>
  <c r="BX13" i="5"/>
  <c r="BX13" i="7"/>
  <c r="BX48" i="7" s="1"/>
  <c r="BX16" i="12"/>
  <c r="BX51" i="12" s="1"/>
  <c r="BX16" i="5"/>
  <c r="BX16" i="7"/>
  <c r="BX51" i="7" s="1"/>
  <c r="BX23" i="12"/>
  <c r="BX58" i="12" s="1"/>
  <c r="BX23" i="5"/>
  <c r="BX23" i="7"/>
  <c r="BX58" i="7" s="1"/>
  <c r="BV8" i="12"/>
  <c r="BV43" i="12" s="1"/>
  <c r="BV8" i="5"/>
  <c r="BV8" i="7"/>
  <c r="BV43" i="7" s="1"/>
  <c r="BV20" i="12"/>
  <c r="BV55" i="12" s="1"/>
  <c r="BV20" i="5"/>
  <c r="BV20" i="7"/>
  <c r="BV55" i="7" s="1"/>
  <c r="BV33" i="12"/>
  <c r="BV68" i="12" s="1"/>
  <c r="BV33" i="5"/>
  <c r="BV33" i="7"/>
  <c r="BV68" i="7" s="1"/>
  <c r="BT23" i="12"/>
  <c r="BT58" i="12" s="1"/>
  <c r="BT23" i="7"/>
  <c r="BT58" i="7" s="1"/>
  <c r="BV32" i="12"/>
  <c r="BV67" i="12" s="1"/>
  <c r="BV32" i="5"/>
  <c r="BV32" i="7"/>
  <c r="BV67" i="7" s="1"/>
  <c r="G7" i="12"/>
  <c r="G42" i="12" s="1"/>
  <c r="G7" i="5"/>
  <c r="G7" i="7"/>
  <c r="G42" i="7" s="1"/>
  <c r="E27" i="12"/>
  <c r="E62" i="12" s="1"/>
  <c r="E27" i="5"/>
  <c r="E27" i="7"/>
  <c r="E62" i="7" s="1"/>
  <c r="C26" i="8" s="1"/>
  <c r="N26" i="8" s="1"/>
  <c r="I6" i="12"/>
  <c r="I41" i="12" s="1"/>
  <c r="I6" i="7"/>
  <c r="I41" i="7" s="1"/>
  <c r="I6" i="5"/>
  <c r="G29" i="12"/>
  <c r="G64" i="12" s="1"/>
  <c r="G29" i="5"/>
  <c r="G29" i="7"/>
  <c r="G64" i="7" s="1"/>
  <c r="E28" i="12"/>
  <c r="E63" i="12" s="1"/>
  <c r="E28" i="5"/>
  <c r="E28" i="7"/>
  <c r="E63" i="7" s="1"/>
  <c r="C27" i="8" s="1"/>
  <c r="N27" i="8" s="1"/>
  <c r="I12" i="12"/>
  <c r="I47" i="12" s="1"/>
  <c r="I12" i="7"/>
  <c r="I47" i="7" s="1"/>
  <c r="I12" i="5"/>
  <c r="E13" i="12"/>
  <c r="E48" i="12" s="1"/>
  <c r="E13" i="5"/>
  <c r="E13" i="7"/>
  <c r="E48" i="7" s="1"/>
  <c r="C12" i="8" s="1"/>
  <c r="N12" i="8" s="1"/>
  <c r="I28" i="12"/>
  <c r="I63" i="12" s="1"/>
  <c r="I28" i="7"/>
  <c r="I63" i="7" s="1"/>
  <c r="I28" i="5"/>
  <c r="G32" i="9"/>
  <c r="H32" i="9" s="1"/>
  <c r="I32" i="9" s="1"/>
  <c r="G22" i="9"/>
  <c r="H22" i="9" s="1"/>
  <c r="I22" i="9" s="1"/>
  <c r="G35" i="9"/>
  <c r="H35" i="9" s="1"/>
  <c r="I35" i="9" s="1"/>
  <c r="G21" i="9"/>
  <c r="H21" i="9" s="1"/>
  <c r="I21" i="9" s="1"/>
  <c r="G11" i="9"/>
  <c r="H11" i="9" s="1"/>
  <c r="I11" i="9" s="1"/>
  <c r="G20" i="9"/>
  <c r="H20" i="9" s="1"/>
  <c r="I20" i="9" s="1"/>
  <c r="G23" i="9"/>
  <c r="H23" i="9" s="1"/>
  <c r="I23" i="9" s="1"/>
  <c r="G33" i="9"/>
  <c r="H33" i="9" s="1"/>
  <c r="I33" i="9" s="1"/>
  <c r="G18" i="9"/>
  <c r="H18" i="9" s="1"/>
  <c r="I18" i="9" s="1"/>
  <c r="G9" i="9"/>
  <c r="H9" i="9" s="1"/>
  <c r="I9" i="9" s="1"/>
  <c r="G29" i="9"/>
  <c r="H29" i="9" s="1"/>
  <c r="I29" i="9" s="1"/>
  <c r="AO27" i="12"/>
  <c r="AO62" i="12" s="1"/>
  <c r="AO27" i="5"/>
  <c r="AO27" i="7"/>
  <c r="AO62" i="7" s="1"/>
  <c r="K26" i="8" s="1"/>
  <c r="R26" i="8" s="1"/>
  <c r="AS8" i="12"/>
  <c r="AS43" i="12" s="1"/>
  <c r="AS8" i="5"/>
  <c r="AS8" i="7"/>
  <c r="AS43" i="7" s="1"/>
  <c r="G151" i="10"/>
  <c r="H151" i="10" s="1"/>
  <c r="I151" i="10" s="1"/>
  <c r="G147" i="10"/>
  <c r="H147" i="10" s="1"/>
  <c r="I147" i="10" s="1"/>
  <c r="G143" i="10"/>
  <c r="H143" i="10" s="1"/>
  <c r="I143" i="10" s="1"/>
  <c r="G139" i="10"/>
  <c r="H139" i="10" s="1"/>
  <c r="I139" i="10" s="1"/>
  <c r="G135" i="10"/>
  <c r="H135" i="10" s="1"/>
  <c r="I135" i="10" s="1"/>
  <c r="G131" i="10"/>
  <c r="H131" i="10" s="1"/>
  <c r="I131" i="10" s="1"/>
  <c r="G127" i="10"/>
  <c r="H127" i="10" s="1"/>
  <c r="I127" i="10" s="1"/>
  <c r="G150" i="10"/>
  <c r="H150" i="10" s="1"/>
  <c r="I150" i="10" s="1"/>
  <c r="G146" i="10"/>
  <c r="H146" i="10" s="1"/>
  <c r="I146" i="10" s="1"/>
  <c r="G142" i="10"/>
  <c r="H142" i="10" s="1"/>
  <c r="I142" i="10" s="1"/>
  <c r="G138" i="10"/>
  <c r="H138" i="10" s="1"/>
  <c r="I138" i="10" s="1"/>
  <c r="G134" i="10"/>
  <c r="H134" i="10" s="1"/>
  <c r="I134" i="10" s="1"/>
  <c r="G130" i="10"/>
  <c r="H130" i="10" s="1"/>
  <c r="I130" i="10" s="1"/>
  <c r="G126" i="10"/>
  <c r="H126" i="10" s="1"/>
  <c r="I126" i="10" s="1"/>
  <c r="G152" i="10"/>
  <c r="H152" i="10" s="1"/>
  <c r="I152" i="10" s="1"/>
  <c r="G148" i="10"/>
  <c r="H148" i="10" s="1"/>
  <c r="I148" i="10" s="1"/>
  <c r="G144" i="10"/>
  <c r="H144" i="10" s="1"/>
  <c r="I144" i="10" s="1"/>
  <c r="G140" i="10"/>
  <c r="H140" i="10" s="1"/>
  <c r="I140" i="10" s="1"/>
  <c r="G136" i="10"/>
  <c r="H136" i="10" s="1"/>
  <c r="I136" i="10" s="1"/>
  <c r="G132" i="10"/>
  <c r="H132" i="10" s="1"/>
  <c r="I132" i="10" s="1"/>
  <c r="G128" i="10"/>
  <c r="H128" i="10" s="1"/>
  <c r="I128" i="10" s="1"/>
  <c r="G153" i="10"/>
  <c r="H153" i="10" s="1"/>
  <c r="I153" i="10" s="1"/>
  <c r="G137" i="10"/>
  <c r="H137" i="10" s="1"/>
  <c r="I137" i="10" s="1"/>
  <c r="G145" i="10"/>
  <c r="H145" i="10" s="1"/>
  <c r="I145" i="10" s="1"/>
  <c r="G133" i="10"/>
  <c r="H133" i="10" s="1"/>
  <c r="I133" i="10" s="1"/>
  <c r="G125" i="10"/>
  <c r="H125" i="10" s="1"/>
  <c r="I125" i="10" s="1"/>
  <c r="G149" i="10"/>
  <c r="H149" i="10" s="1"/>
  <c r="I149" i="10" s="1"/>
  <c r="G141" i="10"/>
  <c r="H141" i="10" s="1"/>
  <c r="I141" i="10" s="1"/>
  <c r="G129" i="10"/>
  <c r="H129" i="10" s="1"/>
  <c r="I129" i="10" s="1"/>
  <c r="AO32" i="12"/>
  <c r="AO67" i="12" s="1"/>
  <c r="AO32" i="7"/>
  <c r="AO67" i="7" s="1"/>
  <c r="K31" i="8" s="1"/>
  <c r="R31" i="8" s="1"/>
  <c r="AO32" i="5"/>
  <c r="AS25" i="12"/>
  <c r="AS60" i="12" s="1"/>
  <c r="AS25" i="7"/>
  <c r="AS60" i="7" s="1"/>
  <c r="AS25" i="5"/>
  <c r="AQ10" i="12"/>
  <c r="AQ45" i="12" s="1"/>
  <c r="AQ10" i="7"/>
  <c r="AQ45" i="7" s="1"/>
  <c r="AQ10" i="5"/>
  <c r="AO13" i="12"/>
  <c r="AO48" i="12" s="1"/>
  <c r="AO13" i="5"/>
  <c r="AO13" i="7"/>
  <c r="AO48" i="7" s="1"/>
  <c r="K12" i="8" s="1"/>
  <c r="R12" i="8" s="1"/>
  <c r="AS28" i="12"/>
  <c r="AS63" i="12" s="1"/>
  <c r="AS28" i="7"/>
  <c r="AS63" i="7" s="1"/>
  <c r="AS28" i="5"/>
  <c r="AS32" i="12"/>
  <c r="AS67" i="12" s="1"/>
  <c r="AS32" i="5"/>
  <c r="AS32" i="7"/>
  <c r="AS67" i="7" s="1"/>
  <c r="D19" i="12"/>
  <c r="D54" i="12" s="1"/>
  <c r="D19" i="5"/>
  <c r="D19" i="7"/>
  <c r="D54" i="7" s="1"/>
  <c r="Y25" i="12"/>
  <c r="Y60" i="12" s="1"/>
  <c r="Y25" i="7"/>
  <c r="Y60" i="7" s="1"/>
  <c r="Y25" i="5"/>
  <c r="AR21" i="12"/>
  <c r="AR56" i="12" s="1"/>
  <c r="AR21" i="5"/>
  <c r="AR21" i="7"/>
  <c r="AR56" i="7" s="1"/>
  <c r="F281" i="10"/>
  <c r="HG24" i="6"/>
  <c r="HH24" i="6" s="1"/>
  <c r="HI24" i="6" s="1"/>
  <c r="HJ24" i="6" s="1"/>
  <c r="F14" i="11"/>
  <c r="G14" i="11" s="1"/>
  <c r="H14" i="11" s="1"/>
  <c r="I14" i="11" s="1"/>
  <c r="AP18" i="1"/>
  <c r="AQ18" i="1" s="1"/>
  <c r="AR18" i="1" s="1"/>
  <c r="AS18" i="1" s="1"/>
  <c r="IQ33" i="1"/>
  <c r="IR33" i="1" s="1"/>
  <c r="IS33" i="1" s="1"/>
  <c r="IT33" i="1" s="1"/>
  <c r="JK33" i="1"/>
  <c r="JL33" i="1" s="1"/>
  <c r="JM33" i="1" s="1"/>
  <c r="BI8" i="12"/>
  <c r="BI43" i="12" s="1"/>
  <c r="BI8" i="7"/>
  <c r="BI43" i="7" s="1"/>
  <c r="CG20" i="12"/>
  <c r="CG55" i="12" s="1"/>
  <c r="CG20" i="7"/>
  <c r="CG55" i="7" s="1"/>
  <c r="CG20" i="5"/>
  <c r="CG28" i="12"/>
  <c r="CG63" i="12" s="1"/>
  <c r="CG28" i="5"/>
  <c r="CG28" i="7"/>
  <c r="CG63" i="7" s="1"/>
  <c r="AZ7" i="12"/>
  <c r="AZ42" i="12" s="1"/>
  <c r="AZ7" i="7"/>
  <c r="AZ42" i="7" s="1"/>
  <c r="BD19" i="12"/>
  <c r="BD54" i="12" s="1"/>
  <c r="BD19" i="5"/>
  <c r="BD19" i="7"/>
  <c r="BD54" i="7" s="1"/>
  <c r="BD18" i="5"/>
  <c r="BD18" i="7"/>
  <c r="BD53" i="7" s="1"/>
  <c r="BD18" i="12"/>
  <c r="BD53" i="12" s="1"/>
  <c r="BD28" i="12"/>
  <c r="BD63" i="12" s="1"/>
  <c r="BD28" i="5"/>
  <c r="BD28" i="7"/>
  <c r="BD63" i="7" s="1"/>
  <c r="BB6" i="12"/>
  <c r="BB41" i="12" s="1"/>
  <c r="BB6" i="7"/>
  <c r="BB41" i="7" s="1"/>
  <c r="BB6" i="5"/>
  <c r="BB22" i="12"/>
  <c r="BB57" i="12" s="1"/>
  <c r="BB22" i="7"/>
  <c r="BB57" i="7" s="1"/>
  <c r="BB22" i="5"/>
  <c r="BB26" i="12"/>
  <c r="BB61" i="12" s="1"/>
  <c r="BB26" i="5"/>
  <c r="BB26" i="7"/>
  <c r="BB61" i="7" s="1"/>
  <c r="AZ22" i="12"/>
  <c r="AZ57" i="12" s="1"/>
  <c r="AZ22" i="7"/>
  <c r="AZ57" i="7" s="1"/>
  <c r="BC14" i="12"/>
  <c r="BC49" i="12" s="1"/>
  <c r="BC14" i="5"/>
  <c r="BC14" i="7"/>
  <c r="BC49" i="7" s="1"/>
  <c r="F251" i="10"/>
  <c r="FN23" i="6"/>
  <c r="FO23" i="6" s="1"/>
  <c r="FP23" i="6" s="1"/>
  <c r="FQ23" i="6" s="1"/>
  <c r="W33" i="12"/>
  <c r="W68" i="12" s="1"/>
  <c r="W33" i="5"/>
  <c r="W33" i="7"/>
  <c r="W68" i="7" s="1"/>
  <c r="G32" i="8" s="1"/>
  <c r="P32" i="8" s="1"/>
  <c r="N81" i="9"/>
  <c r="P81" i="9" s="1"/>
  <c r="K81" i="9"/>
  <c r="N67" i="9"/>
  <c r="P67" i="9" s="1"/>
  <c r="K67" i="9"/>
  <c r="N75" i="9"/>
  <c r="P75" i="9" s="1"/>
  <c r="K75" i="9"/>
  <c r="N83" i="9"/>
  <c r="P83" i="9" s="1"/>
  <c r="K83" i="9"/>
  <c r="N91" i="9"/>
  <c r="P91" i="9" s="1"/>
  <c r="K91" i="9"/>
  <c r="N90" i="9"/>
  <c r="P90" i="9" s="1"/>
  <c r="K90" i="9"/>
  <c r="F20" i="11"/>
  <c r="AP24" i="1"/>
  <c r="AQ24" i="1" s="1"/>
  <c r="AR24" i="1" s="1"/>
  <c r="AS24" i="1" s="1"/>
  <c r="Z20" i="12"/>
  <c r="Z55" i="12" s="1"/>
  <c r="Z20" i="5"/>
  <c r="Z20" i="7"/>
  <c r="Z55" i="7" s="1"/>
  <c r="V24" i="12"/>
  <c r="V59" i="12" s="1"/>
  <c r="V24" i="7"/>
  <c r="V59" i="7" s="1"/>
  <c r="V24" i="5"/>
  <c r="N113" i="11"/>
  <c r="P113" i="11" s="1"/>
  <c r="K113" i="11"/>
  <c r="N117" i="11"/>
  <c r="P117" i="11" s="1"/>
  <c r="K117" i="11"/>
  <c r="K100" i="11"/>
  <c r="N100" i="11"/>
  <c r="P100" i="11" s="1"/>
  <c r="K116" i="11"/>
  <c r="N116" i="11"/>
  <c r="P116" i="11" s="1"/>
  <c r="N102" i="11"/>
  <c r="P102" i="11" s="1"/>
  <c r="K102" i="11"/>
  <c r="N118" i="11"/>
  <c r="P118" i="11" s="1"/>
  <c r="K118" i="11"/>
  <c r="N123" i="11"/>
  <c r="P123" i="11" s="1"/>
  <c r="K123" i="11"/>
  <c r="AJ5" i="12"/>
  <c r="AJ40" i="12" s="1"/>
  <c r="AJ5" i="5"/>
  <c r="AJ5" i="7"/>
  <c r="AJ40" i="7" s="1"/>
  <c r="IY21" i="1"/>
  <c r="IZ21" i="1" s="1"/>
  <c r="JA21" i="1" s="1"/>
  <c r="JB21" i="1" s="1"/>
  <c r="JN21" i="1"/>
  <c r="JO21" i="1" s="1"/>
  <c r="JP21" i="1" s="1"/>
  <c r="X30" i="12"/>
  <c r="X65" i="12" s="1"/>
  <c r="X30" i="5"/>
  <c r="X30" i="7"/>
  <c r="X65" i="7" s="1"/>
  <c r="BX14" i="5"/>
  <c r="BX14" i="12"/>
  <c r="BX49" i="12" s="1"/>
  <c r="BX14" i="7"/>
  <c r="BX49" i="7" s="1"/>
  <c r="BT10" i="12"/>
  <c r="BT45" i="12" s="1"/>
  <c r="BT10" i="7"/>
  <c r="BT45" i="7" s="1"/>
  <c r="BX17" i="12"/>
  <c r="BX52" i="12" s="1"/>
  <c r="BX17" i="5"/>
  <c r="BX17" i="7"/>
  <c r="BX52" i="7" s="1"/>
  <c r="EG39" i="6"/>
  <c r="EH39" i="6" s="1"/>
  <c r="EI39" i="6" s="1"/>
  <c r="EG17" i="6"/>
  <c r="EH17" i="6" s="1"/>
  <c r="EI17" i="6" s="1"/>
  <c r="BX20" i="12"/>
  <c r="BX55" i="12" s="1"/>
  <c r="BX20" i="7"/>
  <c r="BX55" i="7" s="1"/>
  <c r="BX20" i="5"/>
  <c r="BX7" i="12"/>
  <c r="BX42" i="12" s="1"/>
  <c r="BX7" i="5"/>
  <c r="BX7" i="7"/>
  <c r="BX42" i="7" s="1"/>
  <c r="BX27" i="12"/>
  <c r="BX62" i="12" s="1"/>
  <c r="BX27" i="7"/>
  <c r="BX62" i="7" s="1"/>
  <c r="BX27" i="5"/>
  <c r="BT28" i="12"/>
  <c r="BT63" i="12" s="1"/>
  <c r="BT28" i="7"/>
  <c r="BT63" i="7" s="1"/>
  <c r="BX5" i="12"/>
  <c r="BX40" i="12" s="1"/>
  <c r="BX5" i="5"/>
  <c r="BX5" i="7"/>
  <c r="BX40" i="7" s="1"/>
  <c r="BV9" i="12"/>
  <c r="BV44" i="12" s="1"/>
  <c r="BV9" i="5"/>
  <c r="BV9" i="7"/>
  <c r="BV44" i="7" s="1"/>
  <c r="BV13" i="12"/>
  <c r="BV48" i="12" s="1"/>
  <c r="BV13" i="5"/>
  <c r="BV13" i="7"/>
  <c r="BV48" i="7" s="1"/>
  <c r="BV17" i="12"/>
  <c r="BV52" i="12" s="1"/>
  <c r="BV17" i="5"/>
  <c r="BV17" i="7"/>
  <c r="BV52" i="7" s="1"/>
  <c r="BV21" i="12"/>
  <c r="BV56" i="12" s="1"/>
  <c r="BV21" i="5"/>
  <c r="BV21" i="7"/>
  <c r="BV56" i="7" s="1"/>
  <c r="BV25" i="12"/>
  <c r="BV60" i="12" s="1"/>
  <c r="BV25" i="5"/>
  <c r="BV25" i="7"/>
  <c r="BV60" i="7" s="1"/>
  <c r="BV29" i="12"/>
  <c r="BV64" i="12" s="1"/>
  <c r="BV29" i="7"/>
  <c r="BV64" i="7" s="1"/>
  <c r="BV29" i="5"/>
  <c r="BT12" i="12"/>
  <c r="BT47" i="12" s="1"/>
  <c r="BT12" i="7"/>
  <c r="BT47" i="7" s="1"/>
  <c r="BT16" i="12"/>
  <c r="BT51" i="12" s="1"/>
  <c r="BT16" i="7"/>
  <c r="BT51" i="7" s="1"/>
  <c r="BT20" i="12"/>
  <c r="BT55" i="12" s="1"/>
  <c r="BT20" i="7"/>
  <c r="BT55" i="7" s="1"/>
  <c r="BT24" i="12"/>
  <c r="BT59" i="12" s="1"/>
  <c r="BT24" i="7"/>
  <c r="BT59" i="7" s="1"/>
  <c r="BV28" i="12"/>
  <c r="BV63" i="12" s="1"/>
  <c r="BV28" i="5"/>
  <c r="BV28" i="7"/>
  <c r="BV63" i="7" s="1"/>
  <c r="BT33" i="12"/>
  <c r="BT68" i="12" s="1"/>
  <c r="BT33" i="7"/>
  <c r="BT68" i="7" s="1"/>
  <c r="BN27" i="12"/>
  <c r="BN62" i="12" s="1"/>
  <c r="BN27" i="5"/>
  <c r="BN27" i="7"/>
  <c r="BN62" i="7" s="1"/>
  <c r="AW32" i="1"/>
  <c r="AX32" i="1" s="1"/>
  <c r="AY32" i="1" s="1"/>
  <c r="I8" i="12"/>
  <c r="I43" i="12" s="1"/>
  <c r="I8" i="5"/>
  <c r="I8" i="7"/>
  <c r="I43" i="7" s="1"/>
  <c r="I17" i="12"/>
  <c r="I52" i="12" s="1"/>
  <c r="I17" i="5"/>
  <c r="I17" i="7"/>
  <c r="I52" i="7" s="1"/>
  <c r="AT24" i="1"/>
  <c r="AU24" i="1" s="1"/>
  <c r="AV24" i="1" s="1"/>
  <c r="E6" i="7"/>
  <c r="E41" i="7" s="1"/>
  <c r="C5" i="8" s="1"/>
  <c r="N5" i="8" s="1"/>
  <c r="E6" i="5"/>
  <c r="E6" i="12"/>
  <c r="E41" i="12" s="1"/>
  <c r="AZ24" i="1"/>
  <c r="BA24" i="1" s="1"/>
  <c r="BB24" i="1" s="1"/>
  <c r="AZ28" i="1"/>
  <c r="BA28" i="1" s="1"/>
  <c r="BB28" i="1" s="1"/>
  <c r="E31" i="12"/>
  <c r="E66" i="12" s="1"/>
  <c r="E31" i="7"/>
  <c r="E66" i="7" s="1"/>
  <c r="C30" i="8" s="1"/>
  <c r="N30" i="8" s="1"/>
  <c r="E31" i="5"/>
  <c r="G17" i="12"/>
  <c r="G52" i="12" s="1"/>
  <c r="G17" i="5"/>
  <c r="G17" i="7"/>
  <c r="G52" i="7" s="1"/>
  <c r="I24" i="12"/>
  <c r="I59" i="12" s="1"/>
  <c r="I24" i="5"/>
  <c r="I24" i="7"/>
  <c r="I59" i="7" s="1"/>
  <c r="G30" i="12"/>
  <c r="G65" i="12" s="1"/>
  <c r="G30" i="5"/>
  <c r="G30" i="7"/>
  <c r="G65" i="7" s="1"/>
  <c r="I33" i="12"/>
  <c r="I68" i="12" s="1"/>
  <c r="I33" i="7"/>
  <c r="I68" i="7" s="1"/>
  <c r="I33" i="5"/>
  <c r="E9" i="12"/>
  <c r="E44" i="12" s="1"/>
  <c r="E9" i="5"/>
  <c r="E9" i="7"/>
  <c r="E44" i="7" s="1"/>
  <c r="C8" i="8" s="1"/>
  <c r="N8" i="8" s="1"/>
  <c r="G21" i="12"/>
  <c r="G56" i="12" s="1"/>
  <c r="G21" i="5"/>
  <c r="G21" i="7"/>
  <c r="G56" i="7" s="1"/>
  <c r="G31" i="7"/>
  <c r="G66" i="7" s="1"/>
  <c r="G31" i="5"/>
  <c r="G31" i="12"/>
  <c r="G66" i="12" s="1"/>
  <c r="G14" i="12"/>
  <c r="G49" i="12" s="1"/>
  <c r="G14" i="5"/>
  <c r="G14" i="7"/>
  <c r="G49" i="7" s="1"/>
  <c r="I19" i="12"/>
  <c r="I54" i="12" s="1"/>
  <c r="I19" i="5"/>
  <c r="I19" i="7"/>
  <c r="I54" i="7" s="1"/>
  <c r="AT33" i="1"/>
  <c r="AU33" i="1" s="1"/>
  <c r="AV33" i="1" s="1"/>
  <c r="I29" i="12"/>
  <c r="I64" i="12" s="1"/>
  <c r="I29" i="7"/>
  <c r="I64" i="7" s="1"/>
  <c r="I29" i="5"/>
  <c r="G32" i="12"/>
  <c r="G67" i="12" s="1"/>
  <c r="G32" i="5"/>
  <c r="G32" i="7"/>
  <c r="G67" i="7" s="1"/>
  <c r="AQ13" i="12"/>
  <c r="AQ48" i="12" s="1"/>
  <c r="AQ13" i="5"/>
  <c r="AQ13" i="7"/>
  <c r="AQ48" i="7" s="1"/>
  <c r="AO11" i="12"/>
  <c r="AO46" i="12" s="1"/>
  <c r="AO11" i="5"/>
  <c r="AO11" i="7"/>
  <c r="AO46" i="7" s="1"/>
  <c r="K10" i="8" s="1"/>
  <c r="R10" i="8" s="1"/>
  <c r="AQ7" i="12"/>
  <c r="AQ42" i="12" s="1"/>
  <c r="AQ7" i="5"/>
  <c r="AQ7" i="7"/>
  <c r="AQ42" i="7" s="1"/>
  <c r="AQ30" i="12"/>
  <c r="AQ65" i="12" s="1"/>
  <c r="AQ30" i="5"/>
  <c r="AQ30" i="7"/>
  <c r="AQ65" i="7" s="1"/>
  <c r="AS22" i="12"/>
  <c r="AS57" i="12" s="1"/>
  <c r="AS22" i="7"/>
  <c r="AS57" i="7" s="1"/>
  <c r="AS22" i="5"/>
  <c r="AO14" i="12"/>
  <c r="AO49" i="12" s="1"/>
  <c r="AO14" i="5"/>
  <c r="AO14" i="7"/>
  <c r="AO49" i="7" s="1"/>
  <c r="K13" i="8" s="1"/>
  <c r="R13" i="8" s="1"/>
  <c r="AO20" i="12"/>
  <c r="AO55" i="12" s="1"/>
  <c r="AO20" i="5"/>
  <c r="AO20" i="7"/>
  <c r="AO55" i="7" s="1"/>
  <c r="K19" i="8" s="1"/>
  <c r="R19" i="8" s="1"/>
  <c r="AO8" i="12"/>
  <c r="AO43" i="12" s="1"/>
  <c r="AO8" i="7"/>
  <c r="AO43" i="7" s="1"/>
  <c r="K7" i="8" s="1"/>
  <c r="R7" i="8" s="1"/>
  <c r="AO8" i="5"/>
  <c r="AS26" i="12"/>
  <c r="AS61" i="12" s="1"/>
  <c r="AS26" i="5"/>
  <c r="AS26" i="7"/>
  <c r="AS61" i="7" s="1"/>
  <c r="AO33" i="12"/>
  <c r="AO68" i="12" s="1"/>
  <c r="AO33" i="5"/>
  <c r="AO33" i="7"/>
  <c r="AO68" i="7" s="1"/>
  <c r="K32" i="8" s="1"/>
  <c r="R32" i="8" s="1"/>
  <c r="AS14" i="12"/>
  <c r="AS49" i="12" s="1"/>
  <c r="AS14" i="5"/>
  <c r="AS14" i="7"/>
  <c r="AS49" i="7" s="1"/>
  <c r="AO19" i="12"/>
  <c r="AO54" i="12" s="1"/>
  <c r="AO19" i="5"/>
  <c r="AO19" i="7"/>
  <c r="AO54" i="7" s="1"/>
  <c r="K18" i="8" s="1"/>
  <c r="R18" i="8" s="1"/>
  <c r="AQ27" i="12"/>
  <c r="AQ62" i="12" s="1"/>
  <c r="AQ27" i="7"/>
  <c r="AQ62" i="7" s="1"/>
  <c r="AQ27" i="5"/>
  <c r="AQ6" i="12"/>
  <c r="AQ41" i="12" s="1"/>
  <c r="AQ6" i="5"/>
  <c r="AQ6" i="7"/>
  <c r="AQ41" i="7" s="1"/>
  <c r="AO12" i="12"/>
  <c r="AO47" i="12" s="1"/>
  <c r="AO12" i="5"/>
  <c r="AO12" i="7"/>
  <c r="AO47" i="7" s="1"/>
  <c r="K11" i="8" s="1"/>
  <c r="R11" i="8" s="1"/>
  <c r="AS18" i="12"/>
  <c r="AS53" i="12" s="1"/>
  <c r="AS18" i="5"/>
  <c r="AS18" i="7"/>
  <c r="AS53" i="7" s="1"/>
  <c r="AO23" i="12"/>
  <c r="AO58" i="12" s="1"/>
  <c r="AO23" i="5"/>
  <c r="AO23" i="7"/>
  <c r="AO58" i="7" s="1"/>
  <c r="K22" i="8" s="1"/>
  <c r="R22" i="8" s="1"/>
  <c r="AQ14" i="12"/>
  <c r="AQ49" i="12" s="1"/>
  <c r="AQ14" i="5"/>
  <c r="AQ14" i="7"/>
  <c r="AQ49" i="7" s="1"/>
  <c r="AS19" i="12"/>
  <c r="AS54" i="12" s="1"/>
  <c r="AS19" i="5"/>
  <c r="AS19" i="7"/>
  <c r="AS54" i="7" s="1"/>
  <c r="AO25" i="12"/>
  <c r="AO60" i="12" s="1"/>
  <c r="AO25" i="5"/>
  <c r="AO25" i="7"/>
  <c r="AO60" i="7" s="1"/>
  <c r="K24" i="8" s="1"/>
  <c r="R24" i="8" s="1"/>
  <c r="AS29" i="12"/>
  <c r="AS64" i="12" s="1"/>
  <c r="AS29" i="7"/>
  <c r="AS64" i="7" s="1"/>
  <c r="AS29" i="5"/>
  <c r="AS33" i="12"/>
  <c r="AS68" i="12" s="1"/>
  <c r="AS33" i="7"/>
  <c r="AS68" i="7" s="1"/>
  <c r="AS33" i="5"/>
  <c r="AQ33" i="12"/>
  <c r="AQ68" i="12" s="1"/>
  <c r="AQ33" i="7"/>
  <c r="AQ68" i="7" s="1"/>
  <c r="AQ33" i="5"/>
  <c r="AI6" i="12"/>
  <c r="AI41" i="12" s="1"/>
  <c r="AI6" i="7"/>
  <c r="AI41" i="7" s="1"/>
  <c r="AI6" i="5"/>
  <c r="IQ20" i="1"/>
  <c r="IR20" i="1" s="1"/>
  <c r="IS20" i="1" s="1"/>
  <c r="IT20" i="1" s="1"/>
  <c r="JK20" i="1"/>
  <c r="JL20" i="1" s="1"/>
  <c r="JM20" i="1" s="1"/>
  <c r="F24" i="10"/>
  <c r="G24" i="10" s="1"/>
  <c r="H24" i="10" s="1"/>
  <c r="I24" i="10" s="1"/>
  <c r="AH28" i="1"/>
  <c r="AI28" i="1" s="1"/>
  <c r="AJ28" i="1" s="1"/>
  <c r="AK28" i="1" s="1"/>
  <c r="M27" i="12"/>
  <c r="M62" i="12" s="1"/>
  <c r="M27" i="5"/>
  <c r="M27" i="7"/>
  <c r="M62" i="7" s="1"/>
  <c r="BN15" i="12"/>
  <c r="BN50" i="12" s="1"/>
  <c r="BN15" i="7"/>
  <c r="BN50" i="7" s="1"/>
  <c r="BN15" i="5"/>
  <c r="BS18" i="7"/>
  <c r="BS53" i="7" s="1"/>
  <c r="BS18" i="12"/>
  <c r="BS53" i="12" s="1"/>
  <c r="AG13" i="12"/>
  <c r="AG48" i="12" s="1"/>
  <c r="AG13" i="5"/>
  <c r="AG13" i="7"/>
  <c r="AG48" i="7" s="1"/>
  <c r="Z19" i="12"/>
  <c r="Z54" i="12" s="1"/>
  <c r="Z19" i="5"/>
  <c r="Z19" i="7"/>
  <c r="Z54" i="7" s="1"/>
  <c r="CM16" i="12"/>
  <c r="CM51" i="12" s="1"/>
  <c r="CM16" i="7"/>
  <c r="CM51" i="7" s="1"/>
  <c r="JG18" i="1"/>
  <c r="JH18" i="1" s="1"/>
  <c r="JI18" i="1" s="1"/>
  <c r="JJ18" i="1" s="1"/>
  <c r="JQ18" i="1"/>
  <c r="JR18" i="1" s="1"/>
  <c r="JS18" i="1" s="1"/>
  <c r="F33" i="10"/>
  <c r="G33" i="10" s="1"/>
  <c r="H33" i="10" s="1"/>
  <c r="I33" i="10" s="1"/>
  <c r="AH37" i="1"/>
  <c r="AI37" i="1" s="1"/>
  <c r="AJ37" i="1" s="1"/>
  <c r="AK37" i="1" s="1"/>
  <c r="JG41" i="1"/>
  <c r="JH41" i="1" s="1"/>
  <c r="JI41" i="1" s="1"/>
  <c r="JJ41" i="1" s="1"/>
  <c r="JQ41" i="1"/>
  <c r="JR41" i="1" s="1"/>
  <c r="JS41" i="1" s="1"/>
  <c r="CQ20" i="12"/>
  <c r="CQ55" i="12" s="1"/>
  <c r="CQ20" i="5"/>
  <c r="CQ20" i="7"/>
  <c r="CQ55" i="7" s="1"/>
  <c r="F10" i="9"/>
  <c r="G10" i="9" s="1"/>
  <c r="H10" i="9" s="1"/>
  <c r="I10" i="9" s="1"/>
  <c r="Z14" i="1"/>
  <c r="AA14" i="1" s="1"/>
  <c r="AB14" i="1" s="1"/>
  <c r="AC14" i="1" s="1"/>
  <c r="AH7" i="12"/>
  <c r="AH42" i="12" s="1"/>
  <c r="AH7" i="5"/>
  <c r="AH7" i="7"/>
  <c r="AH42" i="7" s="1"/>
  <c r="O9" i="12"/>
  <c r="O44" i="12" s="1"/>
  <c r="O9" i="5"/>
  <c r="O9" i="7"/>
  <c r="O44" i="7" s="1"/>
  <c r="AE9" i="12"/>
  <c r="AE44" i="12" s="1"/>
  <c r="AE9" i="5"/>
  <c r="AE9" i="7"/>
  <c r="AE44" i="7" s="1"/>
  <c r="Z10" i="12"/>
  <c r="Z45" i="12" s="1"/>
  <c r="Z10" i="5"/>
  <c r="Z10" i="7"/>
  <c r="Z45" i="7" s="1"/>
  <c r="X19" i="12"/>
  <c r="X54" i="12" s="1"/>
  <c r="X19" i="5"/>
  <c r="X19" i="7"/>
  <c r="X54" i="7" s="1"/>
  <c r="AA22" i="12"/>
  <c r="AA57" i="12" s="1"/>
  <c r="AA22" i="5"/>
  <c r="AA22" i="7"/>
  <c r="AA57" i="7" s="1"/>
  <c r="IY31" i="1"/>
  <c r="IZ31" i="1" s="1"/>
  <c r="JA31" i="1" s="1"/>
  <c r="JB31" i="1" s="1"/>
  <c r="JN31" i="1"/>
  <c r="JO31" i="1" s="1"/>
  <c r="JP31" i="1" s="1"/>
  <c r="O25" i="12"/>
  <c r="O60" i="12" s="1"/>
  <c r="O25" i="5"/>
  <c r="O25" i="7"/>
  <c r="O60" i="7" s="1"/>
  <c r="Z31" i="12"/>
  <c r="Z66" i="12" s="1"/>
  <c r="Z31" i="5"/>
  <c r="Z31" i="7"/>
  <c r="Z66" i="7" s="1"/>
  <c r="CM9" i="12"/>
  <c r="CM44" i="12" s="1"/>
  <c r="CM9" i="7"/>
  <c r="CM44" i="7" s="1"/>
  <c r="BW22" i="5"/>
  <c r="BW22" i="7"/>
  <c r="BW57" i="7" s="1"/>
  <c r="BW22" i="12"/>
  <c r="BW57" i="12" s="1"/>
  <c r="CM33" i="12"/>
  <c r="CM68" i="12" s="1"/>
  <c r="CM33" i="7"/>
  <c r="CM68" i="7" s="1"/>
  <c r="AE23" i="12"/>
  <c r="AE58" i="12" s="1"/>
  <c r="AE23" i="5"/>
  <c r="AE23" i="7"/>
  <c r="AE58" i="7" s="1"/>
  <c r="AR26" i="12"/>
  <c r="AR61" i="12" s="1"/>
  <c r="AR26" i="7"/>
  <c r="AR61" i="7" s="1"/>
  <c r="AR26" i="5"/>
  <c r="O32" i="12"/>
  <c r="O67" i="12" s="1"/>
  <c r="O32" i="5"/>
  <c r="O32" i="7"/>
  <c r="O67" i="7" s="1"/>
  <c r="BD7" i="12"/>
  <c r="BD42" i="12" s="1"/>
  <c r="BD7" i="5"/>
  <c r="BD7" i="7"/>
  <c r="BD42" i="7" s="1"/>
  <c r="BD12" i="12"/>
  <c r="BD47" i="12" s="1"/>
  <c r="BD12" i="5"/>
  <c r="BD12" i="7"/>
  <c r="BD47" i="7" s="1"/>
  <c r="BD23" i="12"/>
  <c r="BD58" i="12" s="1"/>
  <c r="BD23" i="5"/>
  <c r="BD23" i="7"/>
  <c r="BD58" i="7" s="1"/>
  <c r="BD31" i="12"/>
  <c r="BD66" i="12" s="1"/>
  <c r="BD31" i="5"/>
  <c r="BD31" i="7"/>
  <c r="BD66" i="7" s="1"/>
  <c r="AT19" i="6"/>
  <c r="AU19" i="6" s="1"/>
  <c r="AV19" i="6" s="1"/>
  <c r="BD22" i="12"/>
  <c r="BD57" i="12" s="1"/>
  <c r="BD22" i="5"/>
  <c r="BD22" i="7"/>
  <c r="BD57" i="7" s="1"/>
  <c r="AZ8" i="12"/>
  <c r="AZ43" i="12" s="1"/>
  <c r="AZ8" i="7"/>
  <c r="AZ43" i="7" s="1"/>
  <c r="BD17" i="12"/>
  <c r="BD52" i="12" s="1"/>
  <c r="BD17" i="5"/>
  <c r="BD17" i="7"/>
  <c r="BD52" i="7" s="1"/>
  <c r="BD32" i="12"/>
  <c r="BD67" i="12" s="1"/>
  <c r="BD32" i="7"/>
  <c r="BD67" i="7" s="1"/>
  <c r="BD32" i="5"/>
  <c r="AW36" i="6"/>
  <c r="AX36" i="6" s="1"/>
  <c r="AY36" i="6" s="1"/>
  <c r="BB7" i="12"/>
  <c r="BB42" i="12" s="1"/>
  <c r="BB7" i="5"/>
  <c r="BB7" i="7"/>
  <c r="BB42" i="7" s="1"/>
  <c r="AW19" i="6"/>
  <c r="AX19" i="6" s="1"/>
  <c r="AY19" i="6" s="1"/>
  <c r="BB15" i="12"/>
  <c r="BB50" i="12" s="1"/>
  <c r="BB15" i="5"/>
  <c r="BB15" i="7"/>
  <c r="BB50" i="7" s="1"/>
  <c r="BB19" i="12"/>
  <c r="BB54" i="12" s="1"/>
  <c r="BB19" i="5"/>
  <c r="BB19" i="7"/>
  <c r="BB54" i="7" s="1"/>
  <c r="BB23" i="12"/>
  <c r="BB58" i="12" s="1"/>
  <c r="BB23" i="7"/>
  <c r="BB58" i="7" s="1"/>
  <c r="BB23" i="5"/>
  <c r="BB27" i="12"/>
  <c r="BB62" i="12" s="1"/>
  <c r="BB27" i="7"/>
  <c r="BB62" i="7" s="1"/>
  <c r="BB27" i="5"/>
  <c r="AZ32" i="7"/>
  <c r="AZ67" i="7" s="1"/>
  <c r="AZ32" i="12"/>
  <c r="AZ67" i="12" s="1"/>
  <c r="AZ15" i="12"/>
  <c r="AZ50" i="12" s="1"/>
  <c r="AZ15" i="7"/>
  <c r="AZ50" i="7" s="1"/>
  <c r="AZ19" i="12"/>
  <c r="AZ54" i="12" s="1"/>
  <c r="AZ19" i="7"/>
  <c r="AZ54" i="7" s="1"/>
  <c r="AZ23" i="12"/>
  <c r="AZ58" i="12" s="1"/>
  <c r="AZ23" i="7"/>
  <c r="AZ58" i="7" s="1"/>
  <c r="AZ27" i="12"/>
  <c r="AZ62" i="12" s="1"/>
  <c r="AZ27" i="7"/>
  <c r="AZ62" i="7" s="1"/>
  <c r="BD33" i="12"/>
  <c r="BD68" i="12" s="1"/>
  <c r="BD33" i="5"/>
  <c r="BD33" i="7"/>
  <c r="BD68" i="7" s="1"/>
  <c r="CC15" i="12"/>
  <c r="CC50" i="12" s="1"/>
  <c r="CC15" i="7"/>
  <c r="CC50" i="7" s="1"/>
  <c r="CC23" i="12"/>
  <c r="CC58" i="12" s="1"/>
  <c r="CC23" i="7"/>
  <c r="CC58" i="7" s="1"/>
  <c r="CG29" i="12"/>
  <c r="CG64" i="12" s="1"/>
  <c r="CG29" i="5"/>
  <c r="CG29" i="7"/>
  <c r="CG64" i="7" s="1"/>
  <c r="Z22" i="1"/>
  <c r="AA22" i="1" s="1"/>
  <c r="AB22" i="1" s="1"/>
  <c r="AC22" i="1" s="1"/>
  <c r="F18" i="9"/>
  <c r="AN15" i="5"/>
  <c r="AN15" i="12"/>
  <c r="AN50" i="12" s="1"/>
  <c r="AN15" i="7"/>
  <c r="AN50" i="7" s="1"/>
  <c r="M30" i="12"/>
  <c r="M65" i="12" s="1"/>
  <c r="M30" i="5"/>
  <c r="M30" i="7"/>
  <c r="M65" i="7" s="1"/>
  <c r="F244" i="10"/>
  <c r="FN16" i="6"/>
  <c r="FO16" i="6" s="1"/>
  <c r="FP16" i="6" s="1"/>
  <c r="FQ16" i="6" s="1"/>
  <c r="FN22" i="6"/>
  <c r="FO22" i="6" s="1"/>
  <c r="FP22" i="6" s="1"/>
  <c r="FQ22" i="6" s="1"/>
  <c r="F250" i="10"/>
  <c r="FN30" i="6"/>
  <c r="FO30" i="6" s="1"/>
  <c r="FP30" i="6" s="1"/>
  <c r="FQ30" i="6" s="1"/>
  <c r="F258" i="10"/>
  <c r="AY29" i="12"/>
  <c r="AY64" i="12" s="1"/>
  <c r="AY29" i="7"/>
  <c r="AY64" i="7" s="1"/>
  <c r="BM32" i="12"/>
  <c r="BM67" i="12" s="1"/>
  <c r="BM32" i="5"/>
  <c r="BM32" i="7"/>
  <c r="BM67" i="7" s="1"/>
  <c r="N185" i="10"/>
  <c r="P185" i="10" s="1"/>
  <c r="K185" i="10"/>
  <c r="N183" i="10"/>
  <c r="P183" i="10" s="1"/>
  <c r="K183" i="10"/>
  <c r="F236" i="10"/>
  <c r="DU37" i="6"/>
  <c r="DV37" i="6" s="1"/>
  <c r="DW37" i="6" s="1"/>
  <c r="DX37" i="6" s="1"/>
  <c r="R171" i="4"/>
  <c r="Y171" i="2"/>
  <c r="F21" i="11"/>
  <c r="AP25" i="1"/>
  <c r="AQ25" i="1" s="1"/>
  <c r="AR25" i="1" s="1"/>
  <c r="AS25" i="1" s="1"/>
  <c r="AP17" i="12"/>
  <c r="AP52" i="12" s="1"/>
  <c r="AP17" i="7"/>
  <c r="AP52" i="7" s="1"/>
  <c r="AP17" i="5"/>
  <c r="K80" i="11"/>
  <c r="N80" i="11"/>
  <c r="P80" i="11" s="1"/>
  <c r="N70" i="11"/>
  <c r="P70" i="11" s="1"/>
  <c r="K70" i="11"/>
  <c r="W25" i="12"/>
  <c r="W60" i="12" s="1"/>
  <c r="W25" i="5"/>
  <c r="W25" i="7"/>
  <c r="W60" i="7" s="1"/>
  <c r="G24" i="8" s="1"/>
  <c r="P24" i="8" s="1"/>
  <c r="AA30" i="12"/>
  <c r="AA65" i="12" s="1"/>
  <c r="AA30" i="5"/>
  <c r="AA30" i="7"/>
  <c r="AA65" i="7" s="1"/>
  <c r="AA5" i="12"/>
  <c r="AA40" i="12" s="1"/>
  <c r="AA5" i="5"/>
  <c r="AA5" i="7"/>
  <c r="AA40" i="7" s="1"/>
  <c r="N109" i="10"/>
  <c r="P109" i="10" s="1"/>
  <c r="K109" i="10"/>
  <c r="N113" i="10"/>
  <c r="P113" i="10" s="1"/>
  <c r="K113" i="10"/>
  <c r="N102" i="10"/>
  <c r="P102" i="10" s="1"/>
  <c r="K102" i="10"/>
  <c r="N118" i="10"/>
  <c r="P118" i="10" s="1"/>
  <c r="K118" i="10"/>
  <c r="AH14" i="12"/>
  <c r="AH49" i="12" s="1"/>
  <c r="AH14" i="5"/>
  <c r="AH14" i="7"/>
  <c r="AH49" i="7" s="1"/>
  <c r="AJ28" i="12"/>
  <c r="AJ63" i="12" s="1"/>
  <c r="AJ28" i="5"/>
  <c r="AJ28" i="7"/>
  <c r="AJ63" i="7" s="1"/>
  <c r="AJ31" i="12"/>
  <c r="AJ66" i="12" s="1"/>
  <c r="AJ31" i="7"/>
  <c r="AJ66" i="7" s="1"/>
  <c r="AJ31" i="5"/>
  <c r="F16" i="10"/>
  <c r="G16" i="10" s="1"/>
  <c r="H16" i="10" s="1"/>
  <c r="I16" i="10" s="1"/>
  <c r="AH20" i="1"/>
  <c r="AI20" i="1" s="1"/>
  <c r="AJ20" i="1" s="1"/>
  <c r="AK20" i="1" s="1"/>
  <c r="D18" i="12"/>
  <c r="D53" i="12" s="1"/>
  <c r="D18" i="5"/>
  <c r="D18" i="7"/>
  <c r="D53" i="7" s="1"/>
  <c r="AR25" i="12"/>
  <c r="AR60" i="12" s="1"/>
  <c r="AR25" i="5"/>
  <c r="AR25" i="7"/>
  <c r="AR60" i="7" s="1"/>
  <c r="F205" i="10"/>
  <c r="G205" i="10" s="1"/>
  <c r="H205" i="10" s="1"/>
  <c r="I205" i="10" s="1"/>
  <c r="CB35" i="6"/>
  <c r="CC35" i="6" s="1"/>
  <c r="CD35" i="6" s="1"/>
  <c r="CE35" i="6" s="1"/>
  <c r="CQ35" i="6"/>
  <c r="CR35" i="6" s="1"/>
  <c r="CS35" i="6" s="1"/>
  <c r="V5" i="12"/>
  <c r="V40" i="12" s="1"/>
  <c r="V5" i="5"/>
  <c r="V5" i="7"/>
  <c r="V40" i="7" s="1"/>
  <c r="F15" i="11"/>
  <c r="AP19" i="1"/>
  <c r="AQ19" i="1" s="1"/>
  <c r="AR19" i="1" s="1"/>
  <c r="AS19" i="1" s="1"/>
  <c r="IY29" i="1"/>
  <c r="IZ29" i="1" s="1"/>
  <c r="JA29" i="1" s="1"/>
  <c r="JB29" i="1" s="1"/>
  <c r="JN29" i="1"/>
  <c r="JO29" i="1" s="1"/>
  <c r="JP29" i="1" s="1"/>
  <c r="AI24" i="12"/>
  <c r="AI59" i="12" s="1"/>
  <c r="AI24" i="5"/>
  <c r="AI24" i="7"/>
  <c r="AI59" i="7" s="1"/>
  <c r="O27" i="12"/>
  <c r="O62" i="12" s="1"/>
  <c r="O27" i="7"/>
  <c r="O62" i="7" s="1"/>
  <c r="O27" i="5"/>
  <c r="AI29" i="12"/>
  <c r="AI64" i="12" s="1"/>
  <c r="AI29" i="5"/>
  <c r="AI29" i="7"/>
  <c r="AI64" i="7" s="1"/>
  <c r="V19" i="5"/>
  <c r="V19" i="12"/>
  <c r="V54" i="12" s="1"/>
  <c r="V19" i="7"/>
  <c r="V54" i="7" s="1"/>
  <c r="AE25" i="12"/>
  <c r="AE60" i="12" s="1"/>
  <c r="AE25" i="5"/>
  <c r="AE25" i="7"/>
  <c r="AE60" i="7" s="1"/>
  <c r="BA30" i="12"/>
  <c r="BA65" i="12" s="1"/>
  <c r="BA30" i="5"/>
  <c r="BA30" i="7"/>
  <c r="BA65" i="7" s="1"/>
  <c r="AE18" i="5"/>
  <c r="AE18" i="7"/>
  <c r="AE53" i="7" s="1"/>
  <c r="AE18" i="12"/>
  <c r="AE53" i="12" s="1"/>
  <c r="IY41" i="1"/>
  <c r="IZ41" i="1" s="1"/>
  <c r="JA41" i="1" s="1"/>
  <c r="JB41" i="1" s="1"/>
  <c r="JN41" i="1"/>
  <c r="JO41" i="1" s="1"/>
  <c r="JP41" i="1" s="1"/>
  <c r="CG17" i="12"/>
  <c r="CG52" i="12" s="1"/>
  <c r="CG17" i="5"/>
  <c r="CG17" i="7"/>
  <c r="CG52" i="7" s="1"/>
  <c r="AP17" i="1"/>
  <c r="AQ17" i="1" s="1"/>
  <c r="AR17" i="1" s="1"/>
  <c r="AS17" i="1" s="1"/>
  <c r="F13" i="11"/>
  <c r="X9" i="12"/>
  <c r="X44" i="12" s="1"/>
  <c r="X9" i="5"/>
  <c r="X9" i="7"/>
  <c r="X44" i="7" s="1"/>
  <c r="W10" i="12"/>
  <c r="W45" i="12" s="1"/>
  <c r="W10" i="5"/>
  <c r="W10" i="7"/>
  <c r="W45" i="7" s="1"/>
  <c r="G9" i="8" s="1"/>
  <c r="P9" i="8" s="1"/>
  <c r="IY30" i="1"/>
  <c r="IZ30" i="1" s="1"/>
  <c r="JA30" i="1" s="1"/>
  <c r="JB30" i="1" s="1"/>
  <c r="JN30" i="1"/>
  <c r="JO30" i="1" s="1"/>
  <c r="JP30" i="1" s="1"/>
  <c r="F28" i="9"/>
  <c r="G28" i="9" s="1"/>
  <c r="H28" i="9" s="1"/>
  <c r="I28" i="9" s="1"/>
  <c r="Z32" i="1"/>
  <c r="AA32" i="1" s="1"/>
  <c r="AB32" i="1" s="1"/>
  <c r="AC32" i="1" s="1"/>
  <c r="M25" i="12"/>
  <c r="M60" i="12" s="1"/>
  <c r="M25" i="5"/>
  <c r="M25" i="7"/>
  <c r="M60" i="7" s="1"/>
  <c r="BK7" i="12"/>
  <c r="BK42" i="12" s="1"/>
  <c r="BK7" i="5"/>
  <c r="BK7" i="7"/>
  <c r="BK42" i="7" s="1"/>
  <c r="CB10" i="12"/>
  <c r="BU10" i="12"/>
  <c r="BU45" i="12" s="1"/>
  <c r="CB10" i="5"/>
  <c r="BU10" i="5"/>
  <c r="CB10" i="7"/>
  <c r="CB45" i="7" s="1"/>
  <c r="BU10" i="7"/>
  <c r="BU45" i="7" s="1"/>
  <c r="BC16" i="12"/>
  <c r="BC51" i="12" s="1"/>
  <c r="BC16" i="5"/>
  <c r="BC16" i="7"/>
  <c r="BC51" i="7" s="1"/>
  <c r="F229" i="10"/>
  <c r="DU30" i="6"/>
  <c r="DV30" i="6" s="1"/>
  <c r="DW30" i="6" s="1"/>
  <c r="DX30" i="6" s="1"/>
  <c r="CH17" i="12"/>
  <c r="CH52" i="12" s="1"/>
  <c r="CH17" i="5"/>
  <c r="CH17" i="7"/>
  <c r="CH52" i="7" s="1"/>
  <c r="CD7" i="12"/>
  <c r="CD42" i="12" s="1"/>
  <c r="CD7" i="7"/>
  <c r="CD42" i="7" s="1"/>
  <c r="G267" i="11"/>
  <c r="H267" i="11" s="1"/>
  <c r="I267" i="11" s="1"/>
  <c r="G263" i="11"/>
  <c r="H263" i="11" s="1"/>
  <c r="I263" i="11" s="1"/>
  <c r="G259" i="11"/>
  <c r="H259" i="11" s="1"/>
  <c r="I259" i="11" s="1"/>
  <c r="G255" i="11"/>
  <c r="H255" i="11" s="1"/>
  <c r="I255" i="11" s="1"/>
  <c r="G251" i="11"/>
  <c r="H251" i="11" s="1"/>
  <c r="I251" i="11" s="1"/>
  <c r="G247" i="11"/>
  <c r="H247" i="11" s="1"/>
  <c r="I247" i="11" s="1"/>
  <c r="G243" i="11"/>
  <c r="H243" i="11" s="1"/>
  <c r="I243" i="11" s="1"/>
  <c r="G266" i="11"/>
  <c r="H266" i="11" s="1"/>
  <c r="I266" i="11" s="1"/>
  <c r="G262" i="11"/>
  <c r="H262" i="11" s="1"/>
  <c r="I262" i="11" s="1"/>
  <c r="G258" i="11"/>
  <c r="H258" i="11" s="1"/>
  <c r="I258" i="11" s="1"/>
  <c r="G254" i="11"/>
  <c r="H254" i="11" s="1"/>
  <c r="I254" i="11" s="1"/>
  <c r="G250" i="11"/>
  <c r="H250" i="11" s="1"/>
  <c r="I250" i="11" s="1"/>
  <c r="G246" i="11"/>
  <c r="H246" i="11" s="1"/>
  <c r="I246" i="11" s="1"/>
  <c r="G242" i="11"/>
  <c r="H242" i="11" s="1"/>
  <c r="I242" i="11" s="1"/>
  <c r="G268" i="11"/>
  <c r="H268" i="11" s="1"/>
  <c r="I268" i="11" s="1"/>
  <c r="G264" i="11"/>
  <c r="H264" i="11" s="1"/>
  <c r="I264" i="11" s="1"/>
  <c r="G260" i="11"/>
  <c r="H260" i="11" s="1"/>
  <c r="I260" i="11" s="1"/>
  <c r="G256" i="11"/>
  <c r="H256" i="11" s="1"/>
  <c r="I256" i="11" s="1"/>
  <c r="G252" i="11"/>
  <c r="H252" i="11" s="1"/>
  <c r="I252" i="11" s="1"/>
  <c r="G248" i="11"/>
  <c r="H248" i="11" s="1"/>
  <c r="I248" i="11" s="1"/>
  <c r="G244" i="11"/>
  <c r="H244" i="11" s="1"/>
  <c r="I244" i="11" s="1"/>
  <c r="G269" i="11"/>
  <c r="H269" i="11" s="1"/>
  <c r="I269" i="11" s="1"/>
  <c r="G253" i="11"/>
  <c r="H253" i="11" s="1"/>
  <c r="I253" i="11" s="1"/>
  <c r="G249" i="11"/>
  <c r="H249" i="11" s="1"/>
  <c r="I249" i="11" s="1"/>
  <c r="G245" i="11"/>
  <c r="H245" i="11" s="1"/>
  <c r="I245" i="11" s="1"/>
  <c r="G257" i="11"/>
  <c r="H257" i="11" s="1"/>
  <c r="I257" i="11" s="1"/>
  <c r="G265" i="11"/>
  <c r="H265" i="11" s="1"/>
  <c r="I265" i="11" s="1"/>
  <c r="G241" i="11"/>
  <c r="H241" i="11" s="1"/>
  <c r="I241" i="11" s="1"/>
  <c r="G261" i="11"/>
  <c r="H261" i="11" s="1"/>
  <c r="I261" i="11" s="1"/>
  <c r="CH12" i="12"/>
  <c r="CH47" i="12" s="1"/>
  <c r="CH12" i="7"/>
  <c r="CH47" i="7" s="1"/>
  <c r="CH12" i="5"/>
  <c r="CH28" i="12"/>
  <c r="CH63" i="12" s="1"/>
  <c r="CH28" i="7"/>
  <c r="CH63" i="7" s="1"/>
  <c r="CH28" i="5"/>
  <c r="CD11" i="12"/>
  <c r="CD46" i="12" s="1"/>
  <c r="CD11" i="7"/>
  <c r="CD46" i="7" s="1"/>
  <c r="CH27" i="12"/>
  <c r="CH62" i="12" s="1"/>
  <c r="CH27" i="5"/>
  <c r="CH27" i="7"/>
  <c r="CH62" i="7" s="1"/>
  <c r="CD10" i="12"/>
  <c r="CD45" i="12" s="1"/>
  <c r="CD10" i="7"/>
  <c r="CD45" i="7" s="1"/>
  <c r="CH22" i="12"/>
  <c r="CH57" i="12" s="1"/>
  <c r="CH22" i="7"/>
  <c r="CH57" i="7" s="1"/>
  <c r="CH22" i="5"/>
  <c r="CH9" i="12"/>
  <c r="CH44" i="12" s="1"/>
  <c r="CH9" i="5"/>
  <c r="CH9" i="7"/>
  <c r="CH44" i="7" s="1"/>
  <c r="CH33" i="12"/>
  <c r="CH68" i="12" s="1"/>
  <c r="CH33" i="7"/>
  <c r="CH68" i="7" s="1"/>
  <c r="CH33" i="5"/>
  <c r="GC16" i="6"/>
  <c r="GD16" i="6" s="1"/>
  <c r="GE16" i="6" s="1"/>
  <c r="GC24" i="6"/>
  <c r="GD24" i="6" s="1"/>
  <c r="GE24" i="6" s="1"/>
  <c r="GC32" i="6"/>
  <c r="GD32" i="6" s="1"/>
  <c r="GE32" i="6" s="1"/>
  <c r="CF28" i="12"/>
  <c r="CF63" i="12" s="1"/>
  <c r="CF28" i="5"/>
  <c r="CF28" i="7"/>
  <c r="CF63" i="7" s="1"/>
  <c r="CD33" i="12"/>
  <c r="CD68" i="12" s="1"/>
  <c r="CD33" i="7"/>
  <c r="CD68" i="7" s="1"/>
  <c r="FZ23" i="6"/>
  <c r="GA23" i="6" s="1"/>
  <c r="GB23" i="6" s="1"/>
  <c r="FZ27" i="6"/>
  <c r="GA27" i="6" s="1"/>
  <c r="GB27" i="6" s="1"/>
  <c r="FZ31" i="6"/>
  <c r="GA31" i="6" s="1"/>
  <c r="GB31" i="6" s="1"/>
  <c r="FZ35" i="6"/>
  <c r="GA35" i="6" s="1"/>
  <c r="GB35" i="6" s="1"/>
  <c r="FZ40" i="6"/>
  <c r="GA40" i="6" s="1"/>
  <c r="GB40" i="6" s="1"/>
  <c r="CC16" i="12"/>
  <c r="CC51" i="12" s="1"/>
  <c r="CC16" i="7"/>
  <c r="CC51" i="7" s="1"/>
  <c r="CC24" i="12"/>
  <c r="CC59" i="12" s="1"/>
  <c r="CC24" i="7"/>
  <c r="CC59" i="7" s="1"/>
  <c r="AY31" i="12"/>
  <c r="AY66" i="12" s="1"/>
  <c r="AY31" i="7"/>
  <c r="AY66" i="7" s="1"/>
  <c r="IQ35" i="1"/>
  <c r="IR35" i="1" s="1"/>
  <c r="IS35" i="1" s="1"/>
  <c r="IT35" i="1" s="1"/>
  <c r="JK35" i="1"/>
  <c r="JL35" i="1" s="1"/>
  <c r="JM35" i="1" s="1"/>
  <c r="M32" i="12"/>
  <c r="M67" i="12" s="1"/>
  <c r="M32" i="5"/>
  <c r="M32" i="7"/>
  <c r="M67" i="7" s="1"/>
  <c r="BM13" i="12"/>
  <c r="BM48" i="12" s="1"/>
  <c r="BM13" i="5"/>
  <c r="BM13" i="7"/>
  <c r="BM48" i="7" s="1"/>
  <c r="F279" i="10"/>
  <c r="G279" i="10" s="1"/>
  <c r="H279" i="10" s="1"/>
  <c r="I279" i="10" s="1"/>
  <c r="HG22" i="6"/>
  <c r="HH22" i="6" s="1"/>
  <c r="HI22" i="6" s="1"/>
  <c r="HJ22" i="6" s="1"/>
  <c r="CM18" i="12"/>
  <c r="CM53" i="12" s="1"/>
  <c r="CM18" i="7"/>
  <c r="CM53" i="7" s="1"/>
  <c r="F171" i="10"/>
  <c r="G171" i="10" s="1"/>
  <c r="H171" i="10" s="1"/>
  <c r="I171" i="10" s="1"/>
  <c r="AH30" i="6"/>
  <c r="AI30" i="6" s="1"/>
  <c r="AJ30" i="6" s="1"/>
  <c r="AK30" i="6" s="1"/>
  <c r="BN25" i="12"/>
  <c r="BN60" i="12" s="1"/>
  <c r="BN25" i="7"/>
  <c r="BN60" i="7" s="1"/>
  <c r="BN25" i="5"/>
  <c r="AY26" i="12"/>
  <c r="AY61" i="12" s="1"/>
  <c r="AY26" i="7"/>
  <c r="AY61" i="7" s="1"/>
  <c r="F265" i="10"/>
  <c r="FN37" i="6"/>
  <c r="FO37" i="6" s="1"/>
  <c r="FP37" i="6" s="1"/>
  <c r="FQ37" i="6" s="1"/>
  <c r="F237" i="10"/>
  <c r="DU38" i="6"/>
  <c r="DV38" i="6" s="1"/>
  <c r="DW38" i="6" s="1"/>
  <c r="DX38" i="6" s="1"/>
  <c r="JG22" i="1"/>
  <c r="JH22" i="1" s="1"/>
  <c r="JI22" i="1" s="1"/>
  <c r="JJ22" i="1" s="1"/>
  <c r="JQ22" i="1"/>
  <c r="JR22" i="1" s="1"/>
  <c r="JS22" i="1" s="1"/>
  <c r="AY7" i="12"/>
  <c r="AY42" i="12" s="1"/>
  <c r="AY7" i="7"/>
  <c r="AY42" i="7" s="1"/>
  <c r="BN12" i="12"/>
  <c r="BN47" i="12" s="1"/>
  <c r="BN12" i="5"/>
  <c r="BN12" i="7"/>
  <c r="BN47" i="7" s="1"/>
  <c r="HG21" i="6"/>
  <c r="HH21" i="6" s="1"/>
  <c r="HI21" i="6" s="1"/>
  <c r="HJ21" i="6" s="1"/>
  <c r="F278" i="10"/>
  <c r="G278" i="10" s="1"/>
  <c r="H278" i="10" s="1"/>
  <c r="I278" i="10" s="1"/>
  <c r="BM16" i="12"/>
  <c r="BM51" i="12" s="1"/>
  <c r="BM16" i="5"/>
  <c r="BM16" i="7"/>
  <c r="BM51" i="7" s="1"/>
  <c r="CM17" i="12"/>
  <c r="CM52" i="12" s="1"/>
  <c r="CM17" i="7"/>
  <c r="CM52" i="7" s="1"/>
  <c r="AH29" i="6"/>
  <c r="AI29" i="6" s="1"/>
  <c r="AJ29" i="6" s="1"/>
  <c r="AK29" i="6" s="1"/>
  <c r="F170" i="10"/>
  <c r="BN24" i="12"/>
  <c r="BN59" i="12" s="1"/>
  <c r="BN24" i="7"/>
  <c r="BN59" i="7" s="1"/>
  <c r="BN24" i="5"/>
  <c r="AY25" i="12"/>
  <c r="AY60" i="12" s="1"/>
  <c r="AY25" i="7"/>
  <c r="AY60" i="7" s="1"/>
  <c r="F206" i="10"/>
  <c r="G206" i="10" s="1"/>
  <c r="H206" i="10" s="1"/>
  <c r="I206" i="10" s="1"/>
  <c r="CB36" i="6"/>
  <c r="CC36" i="6" s="1"/>
  <c r="CD36" i="6" s="1"/>
  <c r="CE36" i="6" s="1"/>
  <c r="CQ36" i="6"/>
  <c r="CR36" i="6" s="1"/>
  <c r="CS36" i="6" s="1"/>
  <c r="V17" i="12"/>
  <c r="V52" i="12" s="1"/>
  <c r="V17" i="5"/>
  <c r="V17" i="7"/>
  <c r="V52" i="7" s="1"/>
  <c r="F12" i="11"/>
  <c r="AP16" i="1"/>
  <c r="AQ16" i="1" s="1"/>
  <c r="AR16" i="1" s="1"/>
  <c r="AS16" i="1" s="1"/>
  <c r="BT31" i="6"/>
  <c r="BU31" i="6" s="1"/>
  <c r="BV31" i="6" s="1"/>
  <c r="BW31" i="6" s="1"/>
  <c r="CN31" i="6"/>
  <c r="CO31" i="6" s="1"/>
  <c r="CP31" i="6" s="1"/>
  <c r="N121" i="9"/>
  <c r="P121" i="9" s="1"/>
  <c r="K121" i="9"/>
  <c r="N111" i="9"/>
  <c r="P111" i="9" s="1"/>
  <c r="K111" i="9"/>
  <c r="N119" i="9"/>
  <c r="P119" i="9" s="1"/>
  <c r="K119" i="9"/>
  <c r="N98" i="9"/>
  <c r="P98" i="9" s="1"/>
  <c r="K98" i="9"/>
  <c r="F14" i="12"/>
  <c r="F49" i="12" s="1"/>
  <c r="F14" i="5"/>
  <c r="F14" i="7"/>
  <c r="F49" i="7" s="1"/>
  <c r="AP25" i="12"/>
  <c r="AP60" i="12" s="1"/>
  <c r="AP25" i="5"/>
  <c r="AP25" i="7"/>
  <c r="AP60" i="7" s="1"/>
  <c r="X5" i="12"/>
  <c r="X40" i="12" s="1"/>
  <c r="X5" i="5"/>
  <c r="X5" i="7"/>
  <c r="X40" i="7" s="1"/>
  <c r="X28" i="12"/>
  <c r="X63" i="12" s="1"/>
  <c r="X28" i="5"/>
  <c r="X28" i="7"/>
  <c r="X63" i="7" s="1"/>
  <c r="AE19" i="5"/>
  <c r="AE19" i="7"/>
  <c r="AE54" i="7" s="1"/>
  <c r="AE19" i="12"/>
  <c r="AE54" i="12" s="1"/>
  <c r="F37" i="9"/>
  <c r="G37" i="9" s="1"/>
  <c r="H37" i="9" s="1"/>
  <c r="I37" i="9" s="1"/>
  <c r="Z41" i="1"/>
  <c r="AA41" i="1" s="1"/>
  <c r="AB41" i="1" s="1"/>
  <c r="AC41" i="1" s="1"/>
  <c r="AI9" i="12"/>
  <c r="AI44" i="12" s="1"/>
  <c r="AI9" i="5"/>
  <c r="AI9" i="7"/>
  <c r="AI44" i="7" s="1"/>
  <c r="V10" i="12"/>
  <c r="V45" i="12" s="1"/>
  <c r="V10" i="7"/>
  <c r="V45" i="7" s="1"/>
  <c r="V10" i="5"/>
  <c r="W14" i="12"/>
  <c r="W49" i="12" s="1"/>
  <c r="W14" i="5"/>
  <c r="W14" i="7"/>
  <c r="W49" i="7" s="1"/>
  <c r="G13" i="8" s="1"/>
  <c r="P13" i="8" s="1"/>
  <c r="BM6" i="12"/>
  <c r="BM41" i="12" s="1"/>
  <c r="BM6" i="5"/>
  <c r="BM6" i="7"/>
  <c r="BM41" i="7" s="1"/>
  <c r="BI7" i="12"/>
  <c r="BI42" i="12" s="1"/>
  <c r="BI7" i="7"/>
  <c r="BI42" i="7" s="1"/>
  <c r="CQ12" i="12"/>
  <c r="CQ47" i="12" s="1"/>
  <c r="CQ12" i="5"/>
  <c r="CQ12" i="7"/>
  <c r="CQ47" i="7" s="1"/>
  <c r="BW33" i="12"/>
  <c r="BW68" i="12" s="1"/>
  <c r="BW33" i="7"/>
  <c r="BW68" i="7" s="1"/>
  <c r="BW33" i="5"/>
  <c r="F164" i="10"/>
  <c r="AH23" i="6"/>
  <c r="AI23" i="6" s="1"/>
  <c r="AJ23" i="6" s="1"/>
  <c r="AK23" i="6" s="1"/>
  <c r="BN18" i="12"/>
  <c r="BN53" i="12" s="1"/>
  <c r="BN18" i="5"/>
  <c r="BN18" i="7"/>
  <c r="BN53" i="7" s="1"/>
  <c r="CM19" i="12"/>
  <c r="CM54" i="12" s="1"/>
  <c r="CM19" i="7"/>
  <c r="CM54" i="7" s="1"/>
  <c r="F172" i="10"/>
  <c r="AH31" i="6"/>
  <c r="AI31" i="6" s="1"/>
  <c r="AJ31" i="6" s="1"/>
  <c r="AK31" i="6" s="1"/>
  <c r="F292" i="10"/>
  <c r="G292" i="10" s="1"/>
  <c r="H292" i="10" s="1"/>
  <c r="I292" i="10" s="1"/>
  <c r="HG35" i="6"/>
  <c r="HH35" i="6" s="1"/>
  <c r="HI35" i="6" s="1"/>
  <c r="HJ35" i="6" s="1"/>
  <c r="Q29" i="12"/>
  <c r="Q64" i="12" s="1"/>
  <c r="Q29" i="5"/>
  <c r="Q29" i="7"/>
  <c r="Q64" i="7" s="1"/>
  <c r="HS19" i="6"/>
  <c r="HT19" i="6" s="1"/>
  <c r="HU19" i="6" s="1"/>
  <c r="HS41" i="6"/>
  <c r="HT41" i="6" s="1"/>
  <c r="HU41" i="6" s="1"/>
  <c r="CR24" i="12"/>
  <c r="CR59" i="12" s="1"/>
  <c r="CR24" i="7"/>
  <c r="CR59" i="7" s="1"/>
  <c r="CR24" i="5"/>
  <c r="CR9" i="5"/>
  <c r="CR9" i="12"/>
  <c r="CR44" i="12" s="1"/>
  <c r="CR9" i="7"/>
  <c r="CR44" i="7" s="1"/>
  <c r="CR27" i="12"/>
  <c r="CR62" i="12" s="1"/>
  <c r="CR27" i="5"/>
  <c r="CR27" i="7"/>
  <c r="CR62" i="7" s="1"/>
  <c r="CR7" i="12"/>
  <c r="CR42" i="12" s="1"/>
  <c r="CR7" i="5"/>
  <c r="CR7" i="7"/>
  <c r="CR42" i="7" s="1"/>
  <c r="CR26" i="12"/>
  <c r="CR61" i="12" s="1"/>
  <c r="CR26" i="5"/>
  <c r="CR26" i="7"/>
  <c r="CR61" i="7" s="1"/>
  <c r="CR13" i="12"/>
  <c r="CR48" i="12" s="1"/>
  <c r="CR13" i="5"/>
  <c r="CR13" i="7"/>
  <c r="CR48" i="7" s="1"/>
  <c r="CR28" i="12"/>
  <c r="CR63" i="12" s="1"/>
  <c r="CR28" i="5"/>
  <c r="CR28" i="7"/>
  <c r="CR63" i="7" s="1"/>
  <c r="CR5" i="12"/>
  <c r="CR40" i="12" s="1"/>
  <c r="CR5" i="7"/>
  <c r="CR40" i="7" s="1"/>
  <c r="CR5" i="5"/>
  <c r="CP9" i="12"/>
  <c r="CP44" i="12" s="1"/>
  <c r="CP9" i="7"/>
  <c r="CP44" i="7" s="1"/>
  <c r="CP9" i="5"/>
  <c r="HV21" i="6"/>
  <c r="HW21" i="6" s="1"/>
  <c r="HX21" i="6" s="1"/>
  <c r="HV25" i="6"/>
  <c r="HW25" i="6" s="1"/>
  <c r="HX25" i="6" s="1"/>
  <c r="HV29" i="6"/>
  <c r="HW29" i="6" s="1"/>
  <c r="HX29" i="6" s="1"/>
  <c r="CR30" i="12"/>
  <c r="CR65" i="12" s="1"/>
  <c r="CR30" i="5"/>
  <c r="CR30" i="7"/>
  <c r="CR65" i="7" s="1"/>
  <c r="HS21" i="6"/>
  <c r="HT21" i="6" s="1"/>
  <c r="HU21" i="6" s="1"/>
  <c r="HS25" i="6"/>
  <c r="HT25" i="6" s="1"/>
  <c r="HU25" i="6" s="1"/>
  <c r="HS29" i="6"/>
  <c r="HT29" i="6" s="1"/>
  <c r="HU29" i="6" s="1"/>
  <c r="HS33" i="6"/>
  <c r="HT33" i="6" s="1"/>
  <c r="HU33" i="6" s="1"/>
  <c r="CP30" i="12"/>
  <c r="CP65" i="12" s="1"/>
  <c r="CP30" i="7"/>
  <c r="CP65" i="7" s="1"/>
  <c r="CP30" i="5"/>
  <c r="G295" i="11"/>
  <c r="H295" i="11" s="1"/>
  <c r="I295" i="11" s="1"/>
  <c r="G291" i="11"/>
  <c r="H291" i="11" s="1"/>
  <c r="I291" i="11" s="1"/>
  <c r="G287" i="11"/>
  <c r="H287" i="11" s="1"/>
  <c r="I287" i="11" s="1"/>
  <c r="G283" i="11"/>
  <c r="H283" i="11" s="1"/>
  <c r="I283" i="11" s="1"/>
  <c r="G279" i="11"/>
  <c r="H279" i="11" s="1"/>
  <c r="I279" i="11" s="1"/>
  <c r="G275" i="11"/>
  <c r="H275" i="11" s="1"/>
  <c r="I275" i="11" s="1"/>
  <c r="G271" i="11"/>
  <c r="H271" i="11" s="1"/>
  <c r="I271" i="11" s="1"/>
  <c r="G298" i="11"/>
  <c r="H298" i="11" s="1"/>
  <c r="I298" i="11" s="1"/>
  <c r="G294" i="11"/>
  <c r="H294" i="11" s="1"/>
  <c r="I294" i="11" s="1"/>
  <c r="G290" i="11"/>
  <c r="H290" i="11" s="1"/>
  <c r="I290" i="11" s="1"/>
  <c r="G286" i="11"/>
  <c r="H286" i="11" s="1"/>
  <c r="I286" i="11" s="1"/>
  <c r="G282" i="11"/>
  <c r="H282" i="11" s="1"/>
  <c r="I282" i="11" s="1"/>
  <c r="G278" i="11"/>
  <c r="H278" i="11" s="1"/>
  <c r="I278" i="11" s="1"/>
  <c r="G274" i="11"/>
  <c r="H274" i="11" s="1"/>
  <c r="I274" i="11" s="1"/>
  <c r="G270" i="11"/>
  <c r="H270" i="11" s="1"/>
  <c r="I270" i="11" s="1"/>
  <c r="G296" i="11"/>
  <c r="H296" i="11" s="1"/>
  <c r="I296" i="11" s="1"/>
  <c r="G292" i="11"/>
  <c r="H292" i="11" s="1"/>
  <c r="I292" i="11" s="1"/>
  <c r="G288" i="11"/>
  <c r="H288" i="11" s="1"/>
  <c r="I288" i="11" s="1"/>
  <c r="G284" i="11"/>
  <c r="H284" i="11" s="1"/>
  <c r="I284" i="11" s="1"/>
  <c r="G280" i="11"/>
  <c r="H280" i="11" s="1"/>
  <c r="I280" i="11" s="1"/>
  <c r="G276" i="11"/>
  <c r="H276" i="11" s="1"/>
  <c r="I276" i="11" s="1"/>
  <c r="G272" i="11"/>
  <c r="H272" i="11" s="1"/>
  <c r="I272" i="11" s="1"/>
  <c r="G285" i="11"/>
  <c r="H285" i="11" s="1"/>
  <c r="I285" i="11" s="1"/>
  <c r="G289" i="11"/>
  <c r="H289" i="11" s="1"/>
  <c r="I289" i="11" s="1"/>
  <c r="G281" i="11"/>
  <c r="H281" i="11" s="1"/>
  <c r="I281" i="11" s="1"/>
  <c r="G277" i="11"/>
  <c r="H277" i="11" s="1"/>
  <c r="I277" i="11" s="1"/>
  <c r="G297" i="11"/>
  <c r="H297" i="11" s="1"/>
  <c r="I297" i="11" s="1"/>
  <c r="G293" i="11"/>
  <c r="H293" i="11" s="1"/>
  <c r="I293" i="11" s="1"/>
  <c r="G273" i="11"/>
  <c r="H273" i="11" s="1"/>
  <c r="I273" i="11" s="1"/>
  <c r="BT21" i="6"/>
  <c r="BU21" i="6" s="1"/>
  <c r="BV21" i="6" s="1"/>
  <c r="BW21" i="6" s="1"/>
  <c r="CN21" i="6"/>
  <c r="CO21" i="6" s="1"/>
  <c r="CP21" i="6" s="1"/>
  <c r="V14" i="5"/>
  <c r="V14" i="12"/>
  <c r="V49" i="12" s="1"/>
  <c r="V14" i="7"/>
  <c r="V49" i="7" s="1"/>
  <c r="BT18" i="6"/>
  <c r="BU18" i="6" s="1"/>
  <c r="BV18" i="6" s="1"/>
  <c r="BW18" i="6" s="1"/>
  <c r="CN18" i="6"/>
  <c r="CO18" i="6" s="1"/>
  <c r="CP18" i="6" s="1"/>
  <c r="BW15" i="12"/>
  <c r="BW50" i="12" s="1"/>
  <c r="BW15" i="5"/>
  <c r="BW15" i="7"/>
  <c r="BW50" i="7" s="1"/>
  <c r="BT28" i="6"/>
  <c r="BU28" i="6" s="1"/>
  <c r="BV28" i="6" s="1"/>
  <c r="BW28" i="6" s="1"/>
  <c r="CN28" i="6"/>
  <c r="CO28" i="6" s="1"/>
  <c r="CP28" i="6" s="1"/>
  <c r="BW27" i="12"/>
  <c r="BW62" i="12" s="1"/>
  <c r="BW27" i="5"/>
  <c r="BW27" i="7"/>
  <c r="BW62" i="7" s="1"/>
  <c r="N209" i="11"/>
  <c r="P209" i="11" s="1"/>
  <c r="K209" i="11"/>
  <c r="N186" i="11"/>
  <c r="P186" i="11" s="1"/>
  <c r="K186" i="11"/>
  <c r="N187" i="11"/>
  <c r="P187" i="11" s="1"/>
  <c r="K187" i="11"/>
  <c r="H27" i="12"/>
  <c r="H62" i="12" s="1"/>
  <c r="H27" i="5"/>
  <c r="H27" i="7"/>
  <c r="H62" i="7" s="1"/>
  <c r="CC13" i="12"/>
  <c r="CC48" i="12" s="1"/>
  <c r="CC13" i="7"/>
  <c r="CC48" i="7" s="1"/>
  <c r="Z30" i="12"/>
  <c r="Z65" i="12" s="1"/>
  <c r="Z30" i="7"/>
  <c r="Z65" i="7" s="1"/>
  <c r="Z30" i="5"/>
  <c r="IQ19" i="1"/>
  <c r="IR19" i="1" s="1"/>
  <c r="IS19" i="1" s="1"/>
  <c r="IT19" i="1" s="1"/>
  <c r="JK19" i="1"/>
  <c r="JL19" i="1" s="1"/>
  <c r="JM19" i="1" s="1"/>
  <c r="JG32" i="1"/>
  <c r="JH32" i="1" s="1"/>
  <c r="JI32" i="1" s="1"/>
  <c r="JJ32" i="1" s="1"/>
  <c r="JQ32" i="1"/>
  <c r="JR32" i="1" s="1"/>
  <c r="JS32" i="1" s="1"/>
  <c r="F257" i="10"/>
  <c r="FN29" i="6"/>
  <c r="FO29" i="6" s="1"/>
  <c r="FP29" i="6" s="1"/>
  <c r="FQ29" i="6" s="1"/>
  <c r="M13" i="12"/>
  <c r="M48" i="12" s="1"/>
  <c r="M13" i="5"/>
  <c r="M13" i="7"/>
  <c r="M48" i="7" s="1"/>
  <c r="BK8" i="5"/>
  <c r="BK8" i="12"/>
  <c r="BK43" i="12" s="1"/>
  <c r="BK8" i="7"/>
  <c r="BK43" i="7" s="1"/>
  <c r="AG19" i="12"/>
  <c r="AG54" i="12" s="1"/>
  <c r="AG19" i="7"/>
  <c r="AG54" i="7" s="1"/>
  <c r="AG19" i="5"/>
  <c r="AE30" i="12"/>
  <c r="AE65" i="12" s="1"/>
  <c r="AE30" i="7"/>
  <c r="AE65" i="7" s="1"/>
  <c r="AE30" i="5"/>
  <c r="R20" i="12"/>
  <c r="R55" i="12" s="1"/>
  <c r="R20" i="7"/>
  <c r="R55" i="7" s="1"/>
  <c r="R20" i="5"/>
  <c r="R25" i="12"/>
  <c r="R60" i="12" s="1"/>
  <c r="R25" i="7"/>
  <c r="R60" i="7" s="1"/>
  <c r="R25" i="5"/>
  <c r="P17" i="12"/>
  <c r="P52" i="12" s="1"/>
  <c r="P17" i="5"/>
  <c r="P17" i="7"/>
  <c r="P52" i="7" s="1"/>
  <c r="R33" i="7"/>
  <c r="R68" i="7" s="1"/>
  <c r="R33" i="12"/>
  <c r="R68" i="12" s="1"/>
  <c r="R33" i="5"/>
  <c r="R18" i="12"/>
  <c r="R53" i="12" s="1"/>
  <c r="R18" i="7"/>
  <c r="R53" i="7" s="1"/>
  <c r="R18" i="5"/>
  <c r="N7" i="12"/>
  <c r="N42" i="12" s="1"/>
  <c r="N7" i="5"/>
  <c r="N7" i="7"/>
  <c r="N42" i="7" s="1"/>
  <c r="E6" i="8" s="1"/>
  <c r="O6" i="8" s="1"/>
  <c r="R5" i="12"/>
  <c r="R40" i="12" s="1"/>
  <c r="R5" i="5"/>
  <c r="R5" i="7"/>
  <c r="R40" i="7" s="1"/>
  <c r="R10" i="12"/>
  <c r="R45" i="12" s="1"/>
  <c r="R10" i="5"/>
  <c r="R10" i="7"/>
  <c r="R45" i="7" s="1"/>
  <c r="R24" i="12"/>
  <c r="R59" i="12" s="1"/>
  <c r="R24" i="5"/>
  <c r="R24" i="7"/>
  <c r="R59" i="7" s="1"/>
  <c r="N12" i="12"/>
  <c r="N47" i="12" s="1"/>
  <c r="N12" i="7"/>
  <c r="N47" i="7" s="1"/>
  <c r="E11" i="8" s="1"/>
  <c r="O11" i="8" s="1"/>
  <c r="N12" i="5"/>
  <c r="P20" i="12"/>
  <c r="P55" i="12" s="1"/>
  <c r="P20" i="5"/>
  <c r="P20" i="7"/>
  <c r="P55" i="7" s="1"/>
  <c r="N26" i="12"/>
  <c r="N61" i="12" s="1"/>
  <c r="N26" i="5"/>
  <c r="N26" i="7"/>
  <c r="N61" i="7" s="1"/>
  <c r="E25" i="8" s="1"/>
  <c r="O25" i="8" s="1"/>
  <c r="P33" i="12"/>
  <c r="P68" i="12" s="1"/>
  <c r="P33" i="5"/>
  <c r="P33" i="7"/>
  <c r="P68" i="7" s="1"/>
  <c r="N9" i="12"/>
  <c r="N44" i="12" s="1"/>
  <c r="N9" i="5"/>
  <c r="N9" i="7"/>
  <c r="N44" i="7" s="1"/>
  <c r="E8" i="8" s="1"/>
  <c r="O8" i="8" s="1"/>
  <c r="N14" i="12"/>
  <c r="N49" i="12" s="1"/>
  <c r="N14" i="7"/>
  <c r="N49" i="7" s="1"/>
  <c r="E13" i="8" s="1"/>
  <c r="O13" i="8" s="1"/>
  <c r="N14" i="5"/>
  <c r="R21" i="12"/>
  <c r="R56" i="12" s="1"/>
  <c r="R21" i="5"/>
  <c r="R21" i="7"/>
  <c r="R56" i="7" s="1"/>
  <c r="N28" i="12"/>
  <c r="N63" i="12" s="1"/>
  <c r="N28" i="7"/>
  <c r="N63" i="7" s="1"/>
  <c r="E27" i="8" s="1"/>
  <c r="O27" i="8" s="1"/>
  <c r="N28" i="5"/>
  <c r="P14" i="12"/>
  <c r="P49" i="12" s="1"/>
  <c r="P14" i="7"/>
  <c r="P49" i="7" s="1"/>
  <c r="P14" i="5"/>
  <c r="R19" i="12"/>
  <c r="R54" i="12" s="1"/>
  <c r="R19" i="5"/>
  <c r="R19" i="7"/>
  <c r="R54" i="7" s="1"/>
  <c r="N25" i="12"/>
  <c r="N60" i="12" s="1"/>
  <c r="N25" i="7"/>
  <c r="N60" i="7" s="1"/>
  <c r="E24" i="8" s="1"/>
  <c r="O24" i="8" s="1"/>
  <c r="N25" i="5"/>
  <c r="P29" i="12"/>
  <c r="P64" i="12" s="1"/>
  <c r="P29" i="7"/>
  <c r="P64" i="7" s="1"/>
  <c r="P29" i="5"/>
  <c r="N33" i="12"/>
  <c r="N68" i="12" s="1"/>
  <c r="N33" i="7"/>
  <c r="N68" i="7" s="1"/>
  <c r="E32" i="8" s="1"/>
  <c r="O32" i="8" s="1"/>
  <c r="N33" i="5"/>
  <c r="AP20" i="12"/>
  <c r="AP55" i="12" s="1"/>
  <c r="AP20" i="5"/>
  <c r="AP20" i="7"/>
  <c r="AP55" i="7" s="1"/>
  <c r="IY40" i="1"/>
  <c r="IZ40" i="1" s="1"/>
  <c r="JA40" i="1" s="1"/>
  <c r="JB40" i="1" s="1"/>
  <c r="JN40" i="1"/>
  <c r="JO40" i="1" s="1"/>
  <c r="JP40" i="1" s="1"/>
  <c r="CM7" i="12"/>
  <c r="CM42" i="12" s="1"/>
  <c r="CM7" i="7"/>
  <c r="CM42" i="7" s="1"/>
  <c r="F240" i="10"/>
  <c r="DU41" i="6"/>
  <c r="DV41" i="6" s="1"/>
  <c r="DW41" i="6" s="1"/>
  <c r="DX41" i="6" s="1"/>
  <c r="BT26" i="6"/>
  <c r="BU26" i="6" s="1"/>
  <c r="BV26" i="6" s="1"/>
  <c r="BW26" i="6" s="1"/>
  <c r="CN26" i="6"/>
  <c r="CO26" i="6" s="1"/>
  <c r="CP26" i="6" s="1"/>
  <c r="F30" i="9"/>
  <c r="G30" i="9" s="1"/>
  <c r="H30" i="9" s="1"/>
  <c r="I30" i="9" s="1"/>
  <c r="Z34" i="1"/>
  <c r="AA34" i="1" s="1"/>
  <c r="AB34" i="1" s="1"/>
  <c r="AC34" i="1" s="1"/>
  <c r="AN27" i="12"/>
  <c r="AN62" i="12" s="1"/>
  <c r="AN27" i="5"/>
  <c r="AN27" i="7"/>
  <c r="AN62" i="7" s="1"/>
  <c r="V33" i="12"/>
  <c r="V68" i="12" s="1"/>
  <c r="V33" i="5"/>
  <c r="V33" i="7"/>
  <c r="V68" i="7" s="1"/>
  <c r="F219" i="10"/>
  <c r="G219" i="10" s="1"/>
  <c r="H219" i="10" s="1"/>
  <c r="I219" i="10" s="1"/>
  <c r="DU20" i="6"/>
  <c r="DV20" i="6" s="1"/>
  <c r="DW20" i="6" s="1"/>
  <c r="DX20" i="6" s="1"/>
  <c r="F223" i="10"/>
  <c r="DU24" i="6"/>
  <c r="DV24" i="6" s="1"/>
  <c r="DW24" i="6" s="1"/>
  <c r="DX24" i="6" s="1"/>
  <c r="F227" i="10"/>
  <c r="G227" i="10" s="1"/>
  <c r="H227" i="10" s="1"/>
  <c r="I227" i="10" s="1"/>
  <c r="DU28" i="6"/>
  <c r="DV28" i="6" s="1"/>
  <c r="DW28" i="6" s="1"/>
  <c r="DX28" i="6" s="1"/>
  <c r="CG27" i="12"/>
  <c r="CG62" i="12" s="1"/>
  <c r="CG27" i="5"/>
  <c r="CG27" i="7"/>
  <c r="CG62" i="7" s="1"/>
  <c r="CG10" i="12"/>
  <c r="CG45" i="12" s="1"/>
  <c r="CG10" i="5"/>
  <c r="CG10" i="7"/>
  <c r="CG45" i="7" s="1"/>
  <c r="BS19" i="12"/>
  <c r="BS54" i="12" s="1"/>
  <c r="BS19" i="7"/>
  <c r="BS54" i="7" s="1"/>
  <c r="N89" i="10"/>
  <c r="P89" i="10" s="1"/>
  <c r="K89" i="10"/>
  <c r="K80" i="10"/>
  <c r="N80" i="10"/>
  <c r="P80" i="10" s="1"/>
  <c r="N70" i="10"/>
  <c r="P70" i="10" s="1"/>
  <c r="K70" i="10"/>
  <c r="X20" i="12"/>
  <c r="X55" i="12" s="1"/>
  <c r="X20" i="5"/>
  <c r="X20" i="7"/>
  <c r="X55" i="7" s="1"/>
  <c r="F293" i="10"/>
  <c r="G293" i="10" s="1"/>
  <c r="H293" i="10" s="1"/>
  <c r="I293" i="10" s="1"/>
  <c r="HG36" i="6"/>
  <c r="HH36" i="6" s="1"/>
  <c r="HI36" i="6" s="1"/>
  <c r="HJ36" i="6" s="1"/>
  <c r="AF8" i="12"/>
  <c r="AF43" i="12" s="1"/>
  <c r="AF8" i="7"/>
  <c r="AF43" i="7" s="1"/>
  <c r="I7" i="8" s="1"/>
  <c r="Q7" i="8" s="1"/>
  <c r="AF8" i="5"/>
  <c r="Z22" i="12"/>
  <c r="Z57" i="12" s="1"/>
  <c r="Z22" i="5"/>
  <c r="Z22" i="7"/>
  <c r="Z57" i="7" s="1"/>
  <c r="F25" i="9"/>
  <c r="G25" i="9" s="1"/>
  <c r="H25" i="9" s="1"/>
  <c r="I25" i="9" s="1"/>
  <c r="Z29" i="1"/>
  <c r="AA29" i="1" s="1"/>
  <c r="AB29" i="1" s="1"/>
  <c r="AC29" i="1" s="1"/>
  <c r="F27" i="12"/>
  <c r="F62" i="12" s="1"/>
  <c r="F27" i="5"/>
  <c r="F27" i="7"/>
  <c r="F62" i="7" s="1"/>
  <c r="AE29" i="12"/>
  <c r="AE64" i="12" s="1"/>
  <c r="AE29" i="5"/>
  <c r="AE29" i="7"/>
  <c r="AE64" i="7" s="1"/>
  <c r="AN21" i="12"/>
  <c r="AN56" i="12" s="1"/>
  <c r="AN21" i="5"/>
  <c r="AN21" i="7"/>
  <c r="AN56" i="7" s="1"/>
  <c r="F33" i="11"/>
  <c r="AP37" i="1"/>
  <c r="AQ37" i="1" s="1"/>
  <c r="AR37" i="1" s="1"/>
  <c r="AS37" i="1" s="1"/>
  <c r="AH17" i="1"/>
  <c r="AI17" i="1" s="1"/>
  <c r="AJ17" i="1" s="1"/>
  <c r="AK17" i="1" s="1"/>
  <c r="F13" i="10"/>
  <c r="G13" i="10" s="1"/>
  <c r="H13" i="10" s="1"/>
  <c r="I13" i="10" s="1"/>
  <c r="F26" i="11"/>
  <c r="AP30" i="1"/>
  <c r="AQ30" i="1" s="1"/>
  <c r="AR30" i="1" s="1"/>
  <c r="AS30" i="1" s="1"/>
  <c r="JG33" i="1"/>
  <c r="JH33" i="1" s="1"/>
  <c r="JI33" i="1" s="1"/>
  <c r="JJ33" i="1" s="1"/>
  <c r="JQ33" i="1"/>
  <c r="JR33" i="1" s="1"/>
  <c r="JS33" i="1" s="1"/>
  <c r="V31" i="12"/>
  <c r="V66" i="12" s="1"/>
  <c r="V31" i="5"/>
  <c r="V31" i="7"/>
  <c r="V66" i="7" s="1"/>
  <c r="CQ7" i="12"/>
  <c r="CQ42" i="12" s="1"/>
  <c r="CQ7" i="5"/>
  <c r="CQ7" i="7"/>
  <c r="CQ42" i="7" s="1"/>
  <c r="F165" i="10"/>
  <c r="G165" i="10" s="1"/>
  <c r="H165" i="10" s="1"/>
  <c r="I165" i="10" s="1"/>
  <c r="AH24" i="6"/>
  <c r="AI24" i="6" s="1"/>
  <c r="AJ24" i="6" s="1"/>
  <c r="AK24" i="6" s="1"/>
  <c r="BM31" i="12"/>
  <c r="BM66" i="12" s="1"/>
  <c r="BM31" i="5"/>
  <c r="BM31" i="7"/>
  <c r="BM66" i="7" s="1"/>
  <c r="F269" i="10"/>
  <c r="FN41" i="6"/>
  <c r="FO41" i="6" s="1"/>
  <c r="FP41" i="6" s="1"/>
  <c r="FQ41" i="6" s="1"/>
  <c r="AY19" i="12"/>
  <c r="AY54" i="12" s="1"/>
  <c r="AY19" i="7"/>
  <c r="AY54" i="7" s="1"/>
  <c r="F176" i="10"/>
  <c r="AH35" i="6"/>
  <c r="AI35" i="6" s="1"/>
  <c r="AJ35" i="6" s="1"/>
  <c r="AK35" i="6" s="1"/>
  <c r="F195" i="10"/>
  <c r="G195" i="10" s="1"/>
  <c r="H195" i="10" s="1"/>
  <c r="I195" i="10" s="1"/>
  <c r="CB25" i="6"/>
  <c r="CC25" i="6" s="1"/>
  <c r="CD25" i="6" s="1"/>
  <c r="CE25" i="6" s="1"/>
  <c r="CQ25" i="6"/>
  <c r="CR25" i="6" s="1"/>
  <c r="CS25" i="6" s="1"/>
  <c r="BW24" i="12"/>
  <c r="BW59" i="12" s="1"/>
  <c r="BW24" i="5"/>
  <c r="BW24" i="7"/>
  <c r="BW59" i="7" s="1"/>
  <c r="F18" i="12"/>
  <c r="F53" i="12" s="1"/>
  <c r="F18" i="5"/>
  <c r="F18" i="7"/>
  <c r="F53" i="7" s="1"/>
  <c r="IQ39" i="1"/>
  <c r="IR39" i="1" s="1"/>
  <c r="IS39" i="1" s="1"/>
  <c r="IT39" i="1" s="1"/>
  <c r="JK39" i="1"/>
  <c r="JL39" i="1" s="1"/>
  <c r="JM39" i="1" s="1"/>
  <c r="AR16" i="12"/>
  <c r="AR51" i="12" s="1"/>
  <c r="AR16" i="5"/>
  <c r="AR16" i="7"/>
  <c r="AR51" i="7" s="1"/>
  <c r="H7" i="12"/>
  <c r="H42" i="12" s="1"/>
  <c r="H7" i="5"/>
  <c r="H7" i="7"/>
  <c r="H42" i="7" s="1"/>
  <c r="X8" i="5"/>
  <c r="X8" i="12"/>
  <c r="X43" i="12" s="1"/>
  <c r="X8" i="7"/>
  <c r="X43" i="7" s="1"/>
  <c r="AP7" i="12"/>
  <c r="AP42" i="12" s="1"/>
  <c r="AP7" i="7"/>
  <c r="AP42" i="7" s="1"/>
  <c r="AP7" i="5"/>
  <c r="V22" i="12"/>
  <c r="V57" i="12" s="1"/>
  <c r="V22" i="5"/>
  <c r="V22" i="7"/>
  <c r="V57" i="7" s="1"/>
  <c r="AE32" i="12"/>
  <c r="AE67" i="12" s="1"/>
  <c r="AE32" i="7"/>
  <c r="AE67" i="7" s="1"/>
  <c r="AE32" i="5"/>
  <c r="IY24" i="1"/>
  <c r="IZ24" i="1" s="1"/>
  <c r="JA24" i="1" s="1"/>
  <c r="JB24" i="1" s="1"/>
  <c r="JN24" i="1"/>
  <c r="JO24" i="1" s="1"/>
  <c r="JP24" i="1" s="1"/>
  <c r="IY33" i="1"/>
  <c r="IZ33" i="1" s="1"/>
  <c r="JA33" i="1" s="1"/>
  <c r="JB33" i="1" s="1"/>
  <c r="JN33" i="1"/>
  <c r="JO33" i="1" s="1"/>
  <c r="JP33" i="1" s="1"/>
  <c r="BT14" i="6"/>
  <c r="BU14" i="6" s="1"/>
  <c r="BV14" i="6" s="1"/>
  <c r="BW14" i="6" s="1"/>
  <c r="CN14" i="6"/>
  <c r="CO14" i="6" s="1"/>
  <c r="CP14" i="6" s="1"/>
  <c r="F277" i="10"/>
  <c r="G277" i="10" s="1"/>
  <c r="H277" i="10" s="1"/>
  <c r="I277" i="10" s="1"/>
  <c r="HG20" i="6"/>
  <c r="HH20" i="6" s="1"/>
  <c r="HI20" i="6" s="1"/>
  <c r="HJ20" i="6" s="1"/>
  <c r="BT39" i="6"/>
  <c r="BU39" i="6" s="1"/>
  <c r="BV39" i="6" s="1"/>
  <c r="BW39" i="6" s="1"/>
  <c r="CN39" i="6"/>
  <c r="CO39" i="6" s="1"/>
  <c r="CP39" i="6" s="1"/>
  <c r="F192" i="10"/>
  <c r="G192" i="10" s="1"/>
  <c r="H192" i="10" s="1"/>
  <c r="I192" i="10" s="1"/>
  <c r="CB22" i="6"/>
  <c r="CC22" i="6" s="1"/>
  <c r="CD22" i="6" s="1"/>
  <c r="CE22" i="6" s="1"/>
  <c r="CQ22" i="6"/>
  <c r="CR22" i="6" s="1"/>
  <c r="CS22" i="6" s="1"/>
  <c r="F200" i="10"/>
  <c r="G200" i="10" s="1"/>
  <c r="H200" i="10" s="1"/>
  <c r="I200" i="10" s="1"/>
  <c r="CB30" i="6"/>
  <c r="CC30" i="6" s="1"/>
  <c r="CD30" i="6" s="1"/>
  <c r="CE30" i="6" s="1"/>
  <c r="CQ30" i="6"/>
  <c r="CR30" i="6" s="1"/>
  <c r="CS30" i="6" s="1"/>
  <c r="BC29" i="12"/>
  <c r="BC64" i="12" s="1"/>
  <c r="BC29" i="7"/>
  <c r="BC64" i="7" s="1"/>
  <c r="BC29" i="5"/>
  <c r="F161" i="10"/>
  <c r="AH20" i="6"/>
  <c r="AI20" i="6" s="1"/>
  <c r="AJ20" i="6" s="1"/>
  <c r="AK20" i="6" s="1"/>
  <c r="F12" i="9"/>
  <c r="G12" i="9" s="1"/>
  <c r="H12" i="9" s="1"/>
  <c r="I12" i="9" s="1"/>
  <c r="Z16" i="1"/>
  <c r="AA16" i="1" s="1"/>
  <c r="AB16" i="1" s="1"/>
  <c r="AC16" i="1" s="1"/>
  <c r="N89" i="9"/>
  <c r="P89" i="9" s="1"/>
  <c r="K89" i="9"/>
  <c r="N87" i="9"/>
  <c r="P87" i="9" s="1"/>
  <c r="K87" i="9"/>
  <c r="W22" i="12"/>
  <c r="W57" i="12" s="1"/>
  <c r="W22" i="5"/>
  <c r="W22" i="7"/>
  <c r="W57" i="7" s="1"/>
  <c r="G21" i="8" s="1"/>
  <c r="P21" i="8" s="1"/>
  <c r="V8" i="12"/>
  <c r="V43" i="12" s="1"/>
  <c r="V8" i="5"/>
  <c r="V8" i="7"/>
  <c r="V43" i="7" s="1"/>
  <c r="N105" i="11"/>
  <c r="P105" i="11" s="1"/>
  <c r="K105" i="11"/>
  <c r="K108" i="11"/>
  <c r="N108" i="11"/>
  <c r="P108" i="11" s="1"/>
  <c r="N110" i="11"/>
  <c r="P110" i="11" s="1"/>
  <c r="K110" i="11"/>
  <c r="AF27" i="12"/>
  <c r="AF62" i="12" s="1"/>
  <c r="AF27" i="5"/>
  <c r="AF27" i="7"/>
  <c r="AF62" i="7" s="1"/>
  <c r="I26" i="8" s="1"/>
  <c r="Q26" i="8" s="1"/>
  <c r="Z29" i="5"/>
  <c r="Z29" i="7"/>
  <c r="Z64" i="7" s="1"/>
  <c r="Z29" i="12"/>
  <c r="Z64" i="12" s="1"/>
  <c r="BX26" i="12"/>
  <c r="BX61" i="12" s="1"/>
  <c r="BX26" i="5"/>
  <c r="BX26" i="7"/>
  <c r="BX61" i="7" s="1"/>
  <c r="BX12" i="12"/>
  <c r="BX47" i="12" s="1"/>
  <c r="BX12" i="7"/>
  <c r="BX47" i="7" s="1"/>
  <c r="BX12" i="5"/>
  <c r="BX8" i="12"/>
  <c r="BX43" i="12" s="1"/>
  <c r="BX8" i="5"/>
  <c r="BX8" i="7"/>
  <c r="BX43" i="7" s="1"/>
  <c r="BV7" i="12"/>
  <c r="BV42" i="12" s="1"/>
  <c r="BV7" i="5"/>
  <c r="BV7" i="7"/>
  <c r="BV42" i="7" s="1"/>
  <c r="BV19" i="12"/>
  <c r="BV54" i="12" s="1"/>
  <c r="BV19" i="5"/>
  <c r="BV19" i="7"/>
  <c r="BV54" i="7" s="1"/>
  <c r="BX32" i="12"/>
  <c r="BX67" i="12" s="1"/>
  <c r="BX32" i="5"/>
  <c r="BX32" i="7"/>
  <c r="BX67" i="7" s="1"/>
  <c r="BT18" i="12"/>
  <c r="BT53" i="12" s="1"/>
  <c r="BT18" i="7"/>
  <c r="BT53" i="7" s="1"/>
  <c r="BX31" i="12"/>
  <c r="BX66" i="12" s="1"/>
  <c r="BX31" i="5"/>
  <c r="BX31" i="7"/>
  <c r="BX66" i="7" s="1"/>
  <c r="G13" i="12"/>
  <c r="G48" i="12" s="1"/>
  <c r="G13" i="5"/>
  <c r="G13" i="7"/>
  <c r="G48" i="7" s="1"/>
  <c r="E5" i="12"/>
  <c r="E40" i="12" s="1"/>
  <c r="E5" i="5"/>
  <c r="E5" i="7"/>
  <c r="E40" i="7" s="1"/>
  <c r="C4" i="8" s="1"/>
  <c r="N4" i="8" s="1"/>
  <c r="E26" i="12"/>
  <c r="E61" i="12" s="1"/>
  <c r="E26" i="5"/>
  <c r="E26" i="7"/>
  <c r="E61" i="7" s="1"/>
  <c r="C25" i="8" s="1"/>
  <c r="N25" i="8" s="1"/>
  <c r="I10" i="12"/>
  <c r="I45" i="12" s="1"/>
  <c r="I10" i="5"/>
  <c r="I10" i="7"/>
  <c r="I45" i="7" s="1"/>
  <c r="E19" i="12"/>
  <c r="E54" i="12" s="1"/>
  <c r="E19" i="5"/>
  <c r="E19" i="7"/>
  <c r="E54" i="7" s="1"/>
  <c r="C18" i="8" s="1"/>
  <c r="N18" i="8" s="1"/>
  <c r="I32" i="12"/>
  <c r="I67" i="12" s="1"/>
  <c r="I32" i="5"/>
  <c r="I32" i="7"/>
  <c r="I67" i="7" s="1"/>
  <c r="I18" i="12"/>
  <c r="I53" i="12" s="1"/>
  <c r="I18" i="5"/>
  <c r="I18" i="7"/>
  <c r="I53" i="7" s="1"/>
  <c r="E17" i="12"/>
  <c r="E52" i="12" s="1"/>
  <c r="E17" i="5"/>
  <c r="E17" i="7"/>
  <c r="E52" i="7" s="1"/>
  <c r="C16" i="8" s="1"/>
  <c r="N16" i="8" s="1"/>
  <c r="I31" i="12"/>
  <c r="I66" i="12" s="1"/>
  <c r="I31" i="5"/>
  <c r="I31" i="7"/>
  <c r="I66" i="7" s="1"/>
  <c r="AQ24" i="12"/>
  <c r="AQ59" i="12" s="1"/>
  <c r="AQ24" i="5"/>
  <c r="AQ24" i="7"/>
  <c r="AQ59" i="7" s="1"/>
  <c r="AO6" i="7"/>
  <c r="AO41" i="7" s="1"/>
  <c r="K5" i="8" s="1"/>
  <c r="R5" i="8" s="1"/>
  <c r="AO6" i="12"/>
  <c r="AO41" i="12" s="1"/>
  <c r="AO6" i="5"/>
  <c r="AS5" i="12"/>
  <c r="AS40" i="12" s="1"/>
  <c r="AS5" i="5"/>
  <c r="AS5" i="7"/>
  <c r="AS40" i="7" s="1"/>
  <c r="AS10" i="12"/>
  <c r="AS45" i="12" s="1"/>
  <c r="AS10" i="5"/>
  <c r="AS10" i="7"/>
  <c r="AS45" i="7" s="1"/>
  <c r="AO30" i="12"/>
  <c r="AO65" i="12" s="1"/>
  <c r="AO30" i="7"/>
  <c r="AO65" i="7" s="1"/>
  <c r="K29" i="8" s="1"/>
  <c r="R29" i="8" s="1"/>
  <c r="AO30" i="5"/>
  <c r="AQ21" i="12"/>
  <c r="AQ56" i="12" s="1"/>
  <c r="AQ21" i="5"/>
  <c r="AQ21" i="7"/>
  <c r="AQ56" i="7" s="1"/>
  <c r="AO17" i="12"/>
  <c r="AO52" i="12" s="1"/>
  <c r="AO17" i="5"/>
  <c r="AO17" i="7"/>
  <c r="AO52" i="7" s="1"/>
  <c r="K16" i="8" s="1"/>
  <c r="R16" i="8" s="1"/>
  <c r="AS31" i="12"/>
  <c r="AS66" i="12" s="1"/>
  <c r="AS31" i="5"/>
  <c r="AS31" i="7"/>
  <c r="AS66" i="7" s="1"/>
  <c r="O10" i="12"/>
  <c r="O45" i="12" s="1"/>
  <c r="O10" i="5"/>
  <c r="O10" i="7"/>
  <c r="O45" i="7" s="1"/>
  <c r="X24" i="5"/>
  <c r="X24" i="7"/>
  <c r="X59" i="7" s="1"/>
  <c r="X24" i="12"/>
  <c r="X59" i="12" s="1"/>
  <c r="BC28" i="12"/>
  <c r="BC63" i="12" s="1"/>
  <c r="BC28" i="5"/>
  <c r="BC28" i="7"/>
  <c r="BC63" i="7" s="1"/>
  <c r="CB6" i="12"/>
  <c r="BU6" i="12"/>
  <c r="BU41" i="12" s="1"/>
  <c r="CB6" i="7"/>
  <c r="CB41" i="7" s="1"/>
  <c r="BU6" i="5"/>
  <c r="BU6" i="7"/>
  <c r="BU41" i="7" s="1"/>
  <c r="CB6" i="5"/>
  <c r="Z9" i="12"/>
  <c r="Z44" i="12" s="1"/>
  <c r="Z9" i="5"/>
  <c r="Z9" i="7"/>
  <c r="Z44" i="7" s="1"/>
  <c r="X15" i="12"/>
  <c r="X50" i="12" s="1"/>
  <c r="X15" i="7"/>
  <c r="X50" i="7" s="1"/>
  <c r="X15" i="5"/>
  <c r="IQ31" i="1"/>
  <c r="IR31" i="1" s="1"/>
  <c r="IS31" i="1" s="1"/>
  <c r="IT31" i="1" s="1"/>
  <c r="JK31" i="1"/>
  <c r="JL31" i="1" s="1"/>
  <c r="JM31" i="1" s="1"/>
  <c r="F36" i="9"/>
  <c r="G36" i="9" s="1"/>
  <c r="H36" i="9" s="1"/>
  <c r="I36" i="9" s="1"/>
  <c r="Z40" i="1"/>
  <c r="AA40" i="1" s="1"/>
  <c r="AB40" i="1" s="1"/>
  <c r="AC40" i="1" s="1"/>
  <c r="BS17" i="12"/>
  <c r="BS52" i="12" s="1"/>
  <c r="BS17" i="7"/>
  <c r="BS52" i="7" s="1"/>
  <c r="AN28" i="12"/>
  <c r="AN63" i="12" s="1"/>
  <c r="AN28" i="7"/>
  <c r="AN63" i="7" s="1"/>
  <c r="AN28" i="5"/>
  <c r="AZ6" i="7"/>
  <c r="AZ41" i="7" s="1"/>
  <c r="AZ6" i="12"/>
  <c r="AZ41" i="12" s="1"/>
  <c r="BB29" i="12"/>
  <c r="BB64" i="12" s="1"/>
  <c r="BB29" i="5"/>
  <c r="BB29" i="7"/>
  <c r="BB64" i="7" s="1"/>
  <c r="BB32" i="12"/>
  <c r="BB67" i="12" s="1"/>
  <c r="BB32" i="5"/>
  <c r="BB32" i="7"/>
  <c r="BB67" i="7" s="1"/>
  <c r="BD25" i="5"/>
  <c r="BD25" i="7"/>
  <c r="BD60" i="7" s="1"/>
  <c r="BD25" i="12"/>
  <c r="BD60" i="12" s="1"/>
  <c r="BB9" i="12"/>
  <c r="BB44" i="12" s="1"/>
  <c r="BB9" i="7"/>
  <c r="BB44" i="7" s="1"/>
  <c r="BB9" i="5"/>
  <c r="BB17" i="12"/>
  <c r="BB52" i="12" s="1"/>
  <c r="BB17" i="5"/>
  <c r="BB17" i="7"/>
  <c r="BB52" i="7" s="1"/>
  <c r="BB25" i="12"/>
  <c r="BB60" i="12" s="1"/>
  <c r="BB25" i="5"/>
  <c r="BB25" i="7"/>
  <c r="BB60" i="7" s="1"/>
  <c r="AZ17" i="12"/>
  <c r="AZ52" i="12" s="1"/>
  <c r="AZ17" i="7"/>
  <c r="AZ52" i="7" s="1"/>
  <c r="AZ25" i="12"/>
  <c r="AZ60" i="12" s="1"/>
  <c r="AZ25" i="7"/>
  <c r="AZ60" i="7" s="1"/>
  <c r="CC27" i="12"/>
  <c r="CC62" i="12" s="1"/>
  <c r="CC27" i="7"/>
  <c r="CC62" i="7" s="1"/>
  <c r="AN14" i="12"/>
  <c r="AN49" i="12" s="1"/>
  <c r="AN14" i="5"/>
  <c r="AN14" i="7"/>
  <c r="AN49" i="7" s="1"/>
  <c r="BS31" i="12"/>
  <c r="BS66" i="12" s="1"/>
  <c r="BS31" i="7"/>
  <c r="BS66" i="7" s="1"/>
  <c r="AI8" i="12"/>
  <c r="AI43" i="12" s="1"/>
  <c r="AI8" i="5"/>
  <c r="AI8" i="7"/>
  <c r="AI43" i="7" s="1"/>
  <c r="N73" i="11"/>
  <c r="P73" i="11" s="1"/>
  <c r="K73" i="11"/>
  <c r="K88" i="11"/>
  <c r="N88" i="11"/>
  <c r="P88" i="11" s="1"/>
  <c r="N95" i="11"/>
  <c r="P95" i="11" s="1"/>
  <c r="K95" i="11"/>
  <c r="Y33" i="12"/>
  <c r="Y68" i="12" s="1"/>
  <c r="Y33" i="5"/>
  <c r="Y33" i="7"/>
  <c r="Y68" i="7" s="1"/>
  <c r="N97" i="10"/>
  <c r="P97" i="10" s="1"/>
  <c r="K97" i="10"/>
  <c r="K108" i="10"/>
  <c r="N108" i="10"/>
  <c r="P108" i="10" s="1"/>
  <c r="N110" i="10"/>
  <c r="P110" i="10" s="1"/>
  <c r="K110" i="10"/>
  <c r="AF25" i="12"/>
  <c r="AF60" i="12" s="1"/>
  <c r="AF25" i="7"/>
  <c r="AF60" i="7" s="1"/>
  <c r="I24" i="8" s="1"/>
  <c r="Q24" i="8" s="1"/>
  <c r="AF25" i="5"/>
  <c r="O16" i="5"/>
  <c r="O16" i="12"/>
  <c r="O51" i="12" s="1"/>
  <c r="O16" i="7"/>
  <c r="O51" i="7" s="1"/>
  <c r="X29" i="12"/>
  <c r="X64" i="12" s="1"/>
  <c r="X29" i="5"/>
  <c r="X29" i="7"/>
  <c r="X64" i="7" s="1"/>
  <c r="AE16" i="12"/>
  <c r="AE51" i="12" s="1"/>
  <c r="AE16" i="5"/>
  <c r="AE16" i="7"/>
  <c r="AE51" i="7" s="1"/>
  <c r="O28" i="12"/>
  <c r="O63" i="12" s="1"/>
  <c r="O28" i="5"/>
  <c r="O28" i="7"/>
  <c r="O63" i="7" s="1"/>
  <c r="AY28" i="12"/>
  <c r="AY63" i="12" s="1"/>
  <c r="AY28" i="7"/>
  <c r="AY63" i="7" s="1"/>
  <c r="AE13" i="12"/>
  <c r="AE48" i="12" s="1"/>
  <c r="AE13" i="5"/>
  <c r="AE13" i="7"/>
  <c r="AE48" i="7" s="1"/>
  <c r="CE9" i="12"/>
  <c r="CE44" i="12" s="1"/>
  <c r="CE9" i="5"/>
  <c r="CE9" i="7"/>
  <c r="CE44" i="7" s="1"/>
  <c r="X31" i="12"/>
  <c r="X66" i="12" s="1"/>
  <c r="X31" i="7"/>
  <c r="X66" i="7" s="1"/>
  <c r="X31" i="5"/>
  <c r="X33" i="12"/>
  <c r="X68" i="12" s="1"/>
  <c r="X33" i="5"/>
  <c r="X33" i="7"/>
  <c r="X68" i="7" s="1"/>
  <c r="CD6" i="7"/>
  <c r="CD41" i="7" s="1"/>
  <c r="CD6" i="12"/>
  <c r="CD41" i="12" s="1"/>
  <c r="CH19" i="12"/>
  <c r="CH54" i="12" s="1"/>
  <c r="CH19" i="5"/>
  <c r="CH19" i="7"/>
  <c r="CH54" i="7" s="1"/>
  <c r="CH14" i="12"/>
  <c r="CH49" i="12" s="1"/>
  <c r="CH14" i="5"/>
  <c r="CH14" i="7"/>
  <c r="CH49" i="7" s="1"/>
  <c r="CF6" i="12"/>
  <c r="CF41" i="12" s="1"/>
  <c r="CF6" i="5"/>
  <c r="CF6" i="7"/>
  <c r="CF41" i="7" s="1"/>
  <c r="CF14" i="12"/>
  <c r="CF49" i="12" s="1"/>
  <c r="CF14" i="5"/>
  <c r="CF14" i="7"/>
  <c r="CF49" i="7" s="1"/>
  <c r="GC26" i="6"/>
  <c r="GD26" i="6" s="1"/>
  <c r="GE26" i="6" s="1"/>
  <c r="GC34" i="6"/>
  <c r="GD34" i="6" s="1"/>
  <c r="GE34" i="6" s="1"/>
  <c r="CD13" i="12"/>
  <c r="CD48" i="12" s="1"/>
  <c r="CD13" i="7"/>
  <c r="CD48" i="7" s="1"/>
  <c r="CC12" i="12"/>
  <c r="CC47" i="12" s="1"/>
  <c r="CC12" i="7"/>
  <c r="CC47" i="7" s="1"/>
  <c r="CM31" i="12"/>
  <c r="CM66" i="12" s="1"/>
  <c r="CM31" i="7"/>
  <c r="CM66" i="7" s="1"/>
  <c r="FN18" i="6"/>
  <c r="FO18" i="6" s="1"/>
  <c r="FP18" i="6" s="1"/>
  <c r="FQ18" i="6" s="1"/>
  <c r="F246" i="10"/>
  <c r="F163" i="10"/>
  <c r="AH22" i="6"/>
  <c r="AI22" i="6" s="1"/>
  <c r="AJ22" i="6" s="1"/>
  <c r="AK22" i="6" s="1"/>
  <c r="AY18" i="12"/>
  <c r="AY53" i="12" s="1"/>
  <c r="AY18" i="7"/>
  <c r="AY53" i="7" s="1"/>
  <c r="F287" i="10"/>
  <c r="G287" i="10" s="1"/>
  <c r="H287" i="10" s="1"/>
  <c r="I287" i="10" s="1"/>
  <c r="HG30" i="6"/>
  <c r="HH30" i="6" s="1"/>
  <c r="HI30" i="6" s="1"/>
  <c r="HJ30" i="6" s="1"/>
  <c r="BT38" i="6"/>
  <c r="BU38" i="6" s="1"/>
  <c r="BV38" i="6" s="1"/>
  <c r="BW38" i="6" s="1"/>
  <c r="CN38" i="6"/>
  <c r="CO38" i="6" s="1"/>
  <c r="CP38" i="6" s="1"/>
  <c r="BN16" i="12"/>
  <c r="BN51" i="12" s="1"/>
  <c r="BN16" i="7"/>
  <c r="BN51" i="7" s="1"/>
  <c r="BN16" i="5"/>
  <c r="BM24" i="12"/>
  <c r="BM59" i="12" s="1"/>
  <c r="BM24" i="7"/>
  <c r="BM59" i="7" s="1"/>
  <c r="BM24" i="5"/>
  <c r="R171" i="2"/>
  <c r="Q21" i="12"/>
  <c r="Q56" i="12" s="1"/>
  <c r="Q21" i="5"/>
  <c r="Q21" i="7"/>
  <c r="Q56" i="7" s="1"/>
  <c r="N113" i="9"/>
  <c r="P113" i="9" s="1"/>
  <c r="K113" i="9"/>
  <c r="N107" i="9"/>
  <c r="P107" i="9" s="1"/>
  <c r="K107" i="9"/>
  <c r="N122" i="9"/>
  <c r="P122" i="9" s="1"/>
  <c r="K122" i="9"/>
  <c r="AF31" i="12"/>
  <c r="AF66" i="12" s="1"/>
  <c r="AF31" i="5"/>
  <c r="AF31" i="7"/>
  <c r="AF66" i="7" s="1"/>
  <c r="I30" i="8" s="1"/>
  <c r="Q30" i="8" s="1"/>
  <c r="AI20" i="12"/>
  <c r="AI55" i="12" s="1"/>
  <c r="AI20" i="5"/>
  <c r="AI20" i="7"/>
  <c r="AI55" i="7" s="1"/>
  <c r="IQ28" i="1"/>
  <c r="IR28" i="1" s="1"/>
  <c r="IS28" i="1" s="1"/>
  <c r="IT28" i="1" s="1"/>
  <c r="JK28" i="1"/>
  <c r="JL28" i="1" s="1"/>
  <c r="JM28" i="1" s="1"/>
  <c r="AG20" i="12"/>
  <c r="AG55" i="12" s="1"/>
  <c r="AG20" i="5"/>
  <c r="AG20" i="7"/>
  <c r="AG55" i="7" s="1"/>
  <c r="JG14" i="1"/>
  <c r="JH14" i="1" s="1"/>
  <c r="JI14" i="1" s="1"/>
  <c r="JJ14" i="1" s="1"/>
  <c r="JQ14" i="1"/>
  <c r="JR14" i="1" s="1"/>
  <c r="JS14" i="1" s="1"/>
  <c r="BU5" i="5"/>
  <c r="BU5" i="12"/>
  <c r="BU40" i="12" s="1"/>
  <c r="BU5" i="7"/>
  <c r="BU40" i="7" s="1"/>
  <c r="BM14" i="12"/>
  <c r="BM49" i="12" s="1"/>
  <c r="BM14" i="7"/>
  <c r="BM49" i="7" s="1"/>
  <c r="BM14" i="5"/>
  <c r="F280" i="10"/>
  <c r="HG23" i="6"/>
  <c r="HH23" i="6" s="1"/>
  <c r="HI23" i="6" s="1"/>
  <c r="HJ23" i="6" s="1"/>
  <c r="F288" i="10"/>
  <c r="G288" i="10" s="1"/>
  <c r="H288" i="10" s="1"/>
  <c r="I288" i="10" s="1"/>
  <c r="HG31" i="6"/>
  <c r="HH31" i="6" s="1"/>
  <c r="HI31" i="6" s="1"/>
  <c r="HJ31" i="6" s="1"/>
  <c r="CR20" i="12"/>
  <c r="CR55" i="12" s="1"/>
  <c r="CR20" i="5"/>
  <c r="CR20" i="7"/>
  <c r="CR55" i="7" s="1"/>
  <c r="CR19" i="12"/>
  <c r="CR54" i="12" s="1"/>
  <c r="CR19" i="5"/>
  <c r="CR19" i="7"/>
  <c r="CR54" i="7" s="1"/>
  <c r="CR18" i="5"/>
  <c r="CR18" i="12"/>
  <c r="CR53" i="12" s="1"/>
  <c r="CR18" i="7"/>
  <c r="CR53" i="7" s="1"/>
  <c r="CR8" i="12"/>
  <c r="CR43" i="12" s="1"/>
  <c r="CR8" i="7"/>
  <c r="CR43" i="7" s="1"/>
  <c r="CR8" i="5"/>
  <c r="HV23" i="6"/>
  <c r="HW23" i="6" s="1"/>
  <c r="HX23" i="6" s="1"/>
  <c r="CP27" i="12"/>
  <c r="CP62" i="12" s="1"/>
  <c r="CP27" i="7"/>
  <c r="CP62" i="7" s="1"/>
  <c r="CP27" i="5"/>
  <c r="CN19" i="12"/>
  <c r="CN54" i="12" s="1"/>
  <c r="CN19" i="7"/>
  <c r="CN54" i="7" s="1"/>
  <c r="CR33" i="5"/>
  <c r="CR33" i="7"/>
  <c r="CR68" i="7" s="1"/>
  <c r="CR33" i="12"/>
  <c r="CR68" i="12" s="1"/>
  <c r="BT33" i="6"/>
  <c r="BU33" i="6" s="1"/>
  <c r="BV33" i="6" s="1"/>
  <c r="BW33" i="6" s="1"/>
  <c r="CN33" i="6"/>
  <c r="CO33" i="6" s="1"/>
  <c r="CP33" i="6" s="1"/>
  <c r="BT20" i="6"/>
  <c r="BU20" i="6" s="1"/>
  <c r="BV20" i="6" s="1"/>
  <c r="BW20" i="6" s="1"/>
  <c r="CN20" i="6"/>
  <c r="CO20" i="6" s="1"/>
  <c r="CP20" i="6" s="1"/>
  <c r="BT32" i="6"/>
  <c r="BU32" i="6" s="1"/>
  <c r="BV32" i="6" s="1"/>
  <c r="BW32" i="6" s="1"/>
  <c r="CN32" i="6"/>
  <c r="CO32" i="6" s="1"/>
  <c r="CP32" i="6" s="1"/>
  <c r="N185" i="11"/>
  <c r="P185" i="11" s="1"/>
  <c r="K185" i="11"/>
  <c r="N194" i="11"/>
  <c r="P194" i="11" s="1"/>
  <c r="K194" i="11"/>
  <c r="CC32" i="12"/>
  <c r="CC67" i="12" s="1"/>
  <c r="CC32" i="7"/>
  <c r="CC67" i="7" s="1"/>
  <c r="K171" i="2"/>
  <c r="AP16" i="5"/>
  <c r="AP16" i="12"/>
  <c r="AP51" i="12" s="1"/>
  <c r="AP16" i="7"/>
  <c r="AP51" i="7" s="1"/>
  <c r="D28" i="12"/>
  <c r="D63" i="12" s="1"/>
  <c r="D28" i="5"/>
  <c r="D28" i="7"/>
  <c r="D63" i="7" s="1"/>
  <c r="V28" i="12"/>
  <c r="V63" i="12" s="1"/>
  <c r="V28" i="5"/>
  <c r="V28" i="7"/>
  <c r="V63" i="7" s="1"/>
  <c r="F233" i="10"/>
  <c r="DU34" i="6"/>
  <c r="DV34" i="6" s="1"/>
  <c r="DW34" i="6" s="1"/>
  <c r="DX34" i="6" s="1"/>
  <c r="AP31" i="12"/>
  <c r="AP66" i="12" s="1"/>
  <c r="AP31" i="7"/>
  <c r="AP66" i="7" s="1"/>
  <c r="AP31" i="5"/>
  <c r="R13" i="12"/>
  <c r="R48" i="12" s="1"/>
  <c r="R13" i="5"/>
  <c r="R13" i="7"/>
  <c r="R48" i="7" s="1"/>
  <c r="P23" i="12"/>
  <c r="P58" i="12" s="1"/>
  <c r="P23" i="7"/>
  <c r="P58" i="7" s="1"/>
  <c r="P23" i="5"/>
  <c r="N15" i="12"/>
  <c r="N50" i="12" s="1"/>
  <c r="N15" i="5"/>
  <c r="N15" i="7"/>
  <c r="N50" i="7" s="1"/>
  <c r="E14" i="8" s="1"/>
  <c r="O14" i="8" s="1"/>
  <c r="N22" i="12"/>
  <c r="N57" i="12" s="1"/>
  <c r="N22" i="5"/>
  <c r="N22" i="7"/>
  <c r="N57" i="7" s="1"/>
  <c r="E21" i="8" s="1"/>
  <c r="O21" i="8" s="1"/>
  <c r="N23" i="12"/>
  <c r="N58" i="12" s="1"/>
  <c r="N23" i="5"/>
  <c r="N23" i="7"/>
  <c r="N58" i="7" s="1"/>
  <c r="E22" i="8" s="1"/>
  <c r="O22" i="8" s="1"/>
  <c r="R16" i="12"/>
  <c r="R51" i="12" s="1"/>
  <c r="R16" i="5"/>
  <c r="R16" i="7"/>
  <c r="R51" i="7" s="1"/>
  <c r="R11" i="12"/>
  <c r="R46" i="12" s="1"/>
  <c r="R11" i="5"/>
  <c r="R11" i="7"/>
  <c r="R46" i="7" s="1"/>
  <c r="P22" i="12"/>
  <c r="P57" i="12" s="1"/>
  <c r="P22" i="7"/>
  <c r="P57" i="7" s="1"/>
  <c r="P22" i="5"/>
  <c r="G63" i="10"/>
  <c r="H63" i="10" s="1"/>
  <c r="I63" i="10" s="1"/>
  <c r="G59" i="10"/>
  <c r="H59" i="10" s="1"/>
  <c r="I59" i="10" s="1"/>
  <c r="G55" i="10"/>
  <c r="H55" i="10" s="1"/>
  <c r="I55" i="10" s="1"/>
  <c r="G51" i="10"/>
  <c r="H51" i="10" s="1"/>
  <c r="I51" i="10" s="1"/>
  <c r="G47" i="10"/>
  <c r="H47" i="10" s="1"/>
  <c r="I47" i="10" s="1"/>
  <c r="G44" i="10"/>
  <c r="H44" i="10" s="1"/>
  <c r="I44" i="10" s="1"/>
  <c r="G41" i="10"/>
  <c r="H41" i="10" s="1"/>
  <c r="I41" i="10" s="1"/>
  <c r="G39" i="10"/>
  <c r="H39" i="10" s="1"/>
  <c r="I39" i="10" s="1"/>
  <c r="G66" i="10"/>
  <c r="H66" i="10" s="1"/>
  <c r="I66" i="10" s="1"/>
  <c r="G62" i="10"/>
  <c r="H62" i="10" s="1"/>
  <c r="I62" i="10" s="1"/>
  <c r="G58" i="10"/>
  <c r="H58" i="10" s="1"/>
  <c r="I58" i="10" s="1"/>
  <c r="G54" i="10"/>
  <c r="H54" i="10" s="1"/>
  <c r="I54" i="10" s="1"/>
  <c r="G50" i="10"/>
  <c r="H50" i="10" s="1"/>
  <c r="I50" i="10" s="1"/>
  <c r="G46" i="10"/>
  <c r="H46" i="10" s="1"/>
  <c r="I46" i="10" s="1"/>
  <c r="G38" i="10"/>
  <c r="H38" i="10" s="1"/>
  <c r="I38" i="10" s="1"/>
  <c r="G42" i="10"/>
  <c r="H42" i="10" s="1"/>
  <c r="I42" i="10" s="1"/>
  <c r="G64" i="10"/>
  <c r="H64" i="10" s="1"/>
  <c r="I64" i="10" s="1"/>
  <c r="G60" i="10"/>
  <c r="H60" i="10" s="1"/>
  <c r="I60" i="10" s="1"/>
  <c r="G56" i="10"/>
  <c r="H56" i="10" s="1"/>
  <c r="I56" i="10" s="1"/>
  <c r="G52" i="10"/>
  <c r="H52" i="10" s="1"/>
  <c r="I52" i="10" s="1"/>
  <c r="G48" i="10"/>
  <c r="H48" i="10" s="1"/>
  <c r="I48" i="10" s="1"/>
  <c r="G57" i="10"/>
  <c r="H57" i="10" s="1"/>
  <c r="I57" i="10" s="1"/>
  <c r="G49" i="10"/>
  <c r="H49" i="10" s="1"/>
  <c r="I49" i="10" s="1"/>
  <c r="G61" i="10"/>
  <c r="H61" i="10" s="1"/>
  <c r="I61" i="10" s="1"/>
  <c r="G43" i="10"/>
  <c r="H43" i="10" s="1"/>
  <c r="I43" i="10" s="1"/>
  <c r="G65" i="10"/>
  <c r="H65" i="10" s="1"/>
  <c r="I65" i="10" s="1"/>
  <c r="G40" i="10"/>
  <c r="H40" i="10" s="1"/>
  <c r="I40" i="10" s="1"/>
  <c r="G53" i="10"/>
  <c r="H53" i="10" s="1"/>
  <c r="I53" i="10" s="1"/>
  <c r="G45" i="10"/>
  <c r="H45" i="10" s="1"/>
  <c r="I45" i="10" s="1"/>
  <c r="IQ17" i="1"/>
  <c r="IR17" i="1" s="1"/>
  <c r="IS17" i="1" s="1"/>
  <c r="IT17" i="1" s="1"/>
  <c r="JK17" i="1"/>
  <c r="JL17" i="1" s="1"/>
  <c r="JM17" i="1" s="1"/>
  <c r="O18" i="12"/>
  <c r="O53" i="12" s="1"/>
  <c r="O18" i="5"/>
  <c r="O18" i="7"/>
  <c r="O53" i="7" s="1"/>
  <c r="BC11" i="12"/>
  <c r="BC46" i="12" s="1"/>
  <c r="BC11" i="5"/>
  <c r="BC11" i="7"/>
  <c r="BC46" i="7" s="1"/>
  <c r="AY9" i="12"/>
  <c r="AY44" i="12" s="1"/>
  <c r="AY9" i="7"/>
  <c r="AY44" i="7" s="1"/>
  <c r="CG15" i="12"/>
  <c r="CG50" i="12" s="1"/>
  <c r="CG15" i="5"/>
  <c r="CG15" i="7"/>
  <c r="CG50" i="7" s="1"/>
  <c r="F231" i="10"/>
  <c r="DU32" i="6"/>
  <c r="DV32" i="6" s="1"/>
  <c r="DW32" i="6" s="1"/>
  <c r="DX32" i="6" s="1"/>
  <c r="CG22" i="5"/>
  <c r="CG22" i="7"/>
  <c r="CG57" i="7" s="1"/>
  <c r="CG22" i="12"/>
  <c r="CG57" i="12" s="1"/>
  <c r="N93" i="10"/>
  <c r="P93" i="10" s="1"/>
  <c r="K93" i="10"/>
  <c r="K88" i="10"/>
  <c r="N88" i="10"/>
  <c r="P88" i="10" s="1"/>
  <c r="N95" i="10"/>
  <c r="P95" i="10" s="1"/>
  <c r="K95" i="10"/>
  <c r="AF24" i="12"/>
  <c r="AF59" i="12" s="1"/>
  <c r="AF24" i="7"/>
  <c r="AF59" i="7" s="1"/>
  <c r="I23" i="8" s="1"/>
  <c r="Q23" i="8" s="1"/>
  <c r="AF24" i="5"/>
  <c r="CM24" i="12"/>
  <c r="CM59" i="12" s="1"/>
  <c r="CM24" i="7"/>
  <c r="CM59" i="7" s="1"/>
  <c r="X6" i="12"/>
  <c r="X41" i="12" s="1"/>
  <c r="X6" i="5"/>
  <c r="X6" i="7"/>
  <c r="X41" i="7" s="1"/>
  <c r="AG30" i="12"/>
  <c r="AG65" i="12" s="1"/>
  <c r="AG30" i="5"/>
  <c r="AG30" i="7"/>
  <c r="AG65" i="7" s="1"/>
  <c r="BN31" i="12"/>
  <c r="BN66" i="12" s="1"/>
  <c r="BN31" i="7"/>
  <c r="BN66" i="7" s="1"/>
  <c r="BN31" i="5"/>
  <c r="BW12" i="12"/>
  <c r="BW47" i="12" s="1"/>
  <c r="BW12" i="5"/>
  <c r="BW12" i="7"/>
  <c r="BW47" i="7" s="1"/>
  <c r="F199" i="10"/>
  <c r="G199" i="10" s="1"/>
  <c r="H199" i="10" s="1"/>
  <c r="I199" i="10" s="1"/>
  <c r="CB29" i="6"/>
  <c r="CC29" i="6" s="1"/>
  <c r="CD29" i="6" s="1"/>
  <c r="CE29" i="6" s="1"/>
  <c r="CQ29" i="6"/>
  <c r="CR29" i="6" s="1"/>
  <c r="CS29" i="6" s="1"/>
  <c r="Z23" i="1"/>
  <c r="AA23" i="1" s="1"/>
  <c r="AB23" i="1" s="1"/>
  <c r="AC23" i="1" s="1"/>
  <c r="F19" i="9"/>
  <c r="G19" i="9" s="1"/>
  <c r="H19" i="9" s="1"/>
  <c r="I19" i="9" s="1"/>
  <c r="BC12" i="12"/>
  <c r="BC47" i="12" s="1"/>
  <c r="BC12" i="5"/>
  <c r="BC12" i="7"/>
  <c r="BC47" i="7" s="1"/>
  <c r="AE8" i="12"/>
  <c r="AE43" i="12" s="1"/>
  <c r="AE8" i="5"/>
  <c r="AE8" i="7"/>
  <c r="AE43" i="7" s="1"/>
  <c r="F17" i="11"/>
  <c r="AP21" i="1"/>
  <c r="AQ21" i="1" s="1"/>
  <c r="AR21" i="1" s="1"/>
  <c r="AS21" i="1" s="1"/>
  <c r="AH28" i="12"/>
  <c r="AH63" i="12" s="1"/>
  <c r="AH28" i="5"/>
  <c r="AH28" i="7"/>
  <c r="AH63" i="7" s="1"/>
  <c r="IQ18" i="1"/>
  <c r="IR18" i="1" s="1"/>
  <c r="IS18" i="1" s="1"/>
  <c r="IT18" i="1" s="1"/>
  <c r="JK18" i="1"/>
  <c r="JL18" i="1" s="1"/>
  <c r="JM18" i="1" s="1"/>
  <c r="F181" i="10"/>
  <c r="AH40" i="6"/>
  <c r="AI40" i="6" s="1"/>
  <c r="AJ40" i="6" s="1"/>
  <c r="AK40" i="6" s="1"/>
  <c r="AG33" i="12"/>
  <c r="AG68" i="12" s="1"/>
  <c r="AG33" i="5"/>
  <c r="AG33" i="7"/>
  <c r="AG68" i="7" s="1"/>
  <c r="CG23" i="12"/>
  <c r="CG58" i="12" s="1"/>
  <c r="CG23" i="5"/>
  <c r="CG23" i="7"/>
  <c r="CG58" i="7" s="1"/>
  <c r="BK11" i="12"/>
  <c r="BK46" i="12" s="1"/>
  <c r="BK11" i="7"/>
  <c r="BK46" i="7" s="1"/>
  <c r="BK11" i="5"/>
  <c r="N77" i="9"/>
  <c r="P77" i="9" s="1"/>
  <c r="K77" i="9"/>
  <c r="N80" i="9"/>
  <c r="P80" i="9" s="1"/>
  <c r="K80" i="9"/>
  <c r="N86" i="9"/>
  <c r="P86" i="9" s="1"/>
  <c r="K86" i="9"/>
  <c r="JG24" i="1"/>
  <c r="JH24" i="1" s="1"/>
  <c r="JI24" i="1" s="1"/>
  <c r="JJ24" i="1" s="1"/>
  <c r="JQ24" i="1"/>
  <c r="JR24" i="1" s="1"/>
  <c r="JS24" i="1" s="1"/>
  <c r="K96" i="11"/>
  <c r="N96" i="11"/>
  <c r="P96" i="11" s="1"/>
  <c r="N119" i="11"/>
  <c r="P119" i="11" s="1"/>
  <c r="K119" i="11"/>
  <c r="BX33" i="12"/>
  <c r="BX68" i="12" s="1"/>
  <c r="BX33" i="7"/>
  <c r="BX68" i="7" s="1"/>
  <c r="BX33" i="5"/>
  <c r="BT8" i="12"/>
  <c r="BT43" i="12" s="1"/>
  <c r="BT8" i="7"/>
  <c r="BT43" i="7" s="1"/>
  <c r="BT7" i="12"/>
  <c r="BT42" i="12" s="1"/>
  <c r="BT7" i="7"/>
  <c r="BT42" i="7" s="1"/>
  <c r="BV31" i="12"/>
  <c r="BV66" i="12" s="1"/>
  <c r="BV31" i="7"/>
  <c r="BV66" i="7" s="1"/>
  <c r="BV31" i="5"/>
  <c r="BV16" i="12"/>
  <c r="BV51" i="12" s="1"/>
  <c r="BV16" i="5"/>
  <c r="BV16" i="7"/>
  <c r="BV51" i="7" s="1"/>
  <c r="BX28" i="12"/>
  <c r="BX63" i="12" s="1"/>
  <c r="BX28" i="7"/>
  <c r="BX63" i="7" s="1"/>
  <c r="BX28" i="5"/>
  <c r="BT19" i="12"/>
  <c r="BT54" i="12" s="1"/>
  <c r="BT19" i="7"/>
  <c r="BT54" i="7" s="1"/>
  <c r="BT27" i="12"/>
  <c r="BT62" i="12" s="1"/>
  <c r="BT27" i="7"/>
  <c r="BT62" i="7" s="1"/>
  <c r="E7" i="12"/>
  <c r="E42" i="12" s="1"/>
  <c r="E7" i="7"/>
  <c r="E42" i="7" s="1"/>
  <c r="C6" i="8" s="1"/>
  <c r="N6" i="8" s="1"/>
  <c r="E7" i="5"/>
  <c r="G12" i="12"/>
  <c r="G47" i="12" s="1"/>
  <c r="G12" i="5"/>
  <c r="G12" i="7"/>
  <c r="G47" i="7" s="1"/>
  <c r="E20" i="12"/>
  <c r="E55" i="12" s="1"/>
  <c r="E20" i="5"/>
  <c r="E20" i="7"/>
  <c r="E55" i="7" s="1"/>
  <c r="C19" i="8" s="1"/>
  <c r="N19" i="8" s="1"/>
  <c r="G16" i="12"/>
  <c r="G51" i="12" s="1"/>
  <c r="G16" i="5"/>
  <c r="G16" i="7"/>
  <c r="G51" i="7" s="1"/>
  <c r="E33" i="12"/>
  <c r="E68" i="12" s="1"/>
  <c r="E33" i="5"/>
  <c r="E33" i="7"/>
  <c r="E68" i="7" s="1"/>
  <c r="C32" i="8" s="1"/>
  <c r="N32" i="8" s="1"/>
  <c r="G20" i="12"/>
  <c r="G55" i="12" s="1"/>
  <c r="G20" i="5"/>
  <c r="G20" i="7"/>
  <c r="G55" i="7" s="1"/>
  <c r="AT37" i="1"/>
  <c r="AU37" i="1" s="1"/>
  <c r="AV37" i="1" s="1"/>
  <c r="G18" i="12"/>
  <c r="G53" i="12" s="1"/>
  <c r="G18" i="7"/>
  <c r="G53" i="7" s="1"/>
  <c r="G18" i="5"/>
  <c r="AO5" i="12"/>
  <c r="AO40" i="12" s="1"/>
  <c r="AO5" i="7"/>
  <c r="AO40" i="7" s="1"/>
  <c r="K4" i="8" s="1"/>
  <c r="R4" i="8" s="1"/>
  <c r="AO5" i="5"/>
  <c r="AS17" i="5"/>
  <c r="AS17" i="12"/>
  <c r="AS52" i="12" s="1"/>
  <c r="AS17" i="7"/>
  <c r="AS52" i="7" s="1"/>
  <c r="AS9" i="12"/>
  <c r="AS44" i="12" s="1"/>
  <c r="AS9" i="5"/>
  <c r="AS9" i="7"/>
  <c r="AS44" i="7" s="1"/>
  <c r="AQ23" i="7"/>
  <c r="AQ58" i="7" s="1"/>
  <c r="AQ23" i="5"/>
  <c r="AQ23" i="12"/>
  <c r="AQ58" i="12" s="1"/>
  <c r="AO18" i="12"/>
  <c r="AO53" i="12" s="1"/>
  <c r="AO18" i="5"/>
  <c r="AO18" i="7"/>
  <c r="AO53" i="7" s="1"/>
  <c r="K17" i="8" s="1"/>
  <c r="R17" i="8" s="1"/>
  <c r="AQ5" i="12"/>
  <c r="AQ40" i="12" s="1"/>
  <c r="AQ5" i="5"/>
  <c r="AQ5" i="7"/>
  <c r="AQ40" i="7" s="1"/>
  <c r="AO22" i="12"/>
  <c r="AO57" i="12" s="1"/>
  <c r="AO22" i="7"/>
  <c r="AO57" i="7" s="1"/>
  <c r="K21" i="8" s="1"/>
  <c r="R21" i="8" s="1"/>
  <c r="AO22" i="5"/>
  <c r="AS23" i="12"/>
  <c r="AS58" i="12" s="1"/>
  <c r="AS23" i="5"/>
  <c r="AS23" i="7"/>
  <c r="AS58" i="7" s="1"/>
  <c r="AQ32" i="12"/>
  <c r="AQ67" i="12" s="1"/>
  <c r="AQ32" i="5"/>
  <c r="AQ32" i="7"/>
  <c r="AQ67" i="7" s="1"/>
  <c r="AP23" i="12"/>
  <c r="AP58" i="12" s="1"/>
  <c r="AP23" i="7"/>
  <c r="AP58" i="7" s="1"/>
  <c r="AP23" i="5"/>
  <c r="F225" i="10"/>
  <c r="DU26" i="6"/>
  <c r="DV26" i="6" s="1"/>
  <c r="DW26" i="6" s="1"/>
  <c r="DX26" i="6" s="1"/>
  <c r="O5" i="12"/>
  <c r="O40" i="12" s="1"/>
  <c r="O5" i="5"/>
  <c r="O5" i="7"/>
  <c r="O40" i="7" s="1"/>
  <c r="IQ37" i="1"/>
  <c r="IR37" i="1" s="1"/>
  <c r="IS37" i="1" s="1"/>
  <c r="IT37" i="1" s="1"/>
  <c r="JK37" i="1"/>
  <c r="JL37" i="1" s="1"/>
  <c r="JM37" i="1" s="1"/>
  <c r="AH8" i="12"/>
  <c r="AH43" i="12" s="1"/>
  <c r="AH8" i="5"/>
  <c r="AH8" i="7"/>
  <c r="AH43" i="7" s="1"/>
  <c r="AE33" i="12"/>
  <c r="AE68" i="12" s="1"/>
  <c r="AE33" i="5"/>
  <c r="AE33" i="7"/>
  <c r="AE68" i="7" s="1"/>
  <c r="CG16" i="12"/>
  <c r="CG51" i="12" s="1"/>
  <c r="CG16" i="5"/>
  <c r="CG16" i="7"/>
  <c r="CG51" i="7" s="1"/>
  <c r="CG24" i="12"/>
  <c r="CG59" i="12" s="1"/>
  <c r="CG24" i="5"/>
  <c r="CG24" i="7"/>
  <c r="CG59" i="7" s="1"/>
  <c r="JG34" i="1"/>
  <c r="JH34" i="1" s="1"/>
  <c r="JI34" i="1" s="1"/>
  <c r="JJ34" i="1" s="1"/>
  <c r="JQ34" i="1"/>
  <c r="JR34" i="1" s="1"/>
  <c r="JS34" i="1" s="1"/>
  <c r="BD24" i="12"/>
  <c r="BD59" i="12" s="1"/>
  <c r="BD24" i="7"/>
  <c r="BD59" i="7" s="1"/>
  <c r="BD24" i="5"/>
  <c r="AZ10" i="12"/>
  <c r="AZ45" i="12" s="1"/>
  <c r="AZ10" i="7"/>
  <c r="AZ45" i="7" s="1"/>
  <c r="BB5" i="12"/>
  <c r="BB40" i="12" s="1"/>
  <c r="BB5" i="5"/>
  <c r="BB5" i="7"/>
  <c r="BB40" i="7" s="1"/>
  <c r="BD10" i="12"/>
  <c r="BD45" i="12" s="1"/>
  <c r="BD10" i="5"/>
  <c r="BD10" i="7"/>
  <c r="BD45" i="7" s="1"/>
  <c r="BB18" i="12"/>
  <c r="BB53" i="12" s="1"/>
  <c r="BB18" i="5"/>
  <c r="BB18" i="7"/>
  <c r="BB53" i="7" s="1"/>
  <c r="BB31" i="12"/>
  <c r="BB66" i="12" s="1"/>
  <c r="BB31" i="7"/>
  <c r="BB66" i="7" s="1"/>
  <c r="BB31" i="5"/>
  <c r="AZ26" i="12"/>
  <c r="AZ61" i="12" s="1"/>
  <c r="AZ26" i="7"/>
  <c r="AZ61" i="7" s="1"/>
  <c r="CQ18" i="12"/>
  <c r="CQ53" i="12" s="1"/>
  <c r="CQ18" i="5"/>
  <c r="CQ18" i="7"/>
  <c r="CQ53" i="7" s="1"/>
  <c r="Z17" i="12"/>
  <c r="Z52" i="12" s="1"/>
  <c r="Z17" i="5"/>
  <c r="Z17" i="7"/>
  <c r="Z52" i="7" s="1"/>
  <c r="IQ16" i="1"/>
  <c r="IR16" i="1" s="1"/>
  <c r="IS16" i="1" s="1"/>
  <c r="IT16" i="1" s="1"/>
  <c r="JK16" i="1"/>
  <c r="JL16" i="1" s="1"/>
  <c r="JM16" i="1" s="1"/>
  <c r="W30" i="12"/>
  <c r="W65" i="12" s="1"/>
  <c r="W30" i="5"/>
  <c r="W30" i="7"/>
  <c r="W65" i="7" s="1"/>
  <c r="G29" i="8" s="1"/>
  <c r="P29" i="8" s="1"/>
  <c r="W21" i="12"/>
  <c r="W56" i="12" s="1"/>
  <c r="W21" i="5"/>
  <c r="W21" i="7"/>
  <c r="W56" i="7" s="1"/>
  <c r="G20" i="8" s="1"/>
  <c r="P20" i="8" s="1"/>
  <c r="N69" i="9"/>
  <c r="P69" i="9" s="1"/>
  <c r="K69" i="9"/>
  <c r="N68" i="9"/>
  <c r="P68" i="9" s="1"/>
  <c r="K68" i="9"/>
  <c r="N76" i="9"/>
  <c r="P76" i="9" s="1"/>
  <c r="K76" i="9"/>
  <c r="N84" i="9"/>
  <c r="P84" i="9" s="1"/>
  <c r="K84" i="9"/>
  <c r="N92" i="9"/>
  <c r="P92" i="9" s="1"/>
  <c r="K92" i="9"/>
  <c r="AA28" i="12"/>
  <c r="AA63" i="12" s="1"/>
  <c r="AA28" i="5"/>
  <c r="AA28" i="7"/>
  <c r="AA63" i="7" s="1"/>
  <c r="N101" i="11"/>
  <c r="P101" i="11" s="1"/>
  <c r="K101" i="11"/>
  <c r="N121" i="11"/>
  <c r="P121" i="11" s="1"/>
  <c r="K121" i="11"/>
  <c r="K104" i="11"/>
  <c r="N104" i="11"/>
  <c r="P104" i="11" s="1"/>
  <c r="K120" i="11"/>
  <c r="N120" i="11"/>
  <c r="P120" i="11" s="1"/>
  <c r="N106" i="11"/>
  <c r="P106" i="11" s="1"/>
  <c r="K106" i="11"/>
  <c r="N122" i="11"/>
  <c r="P122" i="11" s="1"/>
  <c r="K122" i="11"/>
  <c r="N111" i="11"/>
  <c r="P111" i="11" s="1"/>
  <c r="K111" i="11"/>
  <c r="AJ32" i="12"/>
  <c r="AJ67" i="12" s="1"/>
  <c r="AJ32" i="7"/>
  <c r="AJ67" i="7" s="1"/>
  <c r="AJ32" i="5"/>
  <c r="AF21" i="5"/>
  <c r="AF21" i="12"/>
  <c r="AF56" i="12" s="1"/>
  <c r="AF21" i="7"/>
  <c r="AF56" i="7" s="1"/>
  <c r="I20" i="8" s="1"/>
  <c r="Q20" i="8" s="1"/>
  <c r="AH31" i="12"/>
  <c r="AH66" i="12" s="1"/>
  <c r="AH31" i="7"/>
  <c r="AH66" i="7" s="1"/>
  <c r="AH31" i="5"/>
  <c r="AF19" i="12"/>
  <c r="AF54" i="12" s="1"/>
  <c r="AF19" i="7"/>
  <c r="AF54" i="7" s="1"/>
  <c r="I18" i="8" s="1"/>
  <c r="Q18" i="8" s="1"/>
  <c r="AF19" i="5"/>
  <c r="AH6" i="12"/>
  <c r="AH41" i="12" s="1"/>
  <c r="AH6" i="5"/>
  <c r="AH6" i="7"/>
  <c r="AH41" i="7" s="1"/>
  <c r="F11" i="10"/>
  <c r="G11" i="10" s="1"/>
  <c r="H11" i="10" s="1"/>
  <c r="I11" i="10" s="1"/>
  <c r="AH15" i="1"/>
  <c r="AI15" i="1" s="1"/>
  <c r="AJ15" i="1" s="1"/>
  <c r="AK15" i="1" s="1"/>
  <c r="Z13" i="12"/>
  <c r="Z48" i="12" s="1"/>
  <c r="Z13" i="5"/>
  <c r="Z13" i="7"/>
  <c r="Z48" i="7" s="1"/>
  <c r="BT5" i="12"/>
  <c r="BT40" i="12" s="1"/>
  <c r="BT5" i="7"/>
  <c r="BT40" i="7" s="1"/>
  <c r="BT11" i="12"/>
  <c r="BT46" i="12" s="1"/>
  <c r="BT11" i="7"/>
  <c r="BT46" i="7" s="1"/>
  <c r="BX21" i="12"/>
  <c r="BX56" i="12" s="1"/>
  <c r="BX21" i="5"/>
  <c r="BX21" i="7"/>
  <c r="BX56" i="7" s="1"/>
  <c r="BT32" i="12"/>
  <c r="BT67" i="12" s="1"/>
  <c r="BT32" i="7"/>
  <c r="BT67" i="7" s="1"/>
  <c r="BX9" i="12"/>
  <c r="BX44" i="12" s="1"/>
  <c r="BX9" i="5"/>
  <c r="BX9" i="7"/>
  <c r="BX44" i="7" s="1"/>
  <c r="BX24" i="12"/>
  <c r="BX59" i="12" s="1"/>
  <c r="BX24" i="5"/>
  <c r="BX24" i="7"/>
  <c r="BX59" i="7" s="1"/>
  <c r="BX15" i="12"/>
  <c r="BX50" i="12" s="1"/>
  <c r="BX15" i="5"/>
  <c r="BX15" i="7"/>
  <c r="BX50" i="7" s="1"/>
  <c r="BX6" i="12"/>
  <c r="BX41" i="12" s="1"/>
  <c r="BX6" i="5"/>
  <c r="BX6" i="7"/>
  <c r="BX41" i="7" s="1"/>
  <c r="BX29" i="12"/>
  <c r="BX64" i="12" s="1"/>
  <c r="BX29" i="5"/>
  <c r="BX29" i="7"/>
  <c r="BX64" i="7" s="1"/>
  <c r="BV6" i="12"/>
  <c r="BV41" i="12" s="1"/>
  <c r="BV6" i="5"/>
  <c r="BV6" i="7"/>
  <c r="BV41" i="7" s="1"/>
  <c r="BV10" i="12"/>
  <c r="BV45" i="12" s="1"/>
  <c r="BV10" i="7"/>
  <c r="BV45" i="7" s="1"/>
  <c r="BV10" i="5"/>
  <c r="EJ22" i="6"/>
  <c r="EK22" i="6" s="1"/>
  <c r="EL22" i="6" s="1"/>
  <c r="EJ26" i="6"/>
  <c r="EK26" i="6" s="1"/>
  <c r="EL26" i="6" s="1"/>
  <c r="BV22" i="12"/>
  <c r="BV57" i="12" s="1"/>
  <c r="BV22" i="5"/>
  <c r="BV22" i="7"/>
  <c r="BV57" i="7" s="1"/>
  <c r="EJ34" i="6"/>
  <c r="EK34" i="6" s="1"/>
  <c r="EL34" i="6" s="1"/>
  <c r="BT30" i="12"/>
  <c r="BT65" i="12" s="1"/>
  <c r="BT30" i="7"/>
  <c r="BT65" i="7" s="1"/>
  <c r="EG21" i="6"/>
  <c r="EH21" i="6" s="1"/>
  <c r="EI21" i="6" s="1"/>
  <c r="EG25" i="6"/>
  <c r="EH25" i="6" s="1"/>
  <c r="EI25" i="6" s="1"/>
  <c r="EG29" i="6"/>
  <c r="EH29" i="6" s="1"/>
  <c r="EI29" i="6" s="1"/>
  <c r="EG33" i="6"/>
  <c r="EH33" i="6" s="1"/>
  <c r="EI33" i="6" s="1"/>
  <c r="BT29" i="12"/>
  <c r="BT64" i="12" s="1"/>
  <c r="BT29" i="7"/>
  <c r="BT64" i="7" s="1"/>
  <c r="G239" i="10"/>
  <c r="H239" i="10" s="1"/>
  <c r="I239" i="10" s="1"/>
  <c r="G235" i="10"/>
  <c r="H235" i="10" s="1"/>
  <c r="I235" i="10" s="1"/>
  <c r="G231" i="10"/>
  <c r="H231" i="10" s="1"/>
  <c r="I231" i="10" s="1"/>
  <c r="G223" i="10"/>
  <c r="H223" i="10" s="1"/>
  <c r="I223" i="10" s="1"/>
  <c r="G215" i="10"/>
  <c r="H215" i="10" s="1"/>
  <c r="I215" i="10" s="1"/>
  <c r="G238" i="10"/>
  <c r="H238" i="10" s="1"/>
  <c r="I238" i="10" s="1"/>
  <c r="G230" i="10"/>
  <c r="H230" i="10" s="1"/>
  <c r="I230" i="10" s="1"/>
  <c r="G226" i="10"/>
  <c r="H226" i="10" s="1"/>
  <c r="I226" i="10" s="1"/>
  <c r="G222" i="10"/>
  <c r="H222" i="10" s="1"/>
  <c r="I222" i="10" s="1"/>
  <c r="G218" i="10"/>
  <c r="H218" i="10" s="1"/>
  <c r="I218" i="10" s="1"/>
  <c r="G214" i="10"/>
  <c r="H214" i="10" s="1"/>
  <c r="I214" i="10" s="1"/>
  <c r="G240" i="10"/>
  <c r="H240" i="10" s="1"/>
  <c r="I240" i="10" s="1"/>
  <c r="G236" i="10"/>
  <c r="H236" i="10" s="1"/>
  <c r="I236" i="10" s="1"/>
  <c r="G224" i="10"/>
  <c r="H224" i="10" s="1"/>
  <c r="I224" i="10" s="1"/>
  <c r="G216" i="10"/>
  <c r="H216" i="10" s="1"/>
  <c r="I216" i="10" s="1"/>
  <c r="G212" i="10"/>
  <c r="H212" i="10" s="1"/>
  <c r="I212" i="10" s="1"/>
  <c r="G233" i="10"/>
  <c r="H233" i="10" s="1"/>
  <c r="I233" i="10" s="1"/>
  <c r="G217" i="10"/>
  <c r="H217" i="10" s="1"/>
  <c r="I217" i="10" s="1"/>
  <c r="G229" i="10"/>
  <c r="H229" i="10" s="1"/>
  <c r="I229" i="10" s="1"/>
  <c r="G221" i="10"/>
  <c r="H221" i="10" s="1"/>
  <c r="I221" i="10" s="1"/>
  <c r="G225" i="10"/>
  <c r="H225" i="10" s="1"/>
  <c r="I225" i="10" s="1"/>
  <c r="G213" i="10"/>
  <c r="H213" i="10" s="1"/>
  <c r="I213" i="10" s="1"/>
  <c r="G237" i="10"/>
  <c r="H237" i="10" s="1"/>
  <c r="I237" i="10" s="1"/>
  <c r="BJ5" i="12"/>
  <c r="BJ40" i="12" s="1"/>
  <c r="BJ5" i="7"/>
  <c r="BJ40" i="7" s="1"/>
  <c r="G8" i="5"/>
  <c r="G8" i="7"/>
  <c r="G43" i="7" s="1"/>
  <c r="G8" i="12"/>
  <c r="G43" i="12" s="1"/>
  <c r="G28" i="12"/>
  <c r="G63" i="12" s="1"/>
  <c r="G28" i="5"/>
  <c r="G28" i="7"/>
  <c r="G63" i="7" s="1"/>
  <c r="E10" i="12"/>
  <c r="E45" i="12" s="1"/>
  <c r="E10" i="5"/>
  <c r="E10" i="7"/>
  <c r="E45" i="7" s="1"/>
  <c r="C9" i="8" s="1"/>
  <c r="N9" i="8" s="1"/>
  <c r="G19" i="12"/>
  <c r="G54" i="12" s="1"/>
  <c r="G19" i="7"/>
  <c r="G54" i="7" s="1"/>
  <c r="G19" i="5"/>
  <c r="I22" i="12"/>
  <c r="I57" i="12" s="1"/>
  <c r="I22" i="7"/>
  <c r="I57" i="7" s="1"/>
  <c r="I22" i="5"/>
  <c r="I9" i="12"/>
  <c r="I44" i="12" s="1"/>
  <c r="I9" i="5"/>
  <c r="I9" i="7"/>
  <c r="I44" i="7" s="1"/>
  <c r="I21" i="12"/>
  <c r="I56" i="12" s="1"/>
  <c r="I21" i="5"/>
  <c r="I21" i="7"/>
  <c r="I56" i="7" s="1"/>
  <c r="G9" i="12"/>
  <c r="G44" i="12" s="1"/>
  <c r="G9" i="5"/>
  <c r="G9" i="7"/>
  <c r="G44" i="7" s="1"/>
  <c r="AW31" i="1"/>
  <c r="AX31" i="1" s="1"/>
  <c r="AY31" i="1" s="1"/>
  <c r="G11" i="12"/>
  <c r="G46" i="12" s="1"/>
  <c r="G11" i="5"/>
  <c r="G11" i="7"/>
  <c r="G46" i="7" s="1"/>
  <c r="E18" i="12"/>
  <c r="E53" i="12" s="1"/>
  <c r="E18" i="5"/>
  <c r="E18" i="7"/>
  <c r="E53" i="7" s="1"/>
  <c r="C17" i="8" s="1"/>
  <c r="N17" i="8" s="1"/>
  <c r="I25" i="12"/>
  <c r="I60" i="12" s="1"/>
  <c r="I25" i="7"/>
  <c r="I60" i="7" s="1"/>
  <c r="I25" i="5"/>
  <c r="AT40" i="1"/>
  <c r="AU40" i="1" s="1"/>
  <c r="AV40" i="1" s="1"/>
  <c r="G5" i="12"/>
  <c r="G40" i="12" s="1"/>
  <c r="G5" i="5"/>
  <c r="G5" i="7"/>
  <c r="G40" i="7" s="1"/>
  <c r="G10" i="12"/>
  <c r="G45" i="12" s="1"/>
  <c r="G10" i="7"/>
  <c r="G45" i="7" s="1"/>
  <c r="G10" i="5"/>
  <c r="G15" i="12"/>
  <c r="G50" i="12" s="1"/>
  <c r="G15" i="5"/>
  <c r="G15" i="7"/>
  <c r="G50" i="7" s="1"/>
  <c r="E22" i="12"/>
  <c r="E57" i="12" s="1"/>
  <c r="E22" i="7"/>
  <c r="E57" i="7" s="1"/>
  <c r="C21" i="8" s="1"/>
  <c r="N21" i="8" s="1"/>
  <c r="E22" i="5"/>
  <c r="G36" i="11"/>
  <c r="H36" i="11" s="1"/>
  <c r="I36" i="11" s="1"/>
  <c r="G33" i="11"/>
  <c r="H33" i="11" s="1"/>
  <c r="I33" i="11" s="1"/>
  <c r="G31" i="11"/>
  <c r="H31" i="11" s="1"/>
  <c r="I31" i="11" s="1"/>
  <c r="G25" i="11"/>
  <c r="H25" i="11" s="1"/>
  <c r="I25" i="11" s="1"/>
  <c r="G23" i="11"/>
  <c r="H23" i="11" s="1"/>
  <c r="I23" i="11" s="1"/>
  <c r="G20" i="11"/>
  <c r="H20" i="11" s="1"/>
  <c r="I20" i="11" s="1"/>
  <c r="G17" i="11"/>
  <c r="H17" i="11" s="1"/>
  <c r="I17" i="11" s="1"/>
  <c r="G15" i="11"/>
  <c r="H15" i="11" s="1"/>
  <c r="I15" i="11" s="1"/>
  <c r="G12" i="11"/>
  <c r="H12" i="11" s="1"/>
  <c r="I12" i="11" s="1"/>
  <c r="G9" i="11"/>
  <c r="H9" i="11" s="1"/>
  <c r="I9" i="11" s="1"/>
  <c r="G30" i="11"/>
  <c r="H30" i="11" s="1"/>
  <c r="I30" i="11" s="1"/>
  <c r="G22" i="11"/>
  <c r="H22" i="11" s="1"/>
  <c r="I22" i="11" s="1"/>
  <c r="G21" i="11"/>
  <c r="H21" i="11" s="1"/>
  <c r="I21" i="11" s="1"/>
  <c r="G34" i="11"/>
  <c r="H34" i="11" s="1"/>
  <c r="I34" i="11" s="1"/>
  <c r="G24" i="11"/>
  <c r="H24" i="11" s="1"/>
  <c r="I24" i="11" s="1"/>
  <c r="G11" i="11"/>
  <c r="H11" i="11" s="1"/>
  <c r="I11" i="11" s="1"/>
  <c r="G13" i="11"/>
  <c r="H13" i="11" s="1"/>
  <c r="I13" i="11" s="1"/>
  <c r="G26" i="11"/>
  <c r="H26" i="11" s="1"/>
  <c r="I26" i="11" s="1"/>
  <c r="G19" i="11"/>
  <c r="H19" i="11" s="1"/>
  <c r="I19" i="11" s="1"/>
  <c r="G32" i="11"/>
  <c r="H32" i="11" s="1"/>
  <c r="I32" i="11" s="1"/>
  <c r="G35" i="11"/>
  <c r="H35" i="11" s="1"/>
  <c r="I35" i="11" s="1"/>
  <c r="G16" i="11"/>
  <c r="H16" i="11" s="1"/>
  <c r="I16" i="11" s="1"/>
  <c r="I15" i="12"/>
  <c r="I50" i="12" s="1"/>
  <c r="I15" i="5"/>
  <c r="I15" i="7"/>
  <c r="I50" i="7" s="1"/>
  <c r="E21" i="12"/>
  <c r="E56" i="12" s="1"/>
  <c r="E21" i="5"/>
  <c r="E21" i="7"/>
  <c r="E56" i="7" s="1"/>
  <c r="C20" i="8" s="1"/>
  <c r="N20" i="8" s="1"/>
  <c r="G26" i="12"/>
  <c r="G61" i="12" s="1"/>
  <c r="G26" i="7"/>
  <c r="G61" i="7" s="1"/>
  <c r="G26" i="5"/>
  <c r="I30" i="12"/>
  <c r="I65" i="12" s="1"/>
  <c r="I30" i="5"/>
  <c r="I30" i="7"/>
  <c r="I65" i="7" s="1"/>
  <c r="G33" i="12"/>
  <c r="G68" i="12" s="1"/>
  <c r="G33" i="5"/>
  <c r="G33" i="7"/>
  <c r="G68" i="7" s="1"/>
  <c r="AO28" i="12"/>
  <c r="AO63" i="12" s="1"/>
  <c r="AO28" i="5"/>
  <c r="AO28" i="7"/>
  <c r="AO63" i="7" s="1"/>
  <c r="K27" i="8" s="1"/>
  <c r="R27" i="8" s="1"/>
  <c r="AS16" i="12"/>
  <c r="AS51" i="12" s="1"/>
  <c r="AS16" i="5"/>
  <c r="AS16" i="7"/>
  <c r="AS51" i="7" s="1"/>
  <c r="AQ12" i="12"/>
  <c r="AQ47" i="12" s="1"/>
  <c r="AQ12" i="5"/>
  <c r="AQ12" i="7"/>
  <c r="AQ47" i="7" s="1"/>
  <c r="AQ8" i="5"/>
  <c r="AQ8" i="12"/>
  <c r="AQ43" i="12" s="1"/>
  <c r="AQ8" i="7"/>
  <c r="AQ43" i="7" s="1"/>
  <c r="AO26" i="12"/>
  <c r="AO61" i="12" s="1"/>
  <c r="AO26" i="5"/>
  <c r="AO26" i="7"/>
  <c r="AO61" i="7" s="1"/>
  <c r="K25" i="8" s="1"/>
  <c r="R25" i="8" s="1"/>
  <c r="AO16" i="12"/>
  <c r="AO51" i="12" s="1"/>
  <c r="AO16" i="7"/>
  <c r="AO51" i="7" s="1"/>
  <c r="K15" i="8" s="1"/>
  <c r="R15" i="8" s="1"/>
  <c r="AO16" i="5"/>
  <c r="AS20" i="12"/>
  <c r="AS55" i="12" s="1"/>
  <c r="AS20" i="7"/>
  <c r="AS55" i="7" s="1"/>
  <c r="AS20" i="5"/>
  <c r="AQ9" i="12"/>
  <c r="AQ44" i="12" s="1"/>
  <c r="AQ9" i="5"/>
  <c r="AQ9" i="7"/>
  <c r="AQ44" i="7" s="1"/>
  <c r="AO29" i="12"/>
  <c r="AO64" i="12" s="1"/>
  <c r="AO29" i="7"/>
  <c r="AO64" i="7" s="1"/>
  <c r="K28" i="8" s="1"/>
  <c r="R28" i="8" s="1"/>
  <c r="AO29" i="5"/>
  <c r="G151" i="11"/>
  <c r="H151" i="11" s="1"/>
  <c r="I151" i="11" s="1"/>
  <c r="G147" i="11"/>
  <c r="H147" i="11" s="1"/>
  <c r="I147" i="11" s="1"/>
  <c r="G143" i="11"/>
  <c r="H143" i="11" s="1"/>
  <c r="I143" i="11" s="1"/>
  <c r="G139" i="11"/>
  <c r="H139" i="11" s="1"/>
  <c r="I139" i="11" s="1"/>
  <c r="G135" i="11"/>
  <c r="H135" i="11" s="1"/>
  <c r="I135" i="11" s="1"/>
  <c r="G131" i="11"/>
  <c r="H131" i="11" s="1"/>
  <c r="I131" i="11" s="1"/>
  <c r="G127" i="11"/>
  <c r="H127" i="11" s="1"/>
  <c r="I127" i="11" s="1"/>
  <c r="G150" i="11"/>
  <c r="H150" i="11" s="1"/>
  <c r="I150" i="11" s="1"/>
  <c r="G146" i="11"/>
  <c r="H146" i="11" s="1"/>
  <c r="I146" i="11" s="1"/>
  <c r="G142" i="11"/>
  <c r="H142" i="11" s="1"/>
  <c r="I142" i="11" s="1"/>
  <c r="G138" i="11"/>
  <c r="H138" i="11" s="1"/>
  <c r="I138" i="11" s="1"/>
  <c r="G134" i="11"/>
  <c r="H134" i="11" s="1"/>
  <c r="I134" i="11" s="1"/>
  <c r="G130" i="11"/>
  <c r="H130" i="11" s="1"/>
  <c r="I130" i="11" s="1"/>
  <c r="G126" i="11"/>
  <c r="H126" i="11" s="1"/>
  <c r="I126" i="11" s="1"/>
  <c r="G152" i="11"/>
  <c r="H152" i="11" s="1"/>
  <c r="I152" i="11" s="1"/>
  <c r="G148" i="11"/>
  <c r="H148" i="11" s="1"/>
  <c r="I148" i="11" s="1"/>
  <c r="G144" i="11"/>
  <c r="H144" i="11" s="1"/>
  <c r="I144" i="11" s="1"/>
  <c r="G140" i="11"/>
  <c r="H140" i="11" s="1"/>
  <c r="I140" i="11" s="1"/>
  <c r="G136" i="11"/>
  <c r="H136" i="11" s="1"/>
  <c r="I136" i="11" s="1"/>
  <c r="G132" i="11"/>
  <c r="H132" i="11" s="1"/>
  <c r="I132" i="11" s="1"/>
  <c r="G128" i="11"/>
  <c r="H128" i="11" s="1"/>
  <c r="I128" i="11" s="1"/>
  <c r="G141" i="11"/>
  <c r="H141" i="11" s="1"/>
  <c r="I141" i="11" s="1"/>
  <c r="G125" i="11"/>
  <c r="H125" i="11" s="1"/>
  <c r="I125" i="11" s="1"/>
  <c r="G153" i="11"/>
  <c r="H153" i="11" s="1"/>
  <c r="I153" i="11" s="1"/>
  <c r="G149" i="11"/>
  <c r="H149" i="11" s="1"/>
  <c r="I149" i="11" s="1"/>
  <c r="G129" i="11"/>
  <c r="H129" i="11" s="1"/>
  <c r="I129" i="11" s="1"/>
  <c r="G145" i="11"/>
  <c r="H145" i="11" s="1"/>
  <c r="I145" i="11" s="1"/>
  <c r="G137" i="11"/>
  <c r="H137" i="11" s="1"/>
  <c r="I137" i="11" s="1"/>
  <c r="G133" i="11"/>
  <c r="H133" i="11" s="1"/>
  <c r="I133" i="11" s="1"/>
  <c r="AQ16" i="12"/>
  <c r="AQ51" i="12" s="1"/>
  <c r="AQ16" i="5"/>
  <c r="AQ16" i="7"/>
  <c r="AQ51" i="7" s="1"/>
  <c r="AO24" i="12"/>
  <c r="AO59" i="12" s="1"/>
  <c r="AO24" i="7"/>
  <c r="AO59" i="7" s="1"/>
  <c r="K23" i="8" s="1"/>
  <c r="R23" i="8" s="1"/>
  <c r="AO24" i="5"/>
  <c r="AQ28" i="12"/>
  <c r="AQ63" i="12" s="1"/>
  <c r="AQ28" i="5"/>
  <c r="AQ28" i="7"/>
  <c r="AQ63" i="7" s="1"/>
  <c r="AS7" i="12"/>
  <c r="AS42" i="12" s="1"/>
  <c r="AS7" i="5"/>
  <c r="AS7" i="7"/>
  <c r="AS42" i="7" s="1"/>
  <c r="AS12" i="12"/>
  <c r="AS47" i="12" s="1"/>
  <c r="AS12" i="7"/>
  <c r="AS47" i="7" s="1"/>
  <c r="AS12" i="5"/>
  <c r="AQ20" i="12"/>
  <c r="AQ55" i="12" s="1"/>
  <c r="AQ20" i="5"/>
  <c r="AQ20" i="7"/>
  <c r="AQ55" i="7" s="1"/>
  <c r="AQ29" i="12"/>
  <c r="AQ64" i="12" s="1"/>
  <c r="AQ29" i="5"/>
  <c r="AQ29" i="7"/>
  <c r="AQ64" i="7" s="1"/>
  <c r="AS15" i="12"/>
  <c r="AS50" i="12" s="1"/>
  <c r="AS15" i="5"/>
  <c r="AS15" i="7"/>
  <c r="AS50" i="7" s="1"/>
  <c r="AO21" i="12"/>
  <c r="AO56" i="12" s="1"/>
  <c r="AO21" i="7"/>
  <c r="AO56" i="7" s="1"/>
  <c r="K20" i="8" s="1"/>
  <c r="R20" i="8" s="1"/>
  <c r="AO21" i="5"/>
  <c r="AQ26" i="12"/>
  <c r="AQ61" i="12" s="1"/>
  <c r="AQ26" i="7"/>
  <c r="AQ61" i="7" s="1"/>
  <c r="AQ26" i="5"/>
  <c r="AS30" i="12"/>
  <c r="AS65" i="12" s="1"/>
  <c r="AS30" i="5"/>
  <c r="AS30" i="7"/>
  <c r="AS65" i="7" s="1"/>
  <c r="G150" i="9"/>
  <c r="H150" i="9" s="1"/>
  <c r="I150" i="9" s="1"/>
  <c r="G146" i="9"/>
  <c r="H146" i="9" s="1"/>
  <c r="I146" i="9" s="1"/>
  <c r="G142" i="9"/>
  <c r="H142" i="9" s="1"/>
  <c r="I142" i="9" s="1"/>
  <c r="G138" i="9"/>
  <c r="H138" i="9" s="1"/>
  <c r="I138" i="9" s="1"/>
  <c r="G134" i="9"/>
  <c r="H134" i="9" s="1"/>
  <c r="I134" i="9" s="1"/>
  <c r="G130" i="9"/>
  <c r="H130" i="9" s="1"/>
  <c r="I130" i="9" s="1"/>
  <c r="G126" i="9"/>
  <c r="H126" i="9" s="1"/>
  <c r="I126" i="9" s="1"/>
  <c r="G152" i="9"/>
  <c r="H152" i="9" s="1"/>
  <c r="I152" i="9" s="1"/>
  <c r="G151" i="9"/>
  <c r="H151" i="9" s="1"/>
  <c r="I151" i="9" s="1"/>
  <c r="G148" i="9"/>
  <c r="H148" i="9" s="1"/>
  <c r="I148" i="9" s="1"/>
  <c r="G147" i="9"/>
  <c r="H147" i="9" s="1"/>
  <c r="I147" i="9" s="1"/>
  <c r="G144" i="9"/>
  <c r="H144" i="9" s="1"/>
  <c r="I144" i="9" s="1"/>
  <c r="G143" i="9"/>
  <c r="H143" i="9" s="1"/>
  <c r="I143" i="9" s="1"/>
  <c r="G140" i="9"/>
  <c r="H140" i="9" s="1"/>
  <c r="I140" i="9" s="1"/>
  <c r="G139" i="9"/>
  <c r="H139" i="9" s="1"/>
  <c r="I139" i="9" s="1"/>
  <c r="G136" i="9"/>
  <c r="H136" i="9" s="1"/>
  <c r="I136" i="9" s="1"/>
  <c r="G135" i="9"/>
  <c r="H135" i="9" s="1"/>
  <c r="I135" i="9" s="1"/>
  <c r="G132" i="9"/>
  <c r="H132" i="9" s="1"/>
  <c r="I132" i="9" s="1"/>
  <c r="G131" i="9"/>
  <c r="H131" i="9" s="1"/>
  <c r="I131" i="9" s="1"/>
  <c r="G128" i="9"/>
  <c r="H128" i="9" s="1"/>
  <c r="I128" i="9" s="1"/>
  <c r="G127" i="9"/>
  <c r="H127" i="9" s="1"/>
  <c r="I127" i="9" s="1"/>
  <c r="G153" i="9"/>
  <c r="H153" i="9" s="1"/>
  <c r="I153" i="9" s="1"/>
  <c r="G149" i="9"/>
  <c r="H149" i="9" s="1"/>
  <c r="I149" i="9" s="1"/>
  <c r="G145" i="9"/>
  <c r="H145" i="9" s="1"/>
  <c r="I145" i="9" s="1"/>
  <c r="G141" i="9"/>
  <c r="H141" i="9" s="1"/>
  <c r="I141" i="9" s="1"/>
  <c r="G137" i="9"/>
  <c r="H137" i="9" s="1"/>
  <c r="I137" i="9" s="1"/>
  <c r="G133" i="9"/>
  <c r="H133" i="9" s="1"/>
  <c r="I133" i="9" s="1"/>
  <c r="G129" i="9"/>
  <c r="H129" i="9" s="1"/>
  <c r="I129" i="9" s="1"/>
  <c r="G125" i="9"/>
  <c r="H125" i="9" s="1"/>
  <c r="I125" i="9" s="1"/>
  <c r="Z20" i="1"/>
  <c r="AA20" i="1" s="1"/>
  <c r="AB20" i="1" s="1"/>
  <c r="AC20" i="1" s="1"/>
  <c r="F16" i="9"/>
  <c r="G16" i="9" s="1"/>
  <c r="H16" i="9" s="1"/>
  <c r="I16" i="9" s="1"/>
  <c r="Q15" i="12"/>
  <c r="Q50" i="12" s="1"/>
  <c r="Q15" i="5"/>
  <c r="Q15" i="7"/>
  <c r="Q50" i="7" s="1"/>
  <c r="JG28" i="1"/>
  <c r="JH28" i="1" s="1"/>
  <c r="JI28" i="1" s="1"/>
  <c r="JJ28" i="1" s="1"/>
  <c r="JQ28" i="1"/>
  <c r="JR28" i="1" s="1"/>
  <c r="JS28" i="1" s="1"/>
  <c r="F25" i="11"/>
  <c r="AP29" i="1"/>
  <c r="AQ29" i="1" s="1"/>
  <c r="AR29" i="1" s="1"/>
  <c r="AS29" i="1" s="1"/>
  <c r="CO6" i="12"/>
  <c r="CO41" i="12" s="1"/>
  <c r="CO6" i="5"/>
  <c r="CO6" i="7"/>
  <c r="CO41" i="7" s="1"/>
  <c r="Q24" i="12"/>
  <c r="Q59" i="12" s="1"/>
  <c r="Q24" i="5"/>
  <c r="Q24" i="7"/>
  <c r="Q59" i="7" s="1"/>
  <c r="F11" i="9"/>
  <c r="Z15" i="1"/>
  <c r="AA15" i="1" s="1"/>
  <c r="AB15" i="1" s="1"/>
  <c r="AC15" i="1" s="1"/>
  <c r="AP13" i="12"/>
  <c r="AP48" i="12" s="1"/>
  <c r="AP13" i="5"/>
  <c r="AP13" i="7"/>
  <c r="AP48" i="7" s="1"/>
  <c r="AI18" i="12"/>
  <c r="AI53" i="12" s="1"/>
  <c r="AI18" i="5"/>
  <c r="AI18" i="7"/>
  <c r="AI53" i="7" s="1"/>
  <c r="IY37" i="1"/>
  <c r="IZ37" i="1" s="1"/>
  <c r="JA37" i="1" s="1"/>
  <c r="JB37" i="1" s="1"/>
  <c r="JN37" i="1"/>
  <c r="JO37" i="1" s="1"/>
  <c r="JP37" i="1" s="1"/>
  <c r="F37" i="11"/>
  <c r="G37" i="11" s="1"/>
  <c r="H37" i="11" s="1"/>
  <c r="I37" i="11" s="1"/>
  <c r="AP41" i="1"/>
  <c r="AQ41" i="1" s="1"/>
  <c r="AR41" i="1" s="1"/>
  <c r="AS41" i="1" s="1"/>
  <c r="F173" i="10"/>
  <c r="AH32" i="6"/>
  <c r="AI32" i="6" s="1"/>
  <c r="AJ32" i="6" s="1"/>
  <c r="AK32" i="6" s="1"/>
  <c r="IQ14" i="1"/>
  <c r="IR14" i="1" s="1"/>
  <c r="IS14" i="1" s="1"/>
  <c r="IT14" i="1" s="1"/>
  <c r="JK14" i="1"/>
  <c r="JL14" i="1" s="1"/>
  <c r="JM14" i="1" s="1"/>
  <c r="AG7" i="12"/>
  <c r="AG42" i="12" s="1"/>
  <c r="AG7" i="5"/>
  <c r="AG7" i="7"/>
  <c r="AG42" i="7" s="1"/>
  <c r="AR22" i="5"/>
  <c r="AR22" i="12"/>
  <c r="AR57" i="12" s="1"/>
  <c r="AR22" i="7"/>
  <c r="AR57" i="7" s="1"/>
  <c r="F27" i="9"/>
  <c r="G27" i="9" s="1"/>
  <c r="H27" i="9" s="1"/>
  <c r="I27" i="9" s="1"/>
  <c r="Z31" i="1"/>
  <c r="AA31" i="1" s="1"/>
  <c r="AB31" i="1" s="1"/>
  <c r="AC31" i="1" s="1"/>
  <c r="IQ40" i="1"/>
  <c r="IR40" i="1" s="1"/>
  <c r="IS40" i="1" s="1"/>
  <c r="IT40" i="1" s="1"/>
  <c r="JK40" i="1"/>
  <c r="JL40" i="1" s="1"/>
  <c r="JM40" i="1" s="1"/>
  <c r="CC6" i="12"/>
  <c r="CC41" i="12" s="1"/>
  <c r="CC6" i="7"/>
  <c r="CC41" i="7" s="1"/>
  <c r="AY11" i="12"/>
  <c r="AY46" i="12" s="1"/>
  <c r="AY11" i="7"/>
  <c r="AY46" i="7" s="1"/>
  <c r="F261" i="10"/>
  <c r="FN33" i="6"/>
  <c r="FO33" i="6" s="1"/>
  <c r="FP33" i="6" s="1"/>
  <c r="FQ33" i="6" s="1"/>
  <c r="F298" i="10"/>
  <c r="HG41" i="6"/>
  <c r="HH41" i="6" s="1"/>
  <c r="HI41" i="6" s="1"/>
  <c r="HJ41" i="6" s="1"/>
  <c r="F220" i="10"/>
  <c r="G220" i="10" s="1"/>
  <c r="H220" i="10" s="1"/>
  <c r="I220" i="10" s="1"/>
  <c r="DU21" i="6"/>
  <c r="DV21" i="6" s="1"/>
  <c r="DW21" i="6" s="1"/>
  <c r="DX21" i="6" s="1"/>
  <c r="F224" i="10"/>
  <c r="DU25" i="6"/>
  <c r="DV25" i="6" s="1"/>
  <c r="DW25" i="6" s="1"/>
  <c r="DX25" i="6" s="1"/>
  <c r="F228" i="10"/>
  <c r="G228" i="10" s="1"/>
  <c r="H228" i="10" s="1"/>
  <c r="I228" i="10" s="1"/>
  <c r="DU29" i="6"/>
  <c r="DV29" i="6" s="1"/>
  <c r="DW29" i="6" s="1"/>
  <c r="DX29" i="6" s="1"/>
  <c r="F232" i="10"/>
  <c r="G232" i="10" s="1"/>
  <c r="H232" i="10" s="1"/>
  <c r="I232" i="10" s="1"/>
  <c r="DU33" i="6"/>
  <c r="DV33" i="6" s="1"/>
  <c r="DW33" i="6" s="1"/>
  <c r="DX33" i="6" s="1"/>
  <c r="BC31" i="12"/>
  <c r="BC66" i="12" s="1"/>
  <c r="BC31" i="5"/>
  <c r="BC31" i="7"/>
  <c r="BC66" i="7" s="1"/>
  <c r="M33" i="12"/>
  <c r="M68" i="12" s="1"/>
  <c r="M33" i="5"/>
  <c r="M33" i="7"/>
  <c r="M68" i="7" s="1"/>
  <c r="BD16" i="12"/>
  <c r="BD51" i="12" s="1"/>
  <c r="BD16" i="7"/>
  <c r="BD51" i="7" s="1"/>
  <c r="BD16" i="5"/>
  <c r="BD20" i="12"/>
  <c r="BD55" i="12" s="1"/>
  <c r="BD20" i="5"/>
  <c r="BD20" i="7"/>
  <c r="BD55" i="7" s="1"/>
  <c r="BD27" i="12"/>
  <c r="BD62" i="12" s="1"/>
  <c r="BD27" i="5"/>
  <c r="BD27" i="7"/>
  <c r="BD62" i="7" s="1"/>
  <c r="BB33" i="12"/>
  <c r="BB68" i="12" s="1"/>
  <c r="BB33" i="7"/>
  <c r="BB68" i="7" s="1"/>
  <c r="BB33" i="5"/>
  <c r="BD11" i="12"/>
  <c r="BD46" i="12" s="1"/>
  <c r="BD11" i="5"/>
  <c r="BD11" i="7"/>
  <c r="BD46" i="7" s="1"/>
  <c r="BD26" i="12"/>
  <c r="BD61" i="12" s="1"/>
  <c r="BD26" i="5"/>
  <c r="BD26" i="7"/>
  <c r="BD61" i="7" s="1"/>
  <c r="AT17" i="6"/>
  <c r="AU17" i="6" s="1"/>
  <c r="AV17" i="6" s="1"/>
  <c r="BD21" i="12"/>
  <c r="BD56" i="12" s="1"/>
  <c r="BD21" i="7"/>
  <c r="BD56" i="7" s="1"/>
  <c r="BD21" i="5"/>
  <c r="BD6" i="12"/>
  <c r="BD41" i="12" s="1"/>
  <c r="BD6" i="7"/>
  <c r="BD41" i="7" s="1"/>
  <c r="BD6" i="5"/>
  <c r="AZ29" i="12"/>
  <c r="AZ64" i="12" s="1"/>
  <c r="AZ29" i="7"/>
  <c r="AZ64" i="7" s="1"/>
  <c r="BB8" i="12"/>
  <c r="BB43" i="12" s="1"/>
  <c r="BB8" i="5"/>
  <c r="BB8" i="7"/>
  <c r="BB43" i="7" s="1"/>
  <c r="BB12" i="12"/>
  <c r="BB47" i="12" s="1"/>
  <c r="BB12" i="5"/>
  <c r="BB12" i="7"/>
  <c r="BB47" i="7" s="1"/>
  <c r="BB16" i="5"/>
  <c r="BB16" i="12"/>
  <c r="BB51" i="12" s="1"/>
  <c r="BB16" i="7"/>
  <c r="BB51" i="7" s="1"/>
  <c r="BB20" i="12"/>
  <c r="BB55" i="12" s="1"/>
  <c r="BB20" i="7"/>
  <c r="BB55" i="7" s="1"/>
  <c r="BB20" i="5"/>
  <c r="AW32" i="6"/>
  <c r="AX32" i="6" s="1"/>
  <c r="AY32" i="6" s="1"/>
  <c r="AT36" i="6"/>
  <c r="AU36" i="6" s="1"/>
  <c r="AV36" i="6" s="1"/>
  <c r="AZ12" i="12"/>
  <c r="AZ47" i="12" s="1"/>
  <c r="AZ12" i="7"/>
  <c r="AZ47" i="7" s="1"/>
  <c r="AZ16" i="12"/>
  <c r="AZ51" i="12" s="1"/>
  <c r="AZ16" i="7"/>
  <c r="AZ51" i="7" s="1"/>
  <c r="AT28" i="6"/>
  <c r="AU28" i="6" s="1"/>
  <c r="AV28" i="6" s="1"/>
  <c r="AT32" i="6"/>
  <c r="AU32" i="6" s="1"/>
  <c r="AV32" i="6" s="1"/>
  <c r="BD29" i="12"/>
  <c r="BD64" i="12" s="1"/>
  <c r="BD29" i="7"/>
  <c r="BD64" i="7" s="1"/>
  <c r="BD29" i="5"/>
  <c r="G179" i="10"/>
  <c r="H179" i="10" s="1"/>
  <c r="I179" i="10" s="1"/>
  <c r="G175" i="10"/>
  <c r="H175" i="10" s="1"/>
  <c r="I175" i="10" s="1"/>
  <c r="G163" i="10"/>
  <c r="H163" i="10" s="1"/>
  <c r="I163" i="10" s="1"/>
  <c r="G159" i="10"/>
  <c r="H159" i="10" s="1"/>
  <c r="I159" i="10" s="1"/>
  <c r="G155" i="10"/>
  <c r="H155" i="10" s="1"/>
  <c r="I155" i="10" s="1"/>
  <c r="G182" i="10"/>
  <c r="H182" i="10" s="1"/>
  <c r="I182" i="10" s="1"/>
  <c r="G178" i="10"/>
  <c r="H178" i="10" s="1"/>
  <c r="I178" i="10" s="1"/>
  <c r="G174" i="10"/>
  <c r="H174" i="10" s="1"/>
  <c r="I174" i="10" s="1"/>
  <c r="G170" i="10"/>
  <c r="H170" i="10" s="1"/>
  <c r="I170" i="10" s="1"/>
  <c r="G162" i="10"/>
  <c r="H162" i="10" s="1"/>
  <c r="I162" i="10" s="1"/>
  <c r="G158" i="10"/>
  <c r="H158" i="10" s="1"/>
  <c r="I158" i="10" s="1"/>
  <c r="G154" i="10"/>
  <c r="H154" i="10" s="1"/>
  <c r="I154" i="10" s="1"/>
  <c r="G180" i="10"/>
  <c r="H180" i="10" s="1"/>
  <c r="I180" i="10" s="1"/>
  <c r="G176" i="10"/>
  <c r="H176" i="10" s="1"/>
  <c r="I176" i="10" s="1"/>
  <c r="G172" i="10"/>
  <c r="H172" i="10" s="1"/>
  <c r="I172" i="10" s="1"/>
  <c r="G168" i="10"/>
  <c r="H168" i="10" s="1"/>
  <c r="I168" i="10" s="1"/>
  <c r="G164" i="10"/>
  <c r="H164" i="10" s="1"/>
  <c r="I164" i="10" s="1"/>
  <c r="G160" i="10"/>
  <c r="H160" i="10" s="1"/>
  <c r="I160" i="10" s="1"/>
  <c r="G156" i="10"/>
  <c r="H156" i="10" s="1"/>
  <c r="I156" i="10" s="1"/>
  <c r="G177" i="10"/>
  <c r="H177" i="10" s="1"/>
  <c r="I177" i="10" s="1"/>
  <c r="G157" i="10"/>
  <c r="H157" i="10" s="1"/>
  <c r="I157" i="10" s="1"/>
  <c r="G161" i="10"/>
  <c r="H161" i="10" s="1"/>
  <c r="I161" i="10" s="1"/>
  <c r="G181" i="10"/>
  <c r="H181" i="10" s="1"/>
  <c r="I181" i="10" s="1"/>
  <c r="G173" i="10"/>
  <c r="H173" i="10" s="1"/>
  <c r="I173" i="10" s="1"/>
  <c r="CQ14" i="12"/>
  <c r="CQ49" i="12" s="1"/>
  <c r="CQ14" i="5"/>
  <c r="CQ14" i="7"/>
  <c r="CQ49" i="7" s="1"/>
  <c r="BC18" i="12"/>
  <c r="BC53" i="12" s="1"/>
  <c r="BC18" i="5"/>
  <c r="BC18" i="7"/>
  <c r="BC53" i="7" s="1"/>
  <c r="F255" i="10"/>
  <c r="FN27" i="6"/>
  <c r="FO27" i="6" s="1"/>
  <c r="FP27" i="6" s="1"/>
  <c r="FQ27" i="6" s="1"/>
  <c r="CQ22" i="12"/>
  <c r="CQ57" i="12" s="1"/>
  <c r="CQ22" i="5"/>
  <c r="CQ22" i="7"/>
  <c r="CQ57" i="7" s="1"/>
  <c r="BC26" i="5"/>
  <c r="BC26" i="7"/>
  <c r="BC61" i="7" s="1"/>
  <c r="BC26" i="12"/>
  <c r="BC61" i="12" s="1"/>
  <c r="F263" i="10"/>
  <c r="FN35" i="6"/>
  <c r="FO35" i="6" s="1"/>
  <c r="FP35" i="6" s="1"/>
  <c r="FQ35" i="6" s="1"/>
  <c r="BN30" i="12"/>
  <c r="BN65" i="12" s="1"/>
  <c r="BN30" i="5"/>
  <c r="BN30" i="7"/>
  <c r="BN65" i="7" s="1"/>
  <c r="BW30" i="12"/>
  <c r="BW65" i="12" s="1"/>
  <c r="BW30" i="5"/>
  <c r="BW30" i="7"/>
  <c r="BW65" i="7" s="1"/>
  <c r="IQ22" i="1"/>
  <c r="IR22" i="1" s="1"/>
  <c r="IS22" i="1" s="1"/>
  <c r="IT22" i="1" s="1"/>
  <c r="JK22" i="1"/>
  <c r="JL22" i="1" s="1"/>
  <c r="JM22" i="1" s="1"/>
  <c r="AE22" i="12"/>
  <c r="AE57" i="12" s="1"/>
  <c r="AE22" i="5"/>
  <c r="AE22" i="7"/>
  <c r="AE57" i="7" s="1"/>
  <c r="CC8" i="12"/>
  <c r="CC43" i="12" s="1"/>
  <c r="CC8" i="7"/>
  <c r="CC43" i="7" s="1"/>
  <c r="BC13" i="12"/>
  <c r="BC48" i="12" s="1"/>
  <c r="BC13" i="7"/>
  <c r="BC48" i="7" s="1"/>
  <c r="BC13" i="5"/>
  <c r="CC14" i="12"/>
  <c r="CC49" i="12" s="1"/>
  <c r="CC14" i="7"/>
  <c r="CC49" i="7" s="1"/>
  <c r="CQ17" i="12"/>
  <c r="CQ52" i="12" s="1"/>
  <c r="CQ17" i="5"/>
  <c r="CQ17" i="7"/>
  <c r="CQ52" i="7" s="1"/>
  <c r="BC21" i="12"/>
  <c r="BC56" i="12" s="1"/>
  <c r="BC21" i="7"/>
  <c r="BC56" i="7" s="1"/>
  <c r="BC21" i="5"/>
  <c r="CC22" i="12"/>
  <c r="CC57" i="12" s="1"/>
  <c r="CC22" i="7"/>
  <c r="CC57" i="7" s="1"/>
  <c r="CQ25" i="12"/>
  <c r="CQ60" i="12" s="1"/>
  <c r="CQ25" i="5"/>
  <c r="CQ25" i="7"/>
  <c r="CQ60" i="7" s="1"/>
  <c r="F178" i="10"/>
  <c r="AH37" i="6"/>
  <c r="AI37" i="6" s="1"/>
  <c r="AJ37" i="6" s="1"/>
  <c r="AK37" i="6" s="1"/>
  <c r="N189" i="10"/>
  <c r="P189" i="10" s="1"/>
  <c r="K189" i="10"/>
  <c r="N186" i="10"/>
  <c r="P186" i="10" s="1"/>
  <c r="K186" i="10"/>
  <c r="N187" i="10"/>
  <c r="P187" i="10" s="1"/>
  <c r="K187" i="10"/>
  <c r="BS29" i="12"/>
  <c r="BS64" i="12" s="1"/>
  <c r="BS29" i="7"/>
  <c r="BS64" i="7" s="1"/>
  <c r="JG25" i="1"/>
  <c r="JH25" i="1" s="1"/>
  <c r="JI25" i="1" s="1"/>
  <c r="JJ25" i="1" s="1"/>
  <c r="JQ25" i="1"/>
  <c r="JR25" i="1" s="1"/>
  <c r="JS25" i="1" s="1"/>
  <c r="AJ8" i="12"/>
  <c r="AJ43" i="12" s="1"/>
  <c r="AJ8" i="7"/>
  <c r="AJ43" i="7" s="1"/>
  <c r="AJ8" i="5"/>
  <c r="X17" i="12"/>
  <c r="X52" i="12" s="1"/>
  <c r="X17" i="7"/>
  <c r="X52" i="7" s="1"/>
  <c r="X17" i="5"/>
  <c r="AG12" i="12"/>
  <c r="AG47" i="12" s="1"/>
  <c r="AG12" i="5"/>
  <c r="AG12" i="7"/>
  <c r="AG47" i="7" s="1"/>
  <c r="N85" i="11"/>
  <c r="P85" i="11" s="1"/>
  <c r="K85" i="11"/>
  <c r="K68" i="11"/>
  <c r="N68" i="11"/>
  <c r="P68" i="11" s="1"/>
  <c r="K84" i="11"/>
  <c r="N84" i="11"/>
  <c r="P84" i="11" s="1"/>
  <c r="N90" i="11"/>
  <c r="P90" i="11" s="1"/>
  <c r="K90" i="11"/>
  <c r="Y21" i="12"/>
  <c r="Y56" i="12" s="1"/>
  <c r="Y21" i="5"/>
  <c r="Y21" i="7"/>
  <c r="Y56" i="7" s="1"/>
  <c r="W9" i="12"/>
  <c r="W44" i="12" s="1"/>
  <c r="W9" i="5"/>
  <c r="W9" i="7"/>
  <c r="W44" i="7" s="1"/>
  <c r="G8" i="8" s="1"/>
  <c r="P8" i="8" s="1"/>
  <c r="Q18" i="12"/>
  <c r="Q53" i="12" s="1"/>
  <c r="Q18" i="7"/>
  <c r="Q53" i="7" s="1"/>
  <c r="Q18" i="5"/>
  <c r="Z25" i="12"/>
  <c r="Z60" i="12" s="1"/>
  <c r="Z25" i="5"/>
  <c r="Z25" i="7"/>
  <c r="Z60" i="7" s="1"/>
  <c r="BM23" i="12"/>
  <c r="BM58" i="12" s="1"/>
  <c r="BM23" i="5"/>
  <c r="BM23" i="7"/>
  <c r="BM58" i="7" s="1"/>
  <c r="N117" i="10"/>
  <c r="P117" i="10" s="1"/>
  <c r="K117" i="10"/>
  <c r="K120" i="10"/>
  <c r="N120" i="10"/>
  <c r="P120" i="10" s="1"/>
  <c r="N106" i="10"/>
  <c r="P106" i="10" s="1"/>
  <c r="K106" i="10"/>
  <c r="N111" i="10"/>
  <c r="P111" i="10" s="1"/>
  <c r="K111" i="10"/>
  <c r="AH33" i="12"/>
  <c r="AH68" i="12" s="1"/>
  <c r="AH33" i="5"/>
  <c r="AH33" i="7"/>
  <c r="AH68" i="7" s="1"/>
  <c r="AJ29" i="12"/>
  <c r="AJ64" i="12" s="1"/>
  <c r="AJ29" i="7"/>
  <c r="AJ64" i="7" s="1"/>
  <c r="AJ29" i="5"/>
  <c r="AH24" i="5"/>
  <c r="AH24" i="12"/>
  <c r="AH59" i="12" s="1"/>
  <c r="AH24" i="7"/>
  <c r="AH59" i="7" s="1"/>
  <c r="X7" i="12"/>
  <c r="X42" i="12" s="1"/>
  <c r="X7" i="7"/>
  <c r="X42" i="7" s="1"/>
  <c r="X7" i="5"/>
  <c r="F17" i="9"/>
  <c r="G17" i="9" s="1"/>
  <c r="H17" i="9" s="1"/>
  <c r="I17" i="9" s="1"/>
  <c r="Z21" i="1"/>
  <c r="AA21" i="1" s="1"/>
  <c r="AB21" i="1" s="1"/>
  <c r="AC21" i="1" s="1"/>
  <c r="CE7" i="12"/>
  <c r="CE42" i="12" s="1"/>
  <c r="CE7" i="7"/>
  <c r="CE42" i="7" s="1"/>
  <c r="CE7" i="5"/>
  <c r="BT35" i="6"/>
  <c r="BU35" i="6" s="1"/>
  <c r="BV35" i="6" s="1"/>
  <c r="BW35" i="6" s="1"/>
  <c r="CN35" i="6"/>
  <c r="CO35" i="6" s="1"/>
  <c r="CP35" i="6" s="1"/>
  <c r="JG19" i="1"/>
  <c r="JH19" i="1" s="1"/>
  <c r="JI19" i="1" s="1"/>
  <c r="JJ19" i="1" s="1"/>
  <c r="JQ19" i="1"/>
  <c r="JR19" i="1" s="1"/>
  <c r="JS19" i="1" s="1"/>
  <c r="O12" i="12"/>
  <c r="O47" i="12" s="1"/>
  <c r="O12" i="5"/>
  <c r="O12" i="7"/>
  <c r="O47" i="7" s="1"/>
  <c r="F15" i="12"/>
  <c r="F50" i="12" s="1"/>
  <c r="F15" i="7"/>
  <c r="F50" i="7" s="1"/>
  <c r="F15" i="5"/>
  <c r="AF16" i="12"/>
  <c r="AF51" i="12" s="1"/>
  <c r="AF16" i="7"/>
  <c r="AF51" i="7" s="1"/>
  <c r="I15" i="8" s="1"/>
  <c r="Q15" i="8" s="1"/>
  <c r="AF16" i="5"/>
  <c r="M20" i="12"/>
  <c r="M55" i="12" s="1"/>
  <c r="M20" i="5"/>
  <c r="M20" i="7"/>
  <c r="M55" i="7" s="1"/>
  <c r="IY32" i="1"/>
  <c r="IZ32" i="1" s="1"/>
  <c r="JA32" i="1" s="1"/>
  <c r="JB32" i="1" s="1"/>
  <c r="JN32" i="1"/>
  <c r="JO32" i="1" s="1"/>
  <c r="JP32" i="1" s="1"/>
  <c r="Z28" i="12"/>
  <c r="Z63" i="12" s="1"/>
  <c r="Z28" i="5"/>
  <c r="Z28" i="7"/>
  <c r="Z63" i="7" s="1"/>
  <c r="BA10" i="12"/>
  <c r="BA45" i="12" s="1"/>
  <c r="BA10" i="7"/>
  <c r="BA45" i="7" s="1"/>
  <c r="BA10" i="5"/>
  <c r="CQ24" i="12"/>
  <c r="CQ59" i="12" s="1"/>
  <c r="CQ24" i="5"/>
  <c r="CQ24" i="7"/>
  <c r="CQ59" i="7" s="1"/>
  <c r="Q13" i="12"/>
  <c r="Q48" i="12" s="1"/>
  <c r="Q13" i="5"/>
  <c r="Q13" i="7"/>
  <c r="Q48" i="7" s="1"/>
  <c r="AG31" i="12"/>
  <c r="AG66" i="12" s="1"/>
  <c r="AG31" i="5"/>
  <c r="AG31" i="7"/>
  <c r="AG66" i="7" s="1"/>
  <c r="AI19" i="12"/>
  <c r="AI54" i="12" s="1"/>
  <c r="AI19" i="5"/>
  <c r="AI19" i="7"/>
  <c r="AI54" i="7" s="1"/>
  <c r="AH41" i="1"/>
  <c r="AI41" i="1" s="1"/>
  <c r="AJ41" i="1" s="1"/>
  <c r="AK41" i="1" s="1"/>
  <c r="F37" i="10"/>
  <c r="F285" i="10"/>
  <c r="G285" i="10" s="1"/>
  <c r="H285" i="10" s="1"/>
  <c r="I285" i="10" s="1"/>
  <c r="HG28" i="6"/>
  <c r="HH28" i="6" s="1"/>
  <c r="HI28" i="6" s="1"/>
  <c r="HJ28" i="6" s="1"/>
  <c r="F10" i="10"/>
  <c r="AH14" i="1"/>
  <c r="AI14" i="1" s="1"/>
  <c r="AJ14" i="1" s="1"/>
  <c r="AK14" i="1" s="1"/>
  <c r="M7" i="12"/>
  <c r="M42" i="12" s="1"/>
  <c r="M7" i="5"/>
  <c r="M7" i="7"/>
  <c r="M42" i="7" s="1"/>
  <c r="JG17" i="1"/>
  <c r="JH17" i="1" s="1"/>
  <c r="JI17" i="1" s="1"/>
  <c r="JJ17" i="1" s="1"/>
  <c r="JQ17" i="1"/>
  <c r="JR17" i="1" s="1"/>
  <c r="JS17" i="1" s="1"/>
  <c r="O11" i="12"/>
  <c r="O46" i="12" s="1"/>
  <c r="O11" i="7"/>
  <c r="O46" i="7" s="1"/>
  <c r="O11" i="5"/>
  <c r="AP12" i="12"/>
  <c r="AP47" i="12" s="1"/>
  <c r="AP12" i="5"/>
  <c r="AP12" i="7"/>
  <c r="AP47" i="7" s="1"/>
  <c r="V16" i="12"/>
  <c r="V51" i="12" s="1"/>
  <c r="V16" i="7"/>
  <c r="V51" i="7" s="1"/>
  <c r="V16" i="5"/>
  <c r="AG17" i="12"/>
  <c r="AG52" i="12" s="1"/>
  <c r="AG17" i="5"/>
  <c r="AG17" i="7"/>
  <c r="AG52" i="7" s="1"/>
  <c r="AI21" i="12"/>
  <c r="AI56" i="12" s="1"/>
  <c r="AI21" i="5"/>
  <c r="AI21" i="7"/>
  <c r="AI56" i="7" s="1"/>
  <c r="AN22" i="12"/>
  <c r="AN57" i="12" s="1"/>
  <c r="AN22" i="5"/>
  <c r="AN22" i="7"/>
  <c r="AN57" i="7" s="1"/>
  <c r="AR24" i="12"/>
  <c r="AR59" i="12" s="1"/>
  <c r="AR24" i="5"/>
  <c r="AR24" i="7"/>
  <c r="AR59" i="7" s="1"/>
  <c r="BN19" i="12"/>
  <c r="BN54" i="12" s="1"/>
  <c r="BN19" i="5"/>
  <c r="BN19" i="7"/>
  <c r="BN54" i="7" s="1"/>
  <c r="BS22" i="12"/>
  <c r="BS57" i="12" s="1"/>
  <c r="BS22" i="7"/>
  <c r="BS57" i="7" s="1"/>
  <c r="CH21" i="12"/>
  <c r="CH56" i="12" s="1"/>
  <c r="CH21" i="5"/>
  <c r="CH21" i="7"/>
  <c r="CH56" i="7" s="1"/>
  <c r="FZ38" i="6"/>
  <c r="GA38" i="6" s="1"/>
  <c r="GB38" i="6" s="1"/>
  <c r="G267" i="10"/>
  <c r="H267" i="10" s="1"/>
  <c r="I267" i="10" s="1"/>
  <c r="G263" i="10"/>
  <c r="H263" i="10" s="1"/>
  <c r="I263" i="10" s="1"/>
  <c r="G259" i="10"/>
  <c r="H259" i="10" s="1"/>
  <c r="I259" i="10" s="1"/>
  <c r="G255" i="10"/>
  <c r="H255" i="10" s="1"/>
  <c r="I255" i="10" s="1"/>
  <c r="G251" i="10"/>
  <c r="H251" i="10" s="1"/>
  <c r="I251" i="10" s="1"/>
  <c r="G247" i="10"/>
  <c r="H247" i="10" s="1"/>
  <c r="I247" i="10" s="1"/>
  <c r="G243" i="10"/>
  <c r="H243" i="10" s="1"/>
  <c r="I243" i="10" s="1"/>
  <c r="G262" i="10"/>
  <c r="H262" i="10" s="1"/>
  <c r="I262" i="10" s="1"/>
  <c r="G258" i="10"/>
  <c r="H258" i="10" s="1"/>
  <c r="I258" i="10" s="1"/>
  <c r="G254" i="10"/>
  <c r="H254" i="10" s="1"/>
  <c r="I254" i="10" s="1"/>
  <c r="G250" i="10"/>
  <c r="H250" i="10" s="1"/>
  <c r="I250" i="10" s="1"/>
  <c r="G246" i="10"/>
  <c r="H246" i="10" s="1"/>
  <c r="I246" i="10" s="1"/>
  <c r="G242" i="10"/>
  <c r="H242" i="10" s="1"/>
  <c r="I242" i="10" s="1"/>
  <c r="G264" i="10"/>
  <c r="H264" i="10" s="1"/>
  <c r="I264" i="10" s="1"/>
  <c r="G260" i="10"/>
  <c r="H260" i="10" s="1"/>
  <c r="I260" i="10" s="1"/>
  <c r="G256" i="10"/>
  <c r="H256" i="10" s="1"/>
  <c r="I256" i="10" s="1"/>
  <c r="G252" i="10"/>
  <c r="H252" i="10" s="1"/>
  <c r="I252" i="10" s="1"/>
  <c r="G248" i="10"/>
  <c r="H248" i="10" s="1"/>
  <c r="I248" i="10" s="1"/>
  <c r="G244" i="10"/>
  <c r="H244" i="10" s="1"/>
  <c r="I244" i="10" s="1"/>
  <c r="G265" i="10"/>
  <c r="H265" i="10" s="1"/>
  <c r="I265" i="10" s="1"/>
  <c r="G241" i="10"/>
  <c r="H241" i="10" s="1"/>
  <c r="I241" i="10" s="1"/>
  <c r="G261" i="10"/>
  <c r="H261" i="10" s="1"/>
  <c r="I261" i="10" s="1"/>
  <c r="G269" i="10"/>
  <c r="H269" i="10" s="1"/>
  <c r="I269" i="10" s="1"/>
  <c r="G245" i="10"/>
  <c r="H245" i="10" s="1"/>
  <c r="I245" i="10" s="1"/>
  <c r="G257" i="10"/>
  <c r="H257" i="10" s="1"/>
  <c r="I257" i="10" s="1"/>
  <c r="CH16" i="12"/>
  <c r="CH51" i="12" s="1"/>
  <c r="CH16" i="5"/>
  <c r="CH16" i="7"/>
  <c r="CH51" i="7" s="1"/>
  <c r="CF29" i="12"/>
  <c r="CF64" i="12" s="1"/>
  <c r="CF29" i="5"/>
  <c r="CF29" i="7"/>
  <c r="CF64" i="7" s="1"/>
  <c r="CH15" i="12"/>
  <c r="CH50" i="12" s="1"/>
  <c r="CH15" i="5"/>
  <c r="CH15" i="7"/>
  <c r="CH50" i="7" s="1"/>
  <c r="CH29" i="12"/>
  <c r="CH64" i="12" s="1"/>
  <c r="CH29" i="7"/>
  <c r="CH64" i="7" s="1"/>
  <c r="CH29" i="5"/>
  <c r="CH10" i="12"/>
  <c r="CH45" i="12" s="1"/>
  <c r="CH10" i="5"/>
  <c r="CH10" i="7"/>
  <c r="CH45" i="7" s="1"/>
  <c r="CH26" i="12"/>
  <c r="CH61" i="12" s="1"/>
  <c r="CH26" i="5"/>
  <c r="CH26" i="7"/>
  <c r="CH61" i="7" s="1"/>
  <c r="CH11" i="12"/>
  <c r="CH46" i="12" s="1"/>
  <c r="CH11" i="5"/>
  <c r="CH11" i="7"/>
  <c r="CH46" i="7" s="1"/>
  <c r="CH5" i="12"/>
  <c r="CH40" i="12" s="1"/>
  <c r="CH5" i="5"/>
  <c r="CH5" i="7"/>
  <c r="CH40" i="7" s="1"/>
  <c r="CF9" i="12"/>
  <c r="CF44" i="12" s="1"/>
  <c r="CF9" i="5"/>
  <c r="CF9" i="7"/>
  <c r="CF44" i="7" s="1"/>
  <c r="CF13" i="12"/>
  <c r="CF48" i="12" s="1"/>
  <c r="CF13" i="5"/>
  <c r="CF13" i="7"/>
  <c r="CF48" i="7" s="1"/>
  <c r="CF17" i="12"/>
  <c r="CF52" i="12" s="1"/>
  <c r="CF17" i="7"/>
  <c r="CF52" i="7" s="1"/>
  <c r="CF17" i="5"/>
  <c r="CF21" i="12"/>
  <c r="CF56" i="12" s="1"/>
  <c r="CF21" i="5"/>
  <c r="CF21" i="7"/>
  <c r="CF56" i="7" s="1"/>
  <c r="GC33" i="6"/>
  <c r="GD33" i="6" s="1"/>
  <c r="GE33" i="6" s="1"/>
  <c r="FZ37" i="6"/>
  <c r="GA37" i="6" s="1"/>
  <c r="GB37" i="6" s="1"/>
  <c r="FZ20" i="6"/>
  <c r="GA20" i="6" s="1"/>
  <c r="GB20" i="6" s="1"/>
  <c r="CD16" i="12"/>
  <c r="CD51" i="12" s="1"/>
  <c r="CD16" i="7"/>
  <c r="CD51" i="7" s="1"/>
  <c r="FZ28" i="6"/>
  <c r="GA28" i="6" s="1"/>
  <c r="GB28" i="6" s="1"/>
  <c r="CD24" i="12"/>
  <c r="CD59" i="12" s="1"/>
  <c r="CD24" i="7"/>
  <c r="CD59" i="7" s="1"/>
  <c r="FZ36" i="6"/>
  <c r="GA36" i="6" s="1"/>
  <c r="GB36" i="6" s="1"/>
  <c r="F248" i="10"/>
  <c r="FN20" i="6"/>
  <c r="FO20" i="6" s="1"/>
  <c r="FP20" i="6" s="1"/>
  <c r="FQ20" i="6" s="1"/>
  <c r="CQ15" i="12"/>
  <c r="CQ50" i="12" s="1"/>
  <c r="CQ15" i="5"/>
  <c r="CQ15" i="7"/>
  <c r="CQ50" i="7" s="1"/>
  <c r="BC19" i="12"/>
  <c r="BC54" i="12" s="1"/>
  <c r="BC19" i="7"/>
  <c r="BC54" i="7" s="1"/>
  <c r="BC19" i="5"/>
  <c r="F256" i="10"/>
  <c r="FN28" i="6"/>
  <c r="FO28" i="6" s="1"/>
  <c r="FP28" i="6" s="1"/>
  <c r="FQ28" i="6" s="1"/>
  <c r="CQ23" i="12"/>
  <c r="CQ58" i="12" s="1"/>
  <c r="CQ23" i="5"/>
  <c r="CQ23" i="7"/>
  <c r="CQ58" i="7" s="1"/>
  <c r="BC27" i="5"/>
  <c r="BC27" i="12"/>
  <c r="BC62" i="12" s="1"/>
  <c r="BC27" i="7"/>
  <c r="BC62" i="7" s="1"/>
  <c r="F264" i="10"/>
  <c r="FN36" i="6"/>
  <c r="FO36" i="6" s="1"/>
  <c r="FP36" i="6" s="1"/>
  <c r="FQ36" i="6" s="1"/>
  <c r="F296" i="10"/>
  <c r="HG39" i="6"/>
  <c r="HH39" i="6" s="1"/>
  <c r="HI39" i="6" s="1"/>
  <c r="HJ39" i="6" s="1"/>
  <c r="V26" i="12"/>
  <c r="V61" i="12" s="1"/>
  <c r="V26" i="7"/>
  <c r="V61" i="7" s="1"/>
  <c r="V26" i="5"/>
  <c r="M29" i="12"/>
  <c r="M64" i="12" s="1"/>
  <c r="M29" i="5"/>
  <c r="M29" i="7"/>
  <c r="M64" i="7" s="1"/>
  <c r="CC10" i="12"/>
  <c r="CC45" i="12" s="1"/>
  <c r="CC10" i="7"/>
  <c r="CC45" i="7" s="1"/>
  <c r="CM14" i="12"/>
  <c r="CM49" i="12" s="1"/>
  <c r="CM14" i="7"/>
  <c r="CM49" i="7" s="1"/>
  <c r="F167" i="10"/>
  <c r="G167" i="10" s="1"/>
  <c r="H167" i="10" s="1"/>
  <c r="I167" i="10" s="1"/>
  <c r="AH26" i="6"/>
  <c r="AI26" i="6" s="1"/>
  <c r="AJ26" i="6" s="1"/>
  <c r="AK26" i="6" s="1"/>
  <c r="BN21" i="12"/>
  <c r="BN56" i="12" s="1"/>
  <c r="BN21" i="5"/>
  <c r="BN21" i="7"/>
  <c r="BN56" i="7" s="1"/>
  <c r="AY22" i="12"/>
  <c r="AY57" i="12" s="1"/>
  <c r="AY22" i="7"/>
  <c r="AY57" i="7" s="1"/>
  <c r="BM25" i="12"/>
  <c r="BM60" i="12" s="1"/>
  <c r="BM25" i="5"/>
  <c r="BM25" i="7"/>
  <c r="BM60" i="7" s="1"/>
  <c r="F291" i="10"/>
  <c r="G291" i="10" s="1"/>
  <c r="H291" i="10" s="1"/>
  <c r="I291" i="10" s="1"/>
  <c r="HG34" i="6"/>
  <c r="HH34" i="6" s="1"/>
  <c r="HI34" i="6" s="1"/>
  <c r="HJ34" i="6" s="1"/>
  <c r="F208" i="10"/>
  <c r="G208" i="10" s="1"/>
  <c r="H208" i="10" s="1"/>
  <c r="I208" i="10" s="1"/>
  <c r="CB38" i="6"/>
  <c r="CC38" i="6" s="1"/>
  <c r="CD38" i="6" s="1"/>
  <c r="CE38" i="6" s="1"/>
  <c r="CQ38" i="6"/>
  <c r="CR38" i="6" s="1"/>
  <c r="CS38" i="6" s="1"/>
  <c r="CM32" i="12"/>
  <c r="CM67" i="12" s="1"/>
  <c r="CM32" i="7"/>
  <c r="CM67" i="7" s="1"/>
  <c r="AR14" i="12"/>
  <c r="AR49" i="12" s="1"/>
  <c r="AR14" i="5"/>
  <c r="AR14" i="7"/>
  <c r="AR49" i="7" s="1"/>
  <c r="AE27" i="12"/>
  <c r="AE62" i="12" s="1"/>
  <c r="AE27" i="5"/>
  <c r="AE27" i="7"/>
  <c r="AE62" i="7" s="1"/>
  <c r="Z33" i="12"/>
  <c r="Z68" i="12" s="1"/>
  <c r="Z33" i="5"/>
  <c r="Z33" i="7"/>
  <c r="Z68" i="7" s="1"/>
  <c r="BC9" i="12"/>
  <c r="BC44" i="12" s="1"/>
  <c r="BC9" i="5"/>
  <c r="BC9" i="7"/>
  <c r="BC44" i="7" s="1"/>
  <c r="BM12" i="12"/>
  <c r="BM47" i="12" s="1"/>
  <c r="BM12" i="5"/>
  <c r="BM12" i="7"/>
  <c r="BM47" i="7" s="1"/>
  <c r="CM13" i="12"/>
  <c r="CM48" i="12" s="1"/>
  <c r="CM13" i="7"/>
  <c r="CM48" i="7" s="1"/>
  <c r="AH25" i="6"/>
  <c r="AI25" i="6" s="1"/>
  <c r="AJ25" i="6" s="1"/>
  <c r="AK25" i="6" s="1"/>
  <c r="F166" i="10"/>
  <c r="G166" i="10" s="1"/>
  <c r="H166" i="10" s="1"/>
  <c r="I166" i="10" s="1"/>
  <c r="BN20" i="12"/>
  <c r="BN55" i="12" s="1"/>
  <c r="BN20" i="5"/>
  <c r="BN20" i="7"/>
  <c r="BN55" i="7" s="1"/>
  <c r="AY21" i="12"/>
  <c r="AY56" i="12" s="1"/>
  <c r="AY21" i="7"/>
  <c r="AY56" i="7" s="1"/>
  <c r="HG33" i="6"/>
  <c r="HH33" i="6" s="1"/>
  <c r="HI33" i="6" s="1"/>
  <c r="HJ33" i="6" s="1"/>
  <c r="F290" i="10"/>
  <c r="G290" i="10" s="1"/>
  <c r="H290" i="10" s="1"/>
  <c r="I290" i="10" s="1"/>
  <c r="CM30" i="12"/>
  <c r="CM65" i="12" s="1"/>
  <c r="CM30" i="7"/>
  <c r="CM65" i="7" s="1"/>
  <c r="P171" i="2"/>
  <c r="O8" i="12"/>
  <c r="O43" i="12" s="1"/>
  <c r="O8" i="5"/>
  <c r="O8" i="7"/>
  <c r="O43" i="7" s="1"/>
  <c r="AG8" i="5"/>
  <c r="AG8" i="7"/>
  <c r="AG43" i="7" s="1"/>
  <c r="AG8" i="12"/>
  <c r="AG43" i="12" s="1"/>
  <c r="AE12" i="12"/>
  <c r="AE47" i="12" s="1"/>
  <c r="AE12" i="5"/>
  <c r="AE12" i="7"/>
  <c r="AE47" i="7" s="1"/>
  <c r="IQ24" i="1"/>
  <c r="IR24" i="1" s="1"/>
  <c r="IS24" i="1" s="1"/>
  <c r="IT24" i="1" s="1"/>
  <c r="JK24" i="1"/>
  <c r="JL24" i="1" s="1"/>
  <c r="JM24" i="1" s="1"/>
  <c r="N112" i="9"/>
  <c r="P112" i="9" s="1"/>
  <c r="K112" i="9"/>
  <c r="N120" i="9"/>
  <c r="P120" i="9" s="1"/>
  <c r="K120" i="9"/>
  <c r="N102" i="9"/>
  <c r="P102" i="9" s="1"/>
  <c r="K102" i="9"/>
  <c r="AF11" i="12"/>
  <c r="AF46" i="12" s="1"/>
  <c r="AF11" i="5"/>
  <c r="AF11" i="7"/>
  <c r="AF46" i="7" s="1"/>
  <c r="I10" i="8" s="1"/>
  <c r="Q10" i="8" s="1"/>
  <c r="AG16" i="12"/>
  <c r="AG51" i="12" s="1"/>
  <c r="AG16" i="5"/>
  <c r="AG16" i="7"/>
  <c r="AG51" i="7" s="1"/>
  <c r="CG21" i="12"/>
  <c r="CG56" i="12" s="1"/>
  <c r="CG21" i="5"/>
  <c r="CG21" i="7"/>
  <c r="CG56" i="7" s="1"/>
  <c r="AN11" i="12"/>
  <c r="AN46" i="12" s="1"/>
  <c r="AN11" i="5"/>
  <c r="AN11" i="7"/>
  <c r="AN46" i="7" s="1"/>
  <c r="D5" i="12"/>
  <c r="D40" i="12" s="1"/>
  <c r="D5" i="5"/>
  <c r="D5" i="7"/>
  <c r="D40" i="7" s="1"/>
  <c r="AG32" i="12"/>
  <c r="AG67" i="12" s="1"/>
  <c r="AG32" i="5"/>
  <c r="AG32" i="7"/>
  <c r="AG67" i="7" s="1"/>
  <c r="F253" i="10"/>
  <c r="G253" i="10" s="1"/>
  <c r="H253" i="10" s="1"/>
  <c r="I253" i="10" s="1"/>
  <c r="FN25" i="6"/>
  <c r="FO25" i="6" s="1"/>
  <c r="FP25" i="6" s="1"/>
  <c r="FQ25" i="6" s="1"/>
  <c r="F10" i="11"/>
  <c r="G10" i="11" s="1"/>
  <c r="H10" i="11" s="1"/>
  <c r="I10" i="11" s="1"/>
  <c r="AP14" i="1"/>
  <c r="AQ14" i="1" s="1"/>
  <c r="AR14" i="1" s="1"/>
  <c r="AS14" i="1" s="1"/>
  <c r="AE17" i="12"/>
  <c r="AE52" i="12" s="1"/>
  <c r="AE17" i="5"/>
  <c r="AE17" i="7"/>
  <c r="AE52" i="7" s="1"/>
  <c r="F27" i="11"/>
  <c r="G27" i="11" s="1"/>
  <c r="H27" i="11" s="1"/>
  <c r="I27" i="11" s="1"/>
  <c r="AP31" i="1"/>
  <c r="AQ31" i="1" s="1"/>
  <c r="AR31" i="1" s="1"/>
  <c r="AS31" i="1" s="1"/>
  <c r="BN6" i="12"/>
  <c r="BN41" i="12" s="1"/>
  <c r="BN6" i="5"/>
  <c r="BN6" i="7"/>
  <c r="BN41" i="7" s="1"/>
  <c r="CM8" i="12"/>
  <c r="CM43" i="12" s="1"/>
  <c r="CM8" i="7"/>
  <c r="CM43" i="7" s="1"/>
  <c r="F197" i="10"/>
  <c r="G197" i="10" s="1"/>
  <c r="H197" i="10" s="1"/>
  <c r="I197" i="10" s="1"/>
  <c r="CB27" i="6"/>
  <c r="CC27" i="6" s="1"/>
  <c r="CD27" i="6" s="1"/>
  <c r="CE27" i="6" s="1"/>
  <c r="CQ27" i="6"/>
  <c r="CR27" i="6" s="1"/>
  <c r="CS27" i="6" s="1"/>
  <c r="BN14" i="12"/>
  <c r="BN49" i="12" s="1"/>
  <c r="BN14" i="5"/>
  <c r="BN14" i="7"/>
  <c r="BN49" i="7" s="1"/>
  <c r="AY15" i="7"/>
  <c r="AY50" i="7" s="1"/>
  <c r="AY15" i="12"/>
  <c r="AY50" i="12" s="1"/>
  <c r="BM18" i="12"/>
  <c r="BM53" i="12" s="1"/>
  <c r="BM18" i="5"/>
  <c r="BM18" i="7"/>
  <c r="BM53" i="7" s="1"/>
  <c r="BN22" i="12"/>
  <c r="BN57" i="12" s="1"/>
  <c r="BN22" i="5"/>
  <c r="BN22" i="7"/>
  <c r="BN57" i="7" s="1"/>
  <c r="AY23" i="12"/>
  <c r="AY58" i="12" s="1"/>
  <c r="AY23" i="7"/>
  <c r="AY58" i="7" s="1"/>
  <c r="CM27" i="12"/>
  <c r="CM62" i="12" s="1"/>
  <c r="CM27" i="7"/>
  <c r="CM62" i="7" s="1"/>
  <c r="CR11" i="12"/>
  <c r="CR46" i="12" s="1"/>
  <c r="CR11" i="5"/>
  <c r="CR11" i="7"/>
  <c r="CR46" i="7" s="1"/>
  <c r="CN10" i="12"/>
  <c r="CN45" i="12" s="1"/>
  <c r="CN10" i="7"/>
  <c r="CN45" i="7" s="1"/>
  <c r="CR16" i="12"/>
  <c r="CR51" i="12" s="1"/>
  <c r="CR16" i="7"/>
  <c r="CR51" i="7" s="1"/>
  <c r="CR16" i="5"/>
  <c r="CR15" i="12"/>
  <c r="CR50" i="12" s="1"/>
  <c r="CR15" i="7"/>
  <c r="CR50" i="7" s="1"/>
  <c r="CR15" i="5"/>
  <c r="CP29" i="12"/>
  <c r="CP64" i="12" s="1"/>
  <c r="CP29" i="5"/>
  <c r="CP29" i="7"/>
  <c r="CP64" i="7" s="1"/>
  <c r="CN5" i="12"/>
  <c r="CN40" i="12" s="1"/>
  <c r="CN5" i="7"/>
  <c r="CN40" i="7" s="1"/>
  <c r="CR14" i="12"/>
  <c r="CR49" i="12" s="1"/>
  <c r="CR14" i="5"/>
  <c r="CR14" i="7"/>
  <c r="CR49" i="7" s="1"/>
  <c r="CP28" i="12"/>
  <c r="CP63" i="12" s="1"/>
  <c r="CP28" i="5"/>
  <c r="CP28" i="7"/>
  <c r="CP63" i="7" s="1"/>
  <c r="CR17" i="12"/>
  <c r="CR52" i="12" s="1"/>
  <c r="CR17" i="5"/>
  <c r="CR17" i="7"/>
  <c r="CR52" i="7" s="1"/>
  <c r="CR6" i="12"/>
  <c r="CR41" i="12" s="1"/>
  <c r="CR6" i="7"/>
  <c r="CR41" i="7" s="1"/>
  <c r="CR6" i="5"/>
  <c r="CP6" i="12"/>
  <c r="CP41" i="12" s="1"/>
  <c r="CP6" i="7"/>
  <c r="CP41" i="7" s="1"/>
  <c r="CP6" i="5"/>
  <c r="CP10" i="12"/>
  <c r="CP45" i="12" s="1"/>
  <c r="CP10" i="5"/>
  <c r="CP10" i="7"/>
  <c r="CP45" i="7" s="1"/>
  <c r="HV22" i="6"/>
  <c r="HW22" i="6" s="1"/>
  <c r="HX22" i="6" s="1"/>
  <c r="HV26" i="6"/>
  <c r="HW26" i="6" s="1"/>
  <c r="HX26" i="6" s="1"/>
  <c r="HV30" i="6"/>
  <c r="HW30" i="6" s="1"/>
  <c r="HX30" i="6" s="1"/>
  <c r="HV34" i="6"/>
  <c r="HW34" i="6" s="1"/>
  <c r="HX34" i="6" s="1"/>
  <c r="HV39" i="6"/>
  <c r="HW39" i="6" s="1"/>
  <c r="HX39" i="6" s="1"/>
  <c r="HS22" i="6"/>
  <c r="HT22" i="6" s="1"/>
  <c r="HU22" i="6" s="1"/>
  <c r="HS26" i="6"/>
  <c r="HT26" i="6" s="1"/>
  <c r="HU26" i="6" s="1"/>
  <c r="HS30" i="6"/>
  <c r="HT30" i="6" s="1"/>
  <c r="HU30" i="6" s="1"/>
  <c r="HS34" i="6"/>
  <c r="HT34" i="6" s="1"/>
  <c r="HU34" i="6" s="1"/>
  <c r="HS39" i="6"/>
  <c r="HT39" i="6" s="1"/>
  <c r="HU39" i="6" s="1"/>
  <c r="BS7" i="12"/>
  <c r="BS42" i="12" s="1"/>
  <c r="BS7" i="7"/>
  <c r="BS42" i="7" s="1"/>
  <c r="BW16" i="12"/>
  <c r="BW51" i="12" s="1"/>
  <c r="BW16" i="5"/>
  <c r="BW16" i="7"/>
  <c r="BW51" i="7" s="1"/>
  <c r="F203" i="10"/>
  <c r="G203" i="10" s="1"/>
  <c r="H203" i="10" s="1"/>
  <c r="I203" i="10" s="1"/>
  <c r="CB33" i="6"/>
  <c r="CC33" i="6" s="1"/>
  <c r="CD33" i="6" s="1"/>
  <c r="CE33" i="6" s="1"/>
  <c r="CQ33" i="6"/>
  <c r="CR33" i="6" s="1"/>
  <c r="CS33" i="6" s="1"/>
  <c r="CB20" i="6"/>
  <c r="CC20" i="6" s="1"/>
  <c r="CD20" i="6" s="1"/>
  <c r="CE20" i="6" s="1"/>
  <c r="F190" i="10"/>
  <c r="G190" i="10" s="1"/>
  <c r="H190" i="10" s="1"/>
  <c r="I190" i="10" s="1"/>
  <c r="CQ20" i="6"/>
  <c r="CR20" i="6" s="1"/>
  <c r="CS20" i="6" s="1"/>
  <c r="CB24" i="6"/>
  <c r="CC24" i="6" s="1"/>
  <c r="CD24" i="6" s="1"/>
  <c r="CE24" i="6" s="1"/>
  <c r="F194" i="10"/>
  <c r="G194" i="10" s="1"/>
  <c r="H194" i="10" s="1"/>
  <c r="I194" i="10" s="1"/>
  <c r="CQ24" i="6"/>
  <c r="CR24" i="6" s="1"/>
  <c r="CS24" i="6" s="1"/>
  <c r="CB32" i="6"/>
  <c r="CC32" i="6" s="1"/>
  <c r="CD32" i="6" s="1"/>
  <c r="CE32" i="6" s="1"/>
  <c r="F202" i="10"/>
  <c r="G202" i="10" s="1"/>
  <c r="H202" i="10" s="1"/>
  <c r="I202" i="10" s="1"/>
  <c r="CQ32" i="6"/>
  <c r="CR32" i="6" s="1"/>
  <c r="CS32" i="6" s="1"/>
  <c r="CO30" i="12"/>
  <c r="CO65" i="12" s="1"/>
  <c r="CO30" i="5"/>
  <c r="CO30" i="7"/>
  <c r="CO65" i="7" s="1"/>
  <c r="N206" i="11"/>
  <c r="P206" i="11" s="1"/>
  <c r="K206" i="11"/>
  <c r="N207" i="11"/>
  <c r="P207" i="11" s="1"/>
  <c r="K207" i="11"/>
  <c r="F268" i="10"/>
  <c r="G268" i="10" s="1"/>
  <c r="H268" i="10" s="1"/>
  <c r="I268" i="10" s="1"/>
  <c r="FN40" i="6"/>
  <c r="FO40" i="6" s="1"/>
  <c r="FP40" i="6" s="1"/>
  <c r="FQ40" i="6" s="1"/>
  <c r="I171" i="2"/>
  <c r="AR8" i="12"/>
  <c r="AR43" i="12" s="1"/>
  <c r="AR8" i="5"/>
  <c r="AR8" i="7"/>
  <c r="AR43" i="7" s="1"/>
  <c r="O21" i="12"/>
  <c r="O56" i="12" s="1"/>
  <c r="O21" i="5"/>
  <c r="O21" i="7"/>
  <c r="O56" i="7" s="1"/>
  <c r="AJ33" i="12"/>
  <c r="AJ68" i="12" s="1"/>
  <c r="AJ33" i="7"/>
  <c r="AJ68" i="7" s="1"/>
  <c r="AJ33" i="5"/>
  <c r="AH29" i="12"/>
  <c r="AH64" i="12" s="1"/>
  <c r="AH29" i="7"/>
  <c r="AH64" i="7" s="1"/>
  <c r="AH29" i="5"/>
  <c r="Q5" i="12"/>
  <c r="Q40" i="12" s="1"/>
  <c r="Q5" i="5"/>
  <c r="Q5" i="7"/>
  <c r="Q40" i="7" s="1"/>
  <c r="AG6" i="12"/>
  <c r="AG41" i="12" s="1"/>
  <c r="AG6" i="5"/>
  <c r="AG6" i="7"/>
  <c r="AG41" i="7" s="1"/>
  <c r="Z12" i="12"/>
  <c r="Z47" i="12" s="1"/>
  <c r="Z12" i="5"/>
  <c r="Z12" i="7"/>
  <c r="Z47" i="7" s="1"/>
  <c r="F28" i="11"/>
  <c r="G28" i="11" s="1"/>
  <c r="H28" i="11" s="1"/>
  <c r="I28" i="11" s="1"/>
  <c r="AP32" i="1"/>
  <c r="AQ32" i="1" s="1"/>
  <c r="AR32" i="1" s="1"/>
  <c r="AS32" i="1" s="1"/>
  <c r="CC21" i="12"/>
  <c r="CC56" i="12" s="1"/>
  <c r="CC21" i="7"/>
  <c r="CC56" i="7" s="1"/>
  <c r="H12" i="12"/>
  <c r="H47" i="12" s="1"/>
  <c r="H12" i="5"/>
  <c r="H12" i="7"/>
  <c r="H47" i="7" s="1"/>
  <c r="AG14" i="12"/>
  <c r="AG49" i="12" s="1"/>
  <c r="AG14" i="5"/>
  <c r="AG14" i="7"/>
  <c r="AG49" i="7" s="1"/>
  <c r="AE31" i="12"/>
  <c r="AE66" i="12" s="1"/>
  <c r="AE31" i="5"/>
  <c r="AE31" i="7"/>
  <c r="AE66" i="7" s="1"/>
  <c r="CQ16" i="12"/>
  <c r="CQ51" i="12" s="1"/>
  <c r="CQ16" i="5"/>
  <c r="CQ16" i="7"/>
  <c r="CQ51" i="7" s="1"/>
  <c r="BC24" i="12"/>
  <c r="BC59" i="12" s="1"/>
  <c r="BC24" i="5"/>
  <c r="BC24" i="7"/>
  <c r="BC59" i="7" s="1"/>
  <c r="R28" i="12"/>
  <c r="R63" i="12" s="1"/>
  <c r="R28" i="7"/>
  <c r="R63" i="7" s="1"/>
  <c r="R28" i="5"/>
  <c r="R8" i="12"/>
  <c r="R43" i="12" s="1"/>
  <c r="R8" i="5"/>
  <c r="R8" i="7"/>
  <c r="R43" i="7" s="1"/>
  <c r="N19" i="12"/>
  <c r="N54" i="12" s="1"/>
  <c r="N19" i="5"/>
  <c r="N19" i="7"/>
  <c r="N54" i="7" s="1"/>
  <c r="E18" i="8" s="1"/>
  <c r="O18" i="8" s="1"/>
  <c r="N6" i="5"/>
  <c r="N6" i="12"/>
  <c r="N41" i="12" s="1"/>
  <c r="N6" i="7"/>
  <c r="N41" i="7" s="1"/>
  <c r="E5" i="8" s="1"/>
  <c r="O5" i="8" s="1"/>
  <c r="N5" i="12"/>
  <c r="N40" i="12" s="1"/>
  <c r="N5" i="5"/>
  <c r="N5" i="7"/>
  <c r="N40" i="7" s="1"/>
  <c r="E4" i="8" s="1"/>
  <c r="O4" i="8" s="1"/>
  <c r="R9" i="5"/>
  <c r="R9" i="12"/>
  <c r="R44" i="12" s="1"/>
  <c r="R9" i="7"/>
  <c r="R44" i="7" s="1"/>
  <c r="R6" i="12"/>
  <c r="R41" i="12" s="1"/>
  <c r="R6" i="5"/>
  <c r="R6" i="7"/>
  <c r="R41" i="7" s="1"/>
  <c r="P21" i="12"/>
  <c r="P56" i="12" s="1"/>
  <c r="P21" i="5"/>
  <c r="P21" i="7"/>
  <c r="P56" i="7" s="1"/>
  <c r="P27" i="12"/>
  <c r="P62" i="12" s="1"/>
  <c r="P27" i="7"/>
  <c r="P62" i="7" s="1"/>
  <c r="P27" i="5"/>
  <c r="R12" i="12"/>
  <c r="R47" i="12" s="1"/>
  <c r="R12" i="7"/>
  <c r="R47" i="7" s="1"/>
  <c r="R12" i="5"/>
  <c r="R22" i="12"/>
  <c r="R57" i="12" s="1"/>
  <c r="R22" i="5"/>
  <c r="R22" i="7"/>
  <c r="R57" i="7" s="1"/>
  <c r="R30" i="12"/>
  <c r="R65" i="12" s="1"/>
  <c r="R30" i="5"/>
  <c r="R30" i="7"/>
  <c r="R65" i="7" s="1"/>
  <c r="P5" i="12"/>
  <c r="P40" i="12" s="1"/>
  <c r="P5" i="5"/>
  <c r="P5" i="7"/>
  <c r="P40" i="7" s="1"/>
  <c r="P10" i="12"/>
  <c r="P45" i="12" s="1"/>
  <c r="P10" i="5"/>
  <c r="P10" i="7"/>
  <c r="P45" i="7" s="1"/>
  <c r="N16" i="12"/>
  <c r="N51" i="12" s="1"/>
  <c r="N16" i="5"/>
  <c r="N16" i="7"/>
  <c r="N51" i="7" s="1"/>
  <c r="E15" i="8" s="1"/>
  <c r="O15" i="8" s="1"/>
  <c r="P24" i="12"/>
  <c r="P59" i="12" s="1"/>
  <c r="P24" i="7"/>
  <c r="P59" i="7" s="1"/>
  <c r="P24" i="5"/>
  <c r="R31" i="12"/>
  <c r="R66" i="12" s="1"/>
  <c r="R31" i="7"/>
  <c r="R66" i="7" s="1"/>
  <c r="R31" i="5"/>
  <c r="R15" i="12"/>
  <c r="R50" i="12" s="1"/>
  <c r="R15" i="7"/>
  <c r="R50" i="7" s="1"/>
  <c r="R15" i="5"/>
  <c r="N21" i="12"/>
  <c r="N56" i="12" s="1"/>
  <c r="N21" i="5"/>
  <c r="N21" i="7"/>
  <c r="N56" i="7" s="1"/>
  <c r="E20" i="8" s="1"/>
  <c r="O20" i="8" s="1"/>
  <c r="P26" i="12"/>
  <c r="P61" i="12" s="1"/>
  <c r="P26" i="5"/>
  <c r="P26" i="7"/>
  <c r="P61" i="7" s="1"/>
  <c r="P30" i="12"/>
  <c r="P65" i="12" s="1"/>
  <c r="P30" i="7"/>
  <c r="P65" i="7" s="1"/>
  <c r="P30" i="5"/>
  <c r="G66" i="9"/>
  <c r="H66" i="9" s="1"/>
  <c r="I66" i="9" s="1"/>
  <c r="G64" i="9"/>
  <c r="H64" i="9" s="1"/>
  <c r="I64" i="9" s="1"/>
  <c r="G60" i="9"/>
  <c r="H60" i="9" s="1"/>
  <c r="I60" i="9" s="1"/>
  <c r="G56" i="9"/>
  <c r="H56" i="9" s="1"/>
  <c r="I56" i="9" s="1"/>
  <c r="G52" i="9"/>
  <c r="H52" i="9" s="1"/>
  <c r="I52" i="9" s="1"/>
  <c r="G48" i="9"/>
  <c r="H48" i="9" s="1"/>
  <c r="I48" i="9" s="1"/>
  <c r="G44" i="9"/>
  <c r="H44" i="9" s="1"/>
  <c r="I44" i="9" s="1"/>
  <c r="G40" i="9"/>
  <c r="H40" i="9" s="1"/>
  <c r="I40" i="9" s="1"/>
  <c r="G65" i="9"/>
  <c r="H65" i="9" s="1"/>
  <c r="I65" i="9" s="1"/>
  <c r="G63" i="9"/>
  <c r="H63" i="9" s="1"/>
  <c r="I63" i="9" s="1"/>
  <c r="G59" i="9"/>
  <c r="H59" i="9" s="1"/>
  <c r="I59" i="9" s="1"/>
  <c r="G55" i="9"/>
  <c r="H55" i="9" s="1"/>
  <c r="I55" i="9" s="1"/>
  <c r="G51" i="9"/>
  <c r="H51" i="9" s="1"/>
  <c r="I51" i="9" s="1"/>
  <c r="G47" i="9"/>
  <c r="H47" i="9" s="1"/>
  <c r="I47" i="9" s="1"/>
  <c r="G43" i="9"/>
  <c r="H43" i="9" s="1"/>
  <c r="I43" i="9" s="1"/>
  <c r="G39" i="9"/>
  <c r="H39" i="9" s="1"/>
  <c r="I39" i="9" s="1"/>
  <c r="G62" i="9"/>
  <c r="H62" i="9" s="1"/>
  <c r="I62" i="9" s="1"/>
  <c r="G58" i="9"/>
  <c r="H58" i="9" s="1"/>
  <c r="I58" i="9" s="1"/>
  <c r="G54" i="9"/>
  <c r="H54" i="9" s="1"/>
  <c r="I54" i="9" s="1"/>
  <c r="G50" i="9"/>
  <c r="H50" i="9" s="1"/>
  <c r="I50" i="9" s="1"/>
  <c r="G46" i="9"/>
  <c r="H46" i="9" s="1"/>
  <c r="I46" i="9" s="1"/>
  <c r="G42" i="9"/>
  <c r="H42" i="9" s="1"/>
  <c r="I42" i="9" s="1"/>
  <c r="G38" i="9"/>
  <c r="H38" i="9" s="1"/>
  <c r="I38" i="9" s="1"/>
  <c r="G57" i="9"/>
  <c r="H57" i="9" s="1"/>
  <c r="I57" i="9" s="1"/>
  <c r="G41" i="9"/>
  <c r="H41" i="9" s="1"/>
  <c r="I41" i="9" s="1"/>
  <c r="G49" i="9"/>
  <c r="H49" i="9" s="1"/>
  <c r="I49" i="9" s="1"/>
  <c r="G53" i="9"/>
  <c r="H53" i="9" s="1"/>
  <c r="I53" i="9" s="1"/>
  <c r="G45" i="9"/>
  <c r="H45" i="9" s="1"/>
  <c r="I45" i="9" s="1"/>
  <c r="G61" i="9"/>
  <c r="H61" i="9" s="1"/>
  <c r="I61" i="9" s="1"/>
  <c r="Z17" i="1"/>
  <c r="AA17" i="1" s="1"/>
  <c r="AB17" i="1" s="1"/>
  <c r="AC17" i="1" s="1"/>
  <c r="F13" i="9"/>
  <c r="G13" i="9" s="1"/>
  <c r="H13" i="9" s="1"/>
  <c r="I13" i="9" s="1"/>
  <c r="AG9" i="12"/>
  <c r="AG44" i="12" s="1"/>
  <c r="AG9" i="5"/>
  <c r="AG9" i="7"/>
  <c r="AG44" i="7" s="1"/>
  <c r="M17" i="12"/>
  <c r="M52" i="12" s="1"/>
  <c r="M17" i="5"/>
  <c r="M17" i="7"/>
  <c r="M52" i="7" s="1"/>
  <c r="AP22" i="12"/>
  <c r="AP57" i="12" s="1"/>
  <c r="AP22" i="5"/>
  <c r="AP22" i="7"/>
  <c r="AP57" i="7" s="1"/>
  <c r="Q25" i="12"/>
  <c r="Q60" i="12" s="1"/>
  <c r="Q25" i="5"/>
  <c r="Q25" i="7"/>
  <c r="Q60" i="7" s="1"/>
  <c r="F36" i="10"/>
  <c r="G36" i="10" s="1"/>
  <c r="H36" i="10" s="1"/>
  <c r="I36" i="10" s="1"/>
  <c r="AH40" i="1"/>
  <c r="AI40" i="1" s="1"/>
  <c r="AJ40" i="1" s="1"/>
  <c r="AK40" i="1" s="1"/>
  <c r="F272" i="10"/>
  <c r="G272" i="10" s="1"/>
  <c r="H272" i="10" s="1"/>
  <c r="I272" i="10" s="1"/>
  <c r="HG15" i="6"/>
  <c r="HH15" i="6" s="1"/>
  <c r="HI15" i="6" s="1"/>
  <c r="HJ15" i="6" s="1"/>
  <c r="BS33" i="12"/>
  <c r="BS68" i="12" s="1"/>
  <c r="BS33" i="7"/>
  <c r="BS68" i="7" s="1"/>
  <c r="BW13" i="12"/>
  <c r="BW48" i="12" s="1"/>
  <c r="BW13" i="5"/>
  <c r="BW13" i="7"/>
  <c r="BW48" i="7" s="1"/>
  <c r="BW21" i="12"/>
  <c r="BW56" i="12" s="1"/>
  <c r="BW21" i="5"/>
  <c r="BW21" i="7"/>
  <c r="BW56" i="7" s="1"/>
  <c r="IQ34" i="1"/>
  <c r="IR34" i="1" s="1"/>
  <c r="IS34" i="1" s="1"/>
  <c r="IT34" i="1" s="1"/>
  <c r="JK34" i="1"/>
  <c r="JL34" i="1" s="1"/>
  <c r="JM34" i="1" s="1"/>
  <c r="Q32" i="12"/>
  <c r="Q67" i="12" s="1"/>
  <c r="Q32" i="7"/>
  <c r="Q67" i="7" s="1"/>
  <c r="Q32" i="5"/>
  <c r="BS12" i="12"/>
  <c r="BS47" i="12" s="1"/>
  <c r="BS12" i="7"/>
  <c r="BS47" i="7" s="1"/>
  <c r="BS16" i="12"/>
  <c r="BS51" i="12" s="1"/>
  <c r="BS16" i="7"/>
  <c r="BS51" i="7" s="1"/>
  <c r="BS20" i="12"/>
  <c r="BS55" i="12" s="1"/>
  <c r="BS20" i="7"/>
  <c r="BS55" i="7" s="1"/>
  <c r="Z14" i="12"/>
  <c r="Z49" i="12" s="1"/>
  <c r="Z14" i="7"/>
  <c r="Z49" i="7" s="1"/>
  <c r="Z14" i="5"/>
  <c r="Q22" i="12"/>
  <c r="Q57" i="12" s="1"/>
  <c r="Q22" i="5"/>
  <c r="Q22" i="7"/>
  <c r="Q57" i="7" s="1"/>
  <c r="BM5" i="12"/>
  <c r="BM40" i="12" s="1"/>
  <c r="BM5" i="5"/>
  <c r="BM5" i="7"/>
  <c r="BM40" i="7" s="1"/>
  <c r="AN17" i="12"/>
  <c r="AN52" i="12" s="1"/>
  <c r="AN17" i="5"/>
  <c r="AN17" i="7"/>
  <c r="AN52" i="7" s="1"/>
  <c r="F169" i="10"/>
  <c r="G169" i="10" s="1"/>
  <c r="H169" i="10" s="1"/>
  <c r="I169" i="10" s="1"/>
  <c r="AH28" i="6"/>
  <c r="AI28" i="6" s="1"/>
  <c r="AJ28" i="6" s="1"/>
  <c r="AK28" i="6" s="1"/>
  <c r="AF29" i="12"/>
  <c r="AF64" i="12" s="1"/>
  <c r="AF29" i="5"/>
  <c r="AF29" i="7"/>
  <c r="AF64" i="7" s="1"/>
  <c r="I28" i="8" s="1"/>
  <c r="Q28" i="8" s="1"/>
  <c r="M5" i="12"/>
  <c r="M40" i="12" s="1"/>
  <c r="M5" i="5"/>
  <c r="M5" i="7"/>
  <c r="M40" i="7" s="1"/>
  <c r="IQ29" i="1"/>
  <c r="IR29" i="1" s="1"/>
  <c r="IS29" i="1" s="1"/>
  <c r="IT29" i="1" s="1"/>
  <c r="JK29" i="1"/>
  <c r="JL29" i="1" s="1"/>
  <c r="JM29" i="1" s="1"/>
  <c r="AR23" i="12"/>
  <c r="AR58" i="12" s="1"/>
  <c r="AR23" i="5"/>
  <c r="AR23" i="7"/>
  <c r="AR58" i="7" s="1"/>
  <c r="F289" i="10"/>
  <c r="HG32" i="6"/>
  <c r="HH32" i="6" s="1"/>
  <c r="HI32" i="6" s="1"/>
  <c r="HJ32" i="6" s="1"/>
  <c r="JG37" i="1"/>
  <c r="JH37" i="1" s="1"/>
  <c r="JI37" i="1" s="1"/>
  <c r="JJ37" i="1" s="1"/>
  <c r="JQ37" i="1"/>
  <c r="JR37" i="1" s="1"/>
  <c r="JS37" i="1" s="1"/>
  <c r="IY17" i="1"/>
  <c r="IZ17" i="1" s="1"/>
  <c r="JA17" i="1" s="1"/>
  <c r="JB17" i="1" s="1"/>
  <c r="JN17" i="1"/>
  <c r="JO17" i="1" s="1"/>
  <c r="JP17" i="1" s="1"/>
  <c r="O17" i="12"/>
  <c r="O52" i="12" s="1"/>
  <c r="O17" i="5"/>
  <c r="O17" i="7"/>
  <c r="O52" i="7" s="1"/>
  <c r="JG30" i="1"/>
  <c r="JH30" i="1" s="1"/>
  <c r="JI30" i="1" s="1"/>
  <c r="JJ30" i="1" s="1"/>
  <c r="JQ30" i="1"/>
  <c r="JR30" i="1" s="1"/>
  <c r="JS30" i="1" s="1"/>
  <c r="AP33" i="1"/>
  <c r="AQ33" i="1" s="1"/>
  <c r="AR33" i="1" s="1"/>
  <c r="AS33" i="1" s="1"/>
  <c r="F29" i="11"/>
  <c r="G29" i="11" s="1"/>
  <c r="H29" i="11" s="1"/>
  <c r="I29" i="11" s="1"/>
  <c r="AY16" i="12"/>
  <c r="AY51" i="12" s="1"/>
  <c r="AY16" i="7"/>
  <c r="AY51" i="7" s="1"/>
  <c r="X32" i="12"/>
  <c r="X67" i="12" s="1"/>
  <c r="X32" i="5"/>
  <c r="X32" i="7"/>
  <c r="X67" i="7" s="1"/>
  <c r="BN26" i="12"/>
  <c r="BN61" i="12" s="1"/>
  <c r="BN26" i="5"/>
  <c r="BN26" i="7"/>
  <c r="BN61" i="7" s="1"/>
  <c r="AY27" i="12"/>
  <c r="AY62" i="12" s="1"/>
  <c r="AY27" i="7"/>
  <c r="AY62" i="7" s="1"/>
  <c r="BT25" i="6"/>
  <c r="BU25" i="6" s="1"/>
  <c r="BV25" i="6" s="1"/>
  <c r="BW25" i="6" s="1"/>
  <c r="CN25" i="6"/>
  <c r="CO25" i="6" s="1"/>
  <c r="CP25" i="6" s="1"/>
  <c r="F35" i="9"/>
  <c r="Z39" i="1"/>
  <c r="AA39" i="1" s="1"/>
  <c r="AB39" i="1" s="1"/>
  <c r="AC39" i="1" s="1"/>
  <c r="BW7" i="12"/>
  <c r="BW42" i="12" s="1"/>
  <c r="BW7" i="5"/>
  <c r="BW7" i="7"/>
  <c r="BW42" i="7" s="1"/>
  <c r="BW23" i="12"/>
  <c r="BW58" i="12" s="1"/>
  <c r="BW23" i="5"/>
  <c r="BW23" i="7"/>
  <c r="BW58" i="7" s="1"/>
  <c r="V25" i="12"/>
  <c r="V60" i="12" s="1"/>
  <c r="V25" i="5"/>
  <c r="V25" i="7"/>
  <c r="V60" i="7" s="1"/>
  <c r="M10" i="12"/>
  <c r="M45" i="12" s="1"/>
  <c r="M10" i="5"/>
  <c r="M10" i="7"/>
  <c r="M45" i="7" s="1"/>
  <c r="Q20" i="12"/>
  <c r="Q55" i="12" s="1"/>
  <c r="Q20" i="5"/>
  <c r="Q20" i="7"/>
  <c r="Q55" i="7" s="1"/>
  <c r="F26" i="12"/>
  <c r="F61" i="12" s="1"/>
  <c r="F26" i="5"/>
  <c r="F26" i="7"/>
  <c r="F61" i="7" s="1"/>
  <c r="H18" i="12"/>
  <c r="H53" i="12" s="1"/>
  <c r="H18" i="5"/>
  <c r="H18" i="7"/>
  <c r="H53" i="7" s="1"/>
  <c r="F14" i="9"/>
  <c r="G14" i="9" s="1"/>
  <c r="H14" i="9" s="1"/>
  <c r="I14" i="9" s="1"/>
  <c r="Z18" i="1"/>
  <c r="AA18" i="1" s="1"/>
  <c r="AB18" i="1" s="1"/>
  <c r="AC18" i="1" s="1"/>
  <c r="AY32" i="12"/>
  <c r="AY67" i="12" s="1"/>
  <c r="AY32" i="7"/>
  <c r="AY67" i="7" s="1"/>
  <c r="AI14" i="12"/>
  <c r="AI49" i="12" s="1"/>
  <c r="AI14" i="5"/>
  <c r="AI14" i="7"/>
  <c r="AI49" i="7" s="1"/>
  <c r="F20" i="10"/>
  <c r="G20" i="10" s="1"/>
  <c r="H20" i="10" s="1"/>
  <c r="I20" i="10" s="1"/>
  <c r="AH24" i="1"/>
  <c r="AI24" i="1" s="1"/>
  <c r="AJ24" i="1" s="1"/>
  <c r="AK24" i="1" s="1"/>
  <c r="F26" i="9"/>
  <c r="G26" i="9" s="1"/>
  <c r="H26" i="9" s="1"/>
  <c r="I26" i="9" s="1"/>
  <c r="Z30" i="1"/>
  <c r="AA30" i="1" s="1"/>
  <c r="AB30" i="1" s="1"/>
  <c r="AC30" i="1" s="1"/>
  <c r="F184" i="10"/>
  <c r="G184" i="10" s="1"/>
  <c r="H184" i="10" s="1"/>
  <c r="I184" i="10" s="1"/>
  <c r="CB14" i="6"/>
  <c r="CC14" i="6" s="1"/>
  <c r="CD14" i="6" s="1"/>
  <c r="CE14" i="6" s="1"/>
  <c r="CQ14" i="6"/>
  <c r="CR14" i="6" s="1"/>
  <c r="CS14" i="6" s="1"/>
  <c r="CM12" i="12"/>
  <c r="CM47" i="12" s="1"/>
  <c r="CM12" i="7"/>
  <c r="CM47" i="7" s="1"/>
  <c r="F209" i="10"/>
  <c r="G209" i="10" s="1"/>
  <c r="H209" i="10" s="1"/>
  <c r="I209" i="10" s="1"/>
  <c r="CB39" i="6"/>
  <c r="CC39" i="6" s="1"/>
  <c r="CD39" i="6" s="1"/>
  <c r="CE39" i="6" s="1"/>
  <c r="CQ39" i="6"/>
  <c r="CR39" i="6" s="1"/>
  <c r="CS39" i="6" s="1"/>
  <c r="BT22" i="6"/>
  <c r="BU22" i="6" s="1"/>
  <c r="BV22" i="6" s="1"/>
  <c r="BW22" i="6" s="1"/>
  <c r="CN22" i="6"/>
  <c r="CO22" i="6" s="1"/>
  <c r="CP22" i="6" s="1"/>
  <c r="BT30" i="6"/>
  <c r="BU30" i="6" s="1"/>
  <c r="BV30" i="6" s="1"/>
  <c r="BW30" i="6" s="1"/>
  <c r="CN30" i="6"/>
  <c r="CO30" i="6" s="1"/>
  <c r="CP30" i="6" s="1"/>
  <c r="CG18" i="12"/>
  <c r="CG53" i="12" s="1"/>
  <c r="CG18" i="5"/>
  <c r="CG18" i="7"/>
  <c r="CG53" i="7" s="1"/>
  <c r="CG26" i="12"/>
  <c r="CG61" i="12" s="1"/>
  <c r="CG26" i="7"/>
  <c r="CG61" i="7" s="1"/>
  <c r="CG26" i="5"/>
  <c r="BW29" i="12"/>
  <c r="BW64" i="12" s="1"/>
  <c r="BW29" i="5"/>
  <c r="BW29" i="7"/>
  <c r="BW64" i="7" s="1"/>
  <c r="AY12" i="12"/>
  <c r="AY47" i="12" s="1"/>
  <c r="AY12" i="7"/>
  <c r="AY47" i="7" s="1"/>
  <c r="N20" i="10" l="1"/>
  <c r="P20" i="10" s="1"/>
  <c r="K20" i="10"/>
  <c r="K268" i="10"/>
  <c r="N268" i="10"/>
  <c r="P268" i="10" s="1"/>
  <c r="N27" i="9"/>
  <c r="P27" i="9" s="1"/>
  <c r="K27" i="9"/>
  <c r="N28" i="9"/>
  <c r="P28" i="9" s="1"/>
  <c r="K28" i="9"/>
  <c r="N12" i="10"/>
  <c r="P12" i="10" s="1"/>
  <c r="K12" i="10"/>
  <c r="K272" i="10"/>
  <c r="N272" i="10"/>
  <c r="P272" i="10" s="1"/>
  <c r="N27" i="11"/>
  <c r="P27" i="11" s="1"/>
  <c r="K27" i="11"/>
  <c r="N167" i="10"/>
  <c r="P167" i="10" s="1"/>
  <c r="K167" i="10"/>
  <c r="N11" i="10"/>
  <c r="P11" i="10" s="1"/>
  <c r="K11" i="10"/>
  <c r="K12" i="9"/>
  <c r="N12" i="9"/>
  <c r="P12" i="9" s="1"/>
  <c r="N13" i="10"/>
  <c r="P13" i="10" s="1"/>
  <c r="K13" i="10"/>
  <c r="K37" i="9"/>
  <c r="N37" i="9"/>
  <c r="P37" i="9" s="1"/>
  <c r="N10" i="9"/>
  <c r="P10" i="9" s="1"/>
  <c r="K10" i="9"/>
  <c r="N169" i="10"/>
  <c r="P169" i="10" s="1"/>
  <c r="K169" i="10"/>
  <c r="N28" i="11"/>
  <c r="P28" i="11" s="1"/>
  <c r="K28" i="11"/>
  <c r="N285" i="10"/>
  <c r="P285" i="10" s="1"/>
  <c r="K285" i="10"/>
  <c r="K228" i="10"/>
  <c r="N228" i="10"/>
  <c r="P228" i="10" s="1"/>
  <c r="N37" i="11"/>
  <c r="P37" i="11" s="1"/>
  <c r="K37" i="11"/>
  <c r="N36" i="9"/>
  <c r="P36" i="9" s="1"/>
  <c r="K36" i="9"/>
  <c r="N33" i="10"/>
  <c r="P33" i="10" s="1"/>
  <c r="K33" i="10"/>
  <c r="N297" i="10"/>
  <c r="P297" i="10" s="1"/>
  <c r="K297" i="10"/>
  <c r="N29" i="10"/>
  <c r="P29" i="10" s="1"/>
  <c r="K29" i="10"/>
  <c r="N266" i="10"/>
  <c r="P266" i="10" s="1"/>
  <c r="K266" i="10"/>
  <c r="K15" i="9"/>
  <c r="N15" i="9"/>
  <c r="P15" i="9" s="1"/>
  <c r="K26" i="10"/>
  <c r="N26" i="10"/>
  <c r="P26" i="10" s="1"/>
  <c r="N17" i="10"/>
  <c r="P17" i="10" s="1"/>
  <c r="K17" i="10"/>
  <c r="N26" i="9"/>
  <c r="P26" i="9" s="1"/>
  <c r="K26" i="9"/>
  <c r="K10" i="11"/>
  <c r="N10" i="11"/>
  <c r="P10" i="11" s="1"/>
  <c r="N166" i="10"/>
  <c r="P166" i="10" s="1"/>
  <c r="K166" i="10"/>
  <c r="K232" i="10"/>
  <c r="N232" i="10"/>
  <c r="P232" i="10" s="1"/>
  <c r="N19" i="9"/>
  <c r="P19" i="9" s="1"/>
  <c r="K19" i="9"/>
  <c r="K288" i="10"/>
  <c r="N288" i="10"/>
  <c r="P288" i="10" s="1"/>
  <c r="N165" i="10"/>
  <c r="P165" i="10" s="1"/>
  <c r="K165" i="10"/>
  <c r="N227" i="10"/>
  <c r="P227" i="10" s="1"/>
  <c r="K227" i="10"/>
  <c r="N219" i="10"/>
  <c r="P219" i="10" s="1"/>
  <c r="K219" i="10"/>
  <c r="N30" i="9"/>
  <c r="P30" i="9" s="1"/>
  <c r="K30" i="9"/>
  <c r="K292" i="10"/>
  <c r="N292" i="10"/>
  <c r="P292" i="10" s="1"/>
  <c r="N171" i="10"/>
  <c r="P171" i="10" s="1"/>
  <c r="K171" i="10"/>
  <c r="N279" i="10"/>
  <c r="P279" i="10" s="1"/>
  <c r="K279" i="10"/>
  <c r="N16" i="10"/>
  <c r="P16" i="10" s="1"/>
  <c r="K16" i="10"/>
  <c r="N14" i="11"/>
  <c r="P14" i="11" s="1"/>
  <c r="K14" i="11"/>
  <c r="K284" i="10"/>
  <c r="N284" i="10"/>
  <c r="P284" i="10" s="1"/>
  <c r="N24" i="9"/>
  <c r="P24" i="9" s="1"/>
  <c r="K24" i="9"/>
  <c r="K18" i="11"/>
  <c r="N18" i="11"/>
  <c r="P18" i="11" s="1"/>
  <c r="N31" i="9"/>
  <c r="P31" i="9" s="1"/>
  <c r="K31" i="9"/>
  <c r="N234" i="10"/>
  <c r="P234" i="10" s="1"/>
  <c r="K234" i="10"/>
  <c r="K276" i="10"/>
  <c r="N276" i="10"/>
  <c r="P276" i="10" s="1"/>
  <c r="N13" i="9"/>
  <c r="P13" i="9" s="1"/>
  <c r="K13" i="9"/>
  <c r="N253" i="10"/>
  <c r="P253" i="10" s="1"/>
  <c r="K253" i="10"/>
  <c r="K220" i="10"/>
  <c r="N220" i="10"/>
  <c r="P220" i="10" s="1"/>
  <c r="N16" i="9"/>
  <c r="P16" i="9" s="1"/>
  <c r="K16" i="9"/>
  <c r="N277" i="10"/>
  <c r="P277" i="10" s="1"/>
  <c r="K277" i="10"/>
  <c r="N24" i="10"/>
  <c r="P24" i="10" s="1"/>
  <c r="K24" i="10"/>
  <c r="N28" i="10"/>
  <c r="P28" i="10" s="1"/>
  <c r="K28" i="10"/>
  <c r="N34" i="9"/>
  <c r="P34" i="9" s="1"/>
  <c r="K34" i="9"/>
  <c r="N249" i="10"/>
  <c r="P249" i="10" s="1"/>
  <c r="K249" i="10"/>
  <c r="N21" i="10"/>
  <c r="P21" i="10" s="1"/>
  <c r="K21" i="10"/>
  <c r="N25" i="10"/>
  <c r="P25" i="10" s="1"/>
  <c r="K25" i="10"/>
  <c r="N14" i="9"/>
  <c r="P14" i="9" s="1"/>
  <c r="K14" i="9"/>
  <c r="N29" i="11"/>
  <c r="P29" i="11" s="1"/>
  <c r="K29" i="11"/>
  <c r="N36" i="10"/>
  <c r="P36" i="10" s="1"/>
  <c r="K36" i="10"/>
  <c r="N290" i="10"/>
  <c r="P290" i="10" s="1"/>
  <c r="K290" i="10"/>
  <c r="N291" i="10"/>
  <c r="P291" i="10" s="1"/>
  <c r="K291" i="10"/>
  <c r="K17" i="9"/>
  <c r="N17" i="9"/>
  <c r="P17" i="9" s="1"/>
  <c r="N287" i="10"/>
  <c r="P287" i="10" s="1"/>
  <c r="K287" i="10"/>
  <c r="K25" i="9"/>
  <c r="N25" i="9"/>
  <c r="P25" i="9" s="1"/>
  <c r="N293" i="10"/>
  <c r="P293" i="10" s="1"/>
  <c r="K293" i="10"/>
  <c r="N278" i="10"/>
  <c r="P278" i="10" s="1"/>
  <c r="K278" i="10"/>
  <c r="BI14" i="12"/>
  <c r="BI49" i="12" s="1"/>
  <c r="BI14" i="7"/>
  <c r="BI49" i="7" s="1"/>
  <c r="N38" i="9"/>
  <c r="P38" i="9" s="1"/>
  <c r="K38" i="9"/>
  <c r="N60" i="9"/>
  <c r="P60" i="9" s="1"/>
  <c r="K60" i="9"/>
  <c r="BK12" i="12"/>
  <c r="BK47" i="12" s="1"/>
  <c r="BK12" i="5"/>
  <c r="BK12" i="7"/>
  <c r="BK47" i="7" s="1"/>
  <c r="H23" i="12"/>
  <c r="H58" i="12" s="1"/>
  <c r="H23" i="5"/>
  <c r="H23" i="7"/>
  <c r="H58" i="7" s="1"/>
  <c r="BK30" i="12"/>
  <c r="BK65" i="12" s="1"/>
  <c r="BK30" i="5"/>
  <c r="BK30" i="7"/>
  <c r="BK65" i="7" s="1"/>
  <c r="CD28" i="7"/>
  <c r="CD63" i="7" s="1"/>
  <c r="CD28" i="12"/>
  <c r="CD63" i="12" s="1"/>
  <c r="N265" i="10"/>
  <c r="P265" i="10" s="1"/>
  <c r="K265" i="10"/>
  <c r="N258" i="10"/>
  <c r="P258" i="10" s="1"/>
  <c r="K258" i="10"/>
  <c r="K156" i="10"/>
  <c r="N156" i="10"/>
  <c r="P156" i="10" s="1"/>
  <c r="N159" i="10"/>
  <c r="P159" i="10" s="1"/>
  <c r="K159" i="10"/>
  <c r="CB21" i="12"/>
  <c r="BU21" i="5"/>
  <c r="BU21" i="12"/>
  <c r="BU56" i="12" s="1"/>
  <c r="CB21" i="7"/>
  <c r="CB56" i="7" s="1"/>
  <c r="CB21" i="5"/>
  <c r="BU21" i="7"/>
  <c r="BU56" i="7" s="1"/>
  <c r="N145" i="9"/>
  <c r="P145" i="9" s="1"/>
  <c r="K145" i="9"/>
  <c r="N144" i="9"/>
  <c r="P144" i="9" s="1"/>
  <c r="K144" i="9"/>
  <c r="N141" i="11"/>
  <c r="P141" i="11" s="1"/>
  <c r="K141" i="11"/>
  <c r="N147" i="11"/>
  <c r="P147" i="11" s="1"/>
  <c r="K147" i="11"/>
  <c r="N16" i="11"/>
  <c r="P16" i="11" s="1"/>
  <c r="K16" i="11"/>
  <c r="N15" i="11"/>
  <c r="P15" i="11" s="1"/>
  <c r="K15" i="11"/>
  <c r="N225" i="10"/>
  <c r="P225" i="10" s="1"/>
  <c r="K225" i="10"/>
  <c r="N226" i="10"/>
  <c r="P226" i="10" s="1"/>
  <c r="K226" i="10"/>
  <c r="BV14" i="12"/>
  <c r="BV49" i="12" s="1"/>
  <c r="BV14" i="5"/>
  <c r="BV14" i="7"/>
  <c r="BV49" i="7" s="1"/>
  <c r="N49" i="10"/>
  <c r="P49" i="10" s="1"/>
  <c r="K49" i="10"/>
  <c r="N58" i="10"/>
  <c r="P58" i="10" s="1"/>
  <c r="K58" i="10"/>
  <c r="BA14" i="12"/>
  <c r="BA49" i="12" s="1"/>
  <c r="BA14" i="5"/>
  <c r="BA14" i="7"/>
  <c r="BA49" i="7" s="1"/>
  <c r="BI31" i="12"/>
  <c r="BI66" i="12" s="1"/>
  <c r="BI31" i="7"/>
  <c r="BI66" i="7" s="1"/>
  <c r="F9" i="12"/>
  <c r="F44" i="12" s="1"/>
  <c r="F9" i="5"/>
  <c r="F9" i="7"/>
  <c r="F44" i="7" s="1"/>
  <c r="K272" i="11"/>
  <c r="N272" i="11"/>
  <c r="P272" i="11" s="1"/>
  <c r="N290" i="11"/>
  <c r="P290" i="11" s="1"/>
  <c r="K290" i="11"/>
  <c r="BA15" i="12"/>
  <c r="BA50" i="12" s="1"/>
  <c r="BA15" i="5"/>
  <c r="BA15" i="7"/>
  <c r="BA50" i="7" s="1"/>
  <c r="N265" i="11"/>
  <c r="P265" i="11" s="1"/>
  <c r="K265" i="11"/>
  <c r="N243" i="11"/>
  <c r="P243" i="11" s="1"/>
  <c r="K243" i="11"/>
  <c r="BT31" i="12"/>
  <c r="BT66" i="12" s="1"/>
  <c r="BT31" i="7"/>
  <c r="BT66" i="7" s="1"/>
  <c r="N137" i="10"/>
  <c r="P137" i="10" s="1"/>
  <c r="K137" i="10"/>
  <c r="N138" i="10"/>
  <c r="P138" i="10" s="1"/>
  <c r="K138" i="10"/>
  <c r="K23" i="9"/>
  <c r="N23" i="9"/>
  <c r="P23" i="9" s="1"/>
  <c r="N32" i="9"/>
  <c r="P32" i="9" s="1"/>
  <c r="K32" i="9"/>
  <c r="K156" i="11"/>
  <c r="N156" i="11"/>
  <c r="P156" i="11" s="1"/>
  <c r="N159" i="11"/>
  <c r="P159" i="11" s="1"/>
  <c r="K159" i="11"/>
  <c r="K228" i="11"/>
  <c r="N228" i="11"/>
  <c r="P228" i="11" s="1"/>
  <c r="N235" i="11"/>
  <c r="P235" i="11" s="1"/>
  <c r="K235" i="11"/>
  <c r="BJ26" i="7"/>
  <c r="BJ61" i="7" s="1"/>
  <c r="BJ26" i="12"/>
  <c r="BJ61" i="12" s="1"/>
  <c r="BA9" i="12"/>
  <c r="BA44" i="12" s="1"/>
  <c r="BA9" i="5"/>
  <c r="BA9" i="7"/>
  <c r="BA44" i="7" s="1"/>
  <c r="N40" i="11"/>
  <c r="P40" i="11" s="1"/>
  <c r="K40" i="11"/>
  <c r="N59" i="11"/>
  <c r="P59" i="11" s="1"/>
  <c r="K59" i="11"/>
  <c r="BK10" i="12"/>
  <c r="BK45" i="12" s="1"/>
  <c r="BK10" i="5"/>
  <c r="BK10" i="7"/>
  <c r="BK45" i="7" s="1"/>
  <c r="K280" i="10"/>
  <c r="N280" i="10"/>
  <c r="P280" i="10" s="1"/>
  <c r="N298" i="10"/>
  <c r="P298" i="10" s="1"/>
  <c r="K298" i="10"/>
  <c r="CD18" i="12"/>
  <c r="CD53" i="12" s="1"/>
  <c r="CD18" i="7"/>
  <c r="CD53" i="7" s="1"/>
  <c r="BL26" i="12"/>
  <c r="BL61" i="12" s="1"/>
  <c r="BL26" i="5"/>
  <c r="BL26" i="7"/>
  <c r="BL61" i="7" s="1"/>
  <c r="K10" i="10"/>
  <c r="N10" i="10"/>
  <c r="P10" i="10" s="1"/>
  <c r="N14" i="10"/>
  <c r="P14" i="10" s="1"/>
  <c r="K14" i="10"/>
  <c r="BL31" i="12"/>
  <c r="BL66" i="12" s="1"/>
  <c r="BL31" i="7"/>
  <c r="BL66" i="7" s="1"/>
  <c r="BL31" i="5"/>
  <c r="N42" i="9"/>
  <c r="P42" i="9" s="1"/>
  <c r="K42" i="9"/>
  <c r="N48" i="9"/>
  <c r="P48" i="9" s="1"/>
  <c r="K48" i="9"/>
  <c r="N202" i="10"/>
  <c r="P202" i="10" s="1"/>
  <c r="K202" i="10"/>
  <c r="CN31" i="12"/>
  <c r="CN66" i="12" s="1"/>
  <c r="CN31" i="7"/>
  <c r="CN66" i="7" s="1"/>
  <c r="H6" i="5"/>
  <c r="H6" i="12"/>
  <c r="H41" i="12" s="1"/>
  <c r="H6" i="7"/>
  <c r="H41" i="7" s="1"/>
  <c r="N257" i="10"/>
  <c r="P257" i="10" s="1"/>
  <c r="K257" i="10"/>
  <c r="N262" i="10"/>
  <c r="P262" i="10" s="1"/>
  <c r="K262" i="10"/>
  <c r="CE19" i="12"/>
  <c r="CE54" i="12" s="1"/>
  <c r="CE19" i="5"/>
  <c r="CE19" i="7"/>
  <c r="CE54" i="7" s="1"/>
  <c r="K176" i="10"/>
  <c r="N176" i="10"/>
  <c r="P176" i="10" s="1"/>
  <c r="AZ24" i="12"/>
  <c r="AZ59" i="12" s="1"/>
  <c r="AZ24" i="7"/>
  <c r="AZ59" i="7" s="1"/>
  <c r="N133" i="9"/>
  <c r="P133" i="9" s="1"/>
  <c r="K133" i="9"/>
  <c r="N149" i="9"/>
  <c r="P149" i="9" s="1"/>
  <c r="K149" i="9"/>
  <c r="N131" i="9"/>
  <c r="P131" i="9" s="1"/>
  <c r="K131" i="9"/>
  <c r="N126" i="9"/>
  <c r="P126" i="9" s="1"/>
  <c r="K126" i="9"/>
  <c r="N142" i="9"/>
  <c r="P142" i="9" s="1"/>
  <c r="K142" i="9"/>
  <c r="N133" i="11"/>
  <c r="P133" i="11" s="1"/>
  <c r="K133" i="11"/>
  <c r="N149" i="11"/>
  <c r="P149" i="11" s="1"/>
  <c r="K149" i="11"/>
  <c r="K128" i="11"/>
  <c r="N128" i="11"/>
  <c r="P128" i="11" s="1"/>
  <c r="K144" i="11"/>
  <c r="N144" i="11"/>
  <c r="P144" i="11" s="1"/>
  <c r="N130" i="11"/>
  <c r="P130" i="11" s="1"/>
  <c r="K130" i="11"/>
  <c r="N146" i="11"/>
  <c r="P146" i="11" s="1"/>
  <c r="K146" i="11"/>
  <c r="N135" i="11"/>
  <c r="P135" i="11" s="1"/>
  <c r="K135" i="11"/>
  <c r="N151" i="11"/>
  <c r="P151" i="11" s="1"/>
  <c r="K151" i="11"/>
  <c r="N35" i="11"/>
  <c r="P35" i="11" s="1"/>
  <c r="K35" i="11"/>
  <c r="K26" i="11"/>
  <c r="N26" i="11"/>
  <c r="P26" i="11" s="1"/>
  <c r="N21" i="11"/>
  <c r="P21" i="11" s="1"/>
  <c r="K21" i="11"/>
  <c r="N30" i="11"/>
  <c r="P30" i="11" s="1"/>
  <c r="K30" i="11"/>
  <c r="N17" i="11"/>
  <c r="P17" i="11" s="1"/>
  <c r="K17" i="11"/>
  <c r="E32" i="12"/>
  <c r="E67" i="12" s="1"/>
  <c r="E32" i="7"/>
  <c r="E67" i="7" s="1"/>
  <c r="C31" i="8" s="1"/>
  <c r="N31" i="8" s="1"/>
  <c r="E32" i="5"/>
  <c r="N221" i="10"/>
  <c r="P221" i="10" s="1"/>
  <c r="K221" i="10"/>
  <c r="K212" i="10"/>
  <c r="N212" i="10"/>
  <c r="P212" i="10" s="1"/>
  <c r="N214" i="10"/>
  <c r="P214" i="10" s="1"/>
  <c r="K214" i="10"/>
  <c r="N230" i="10"/>
  <c r="P230" i="10" s="1"/>
  <c r="K230" i="10"/>
  <c r="N235" i="10"/>
  <c r="P235" i="10" s="1"/>
  <c r="K235" i="10"/>
  <c r="BT25" i="12"/>
  <c r="BT60" i="12" s="1"/>
  <c r="BT25" i="7"/>
  <c r="BT60" i="7" s="1"/>
  <c r="E29" i="7"/>
  <c r="E64" i="7" s="1"/>
  <c r="C28" i="8" s="1"/>
  <c r="N28" i="8" s="1"/>
  <c r="E29" i="12"/>
  <c r="E64" i="12" s="1"/>
  <c r="E29" i="5"/>
  <c r="BA32" i="12"/>
  <c r="BA67" i="12" s="1"/>
  <c r="BA32" i="7"/>
  <c r="BA67" i="7" s="1"/>
  <c r="BA32" i="5"/>
  <c r="D15" i="5"/>
  <c r="D15" i="12"/>
  <c r="D50" i="12" s="1"/>
  <c r="D15" i="7"/>
  <c r="D50" i="7" s="1"/>
  <c r="N65" i="10"/>
  <c r="P65" i="10" s="1"/>
  <c r="K65" i="10"/>
  <c r="N57" i="10"/>
  <c r="P57" i="10" s="1"/>
  <c r="K57" i="10"/>
  <c r="K60" i="10"/>
  <c r="N60" i="10"/>
  <c r="P60" i="10" s="1"/>
  <c r="N46" i="10"/>
  <c r="P46" i="10" s="1"/>
  <c r="K46" i="10"/>
  <c r="N62" i="10"/>
  <c r="P62" i="10" s="1"/>
  <c r="K62" i="10"/>
  <c r="N44" i="10"/>
  <c r="P44" i="10" s="1"/>
  <c r="K44" i="10"/>
  <c r="N59" i="10"/>
  <c r="P59" i="10" s="1"/>
  <c r="K59" i="10"/>
  <c r="BI24" i="12"/>
  <c r="BI59" i="12" s="1"/>
  <c r="BI24" i="7"/>
  <c r="BI59" i="7" s="1"/>
  <c r="BI25" i="12"/>
  <c r="BI60" i="12" s="1"/>
  <c r="BI25" i="7"/>
  <c r="BI60" i="7" s="1"/>
  <c r="CO15" i="12"/>
  <c r="CO50" i="12" s="1"/>
  <c r="CO15" i="5"/>
  <c r="CO15" i="7"/>
  <c r="CO50" i="7" s="1"/>
  <c r="D32" i="12"/>
  <c r="D67" i="12" s="1"/>
  <c r="D32" i="5"/>
  <c r="D32" i="7"/>
  <c r="D67" i="7" s="1"/>
  <c r="BL22" i="12"/>
  <c r="BL57" i="12" s="1"/>
  <c r="BL22" i="7"/>
  <c r="BL57" i="7" s="1"/>
  <c r="BL22" i="5"/>
  <c r="BK14" i="12"/>
  <c r="BK49" i="12" s="1"/>
  <c r="BK14" i="5"/>
  <c r="BK14" i="7"/>
  <c r="BK49" i="7" s="1"/>
  <c r="CO12" i="12"/>
  <c r="CO47" i="12" s="1"/>
  <c r="CO12" i="5"/>
  <c r="CO12" i="7"/>
  <c r="CO47" i="7" s="1"/>
  <c r="N195" i="10"/>
  <c r="P195" i="10" s="1"/>
  <c r="K195" i="10"/>
  <c r="H22" i="5"/>
  <c r="H22" i="12"/>
  <c r="H57" i="12" s="1"/>
  <c r="H22" i="7"/>
  <c r="H57" i="7" s="1"/>
  <c r="H29" i="12"/>
  <c r="H64" i="12" s="1"/>
  <c r="H29" i="5"/>
  <c r="H29" i="7"/>
  <c r="H64" i="7" s="1"/>
  <c r="CB16" i="12"/>
  <c r="BU16" i="12"/>
  <c r="BU51" i="12" s="1"/>
  <c r="CB16" i="5"/>
  <c r="BU16" i="5"/>
  <c r="CB16" i="7"/>
  <c r="CB51" i="7" s="1"/>
  <c r="BU16" i="7"/>
  <c r="BU51" i="7" s="1"/>
  <c r="BJ18" i="12"/>
  <c r="BJ53" i="12" s="1"/>
  <c r="BJ18" i="7"/>
  <c r="BJ53" i="7" s="1"/>
  <c r="BJ20" i="12"/>
  <c r="BJ55" i="12" s="1"/>
  <c r="BJ20" i="7"/>
  <c r="BJ55" i="7" s="1"/>
  <c r="N273" i="11"/>
  <c r="P273" i="11" s="1"/>
  <c r="K273" i="11"/>
  <c r="N281" i="11"/>
  <c r="P281" i="11" s="1"/>
  <c r="K281" i="11"/>
  <c r="K276" i="11"/>
  <c r="N276" i="11"/>
  <c r="P276" i="11" s="1"/>
  <c r="K292" i="11"/>
  <c r="N292" i="11"/>
  <c r="P292" i="11" s="1"/>
  <c r="N278" i="11"/>
  <c r="P278" i="11" s="1"/>
  <c r="K278" i="11"/>
  <c r="N294" i="11"/>
  <c r="P294" i="11" s="1"/>
  <c r="K294" i="11"/>
  <c r="N279" i="11"/>
  <c r="P279" i="11" s="1"/>
  <c r="K279" i="11"/>
  <c r="N295" i="11"/>
  <c r="P295" i="11" s="1"/>
  <c r="K295" i="11"/>
  <c r="CN25" i="12"/>
  <c r="CN60" i="12" s="1"/>
  <c r="CN25" i="7"/>
  <c r="CN60" i="7" s="1"/>
  <c r="CP17" i="12"/>
  <c r="CP52" i="12" s="1"/>
  <c r="CP17" i="5"/>
  <c r="CP17" i="7"/>
  <c r="CP52" i="7" s="1"/>
  <c r="BA23" i="12"/>
  <c r="BA58" i="12" s="1"/>
  <c r="BA23" i="5"/>
  <c r="BA23" i="7"/>
  <c r="BA58" i="7" s="1"/>
  <c r="H8" i="12"/>
  <c r="H43" i="12" s="1"/>
  <c r="H8" i="5"/>
  <c r="H8" i="7"/>
  <c r="H43" i="7" s="1"/>
  <c r="CD23" i="12"/>
  <c r="CD58" i="12" s="1"/>
  <c r="CD23" i="7"/>
  <c r="CD58" i="7" s="1"/>
  <c r="CF24" i="12"/>
  <c r="CF59" i="12" s="1"/>
  <c r="CF24" i="5"/>
  <c r="CF24" i="7"/>
  <c r="CF59" i="7" s="1"/>
  <c r="N257" i="11"/>
  <c r="P257" i="11" s="1"/>
  <c r="K257" i="11"/>
  <c r="N269" i="11"/>
  <c r="P269" i="11" s="1"/>
  <c r="K269" i="11"/>
  <c r="K256" i="11"/>
  <c r="N256" i="11"/>
  <c r="P256" i="11" s="1"/>
  <c r="N242" i="11"/>
  <c r="P242" i="11" s="1"/>
  <c r="K242" i="11"/>
  <c r="N258" i="11"/>
  <c r="P258" i="11" s="1"/>
  <c r="K258" i="11"/>
  <c r="N247" i="11"/>
  <c r="P247" i="11" s="1"/>
  <c r="K247" i="11"/>
  <c r="N263" i="11"/>
  <c r="P263" i="11" s="1"/>
  <c r="K263" i="11"/>
  <c r="D24" i="12"/>
  <c r="D59" i="12" s="1"/>
  <c r="D24" i="5"/>
  <c r="D24" i="7"/>
  <c r="D59" i="7" s="1"/>
  <c r="H11" i="12"/>
  <c r="H46" i="12" s="1"/>
  <c r="H11" i="5"/>
  <c r="H11" i="7"/>
  <c r="H46" i="7" s="1"/>
  <c r="CE8" i="12"/>
  <c r="CE43" i="12" s="1"/>
  <c r="CE8" i="5"/>
  <c r="CE8" i="7"/>
  <c r="CE43" i="7" s="1"/>
  <c r="F29" i="12"/>
  <c r="F64" i="12" s="1"/>
  <c r="F29" i="5"/>
  <c r="F29" i="7"/>
  <c r="F64" i="7" s="1"/>
  <c r="F20" i="12"/>
  <c r="F55" i="12" s="1"/>
  <c r="F20" i="5"/>
  <c r="F20" i="7"/>
  <c r="F55" i="7" s="1"/>
  <c r="H16" i="12"/>
  <c r="H51" i="12" s="1"/>
  <c r="H16" i="5"/>
  <c r="H16" i="7"/>
  <c r="H51" i="7" s="1"/>
  <c r="CO16" i="5"/>
  <c r="CO16" i="12"/>
  <c r="CO51" i="12" s="1"/>
  <c r="CO16" i="7"/>
  <c r="CO51" i="7" s="1"/>
  <c r="N125" i="10"/>
  <c r="P125" i="10" s="1"/>
  <c r="K125" i="10"/>
  <c r="N153" i="10"/>
  <c r="P153" i="10" s="1"/>
  <c r="K153" i="10"/>
  <c r="K140" i="10"/>
  <c r="N140" i="10"/>
  <c r="P140" i="10" s="1"/>
  <c r="N126" i="10"/>
  <c r="P126" i="10" s="1"/>
  <c r="K126" i="10"/>
  <c r="N142" i="10"/>
  <c r="P142" i="10" s="1"/>
  <c r="K142" i="10"/>
  <c r="N131" i="10"/>
  <c r="P131" i="10" s="1"/>
  <c r="K131" i="10"/>
  <c r="N147" i="10"/>
  <c r="P147" i="10" s="1"/>
  <c r="K147" i="10"/>
  <c r="BI16" i="12"/>
  <c r="BI51" i="12" s="1"/>
  <c r="BI16" i="7"/>
  <c r="BI51" i="7" s="1"/>
  <c r="BJ19" i="12"/>
  <c r="BJ54" i="12" s="1"/>
  <c r="BJ19" i="7"/>
  <c r="BJ54" i="7" s="1"/>
  <c r="BL15" i="12"/>
  <c r="BL50" i="12" s="1"/>
  <c r="BL15" i="5"/>
  <c r="BL15" i="7"/>
  <c r="BL50" i="7" s="1"/>
  <c r="N177" i="11"/>
  <c r="P177" i="11" s="1"/>
  <c r="K177" i="11"/>
  <c r="N181" i="11"/>
  <c r="P181" i="11" s="1"/>
  <c r="K181" i="11"/>
  <c r="K160" i="11"/>
  <c r="N160" i="11"/>
  <c r="P160" i="11" s="1"/>
  <c r="K176" i="11"/>
  <c r="N176" i="11"/>
  <c r="P176" i="11" s="1"/>
  <c r="N162" i="11"/>
  <c r="P162" i="11" s="1"/>
  <c r="K162" i="11"/>
  <c r="N178" i="11"/>
  <c r="P178" i="11" s="1"/>
  <c r="K178" i="11"/>
  <c r="N163" i="11"/>
  <c r="P163" i="11" s="1"/>
  <c r="K163" i="11"/>
  <c r="N179" i="11"/>
  <c r="P179" i="11" s="1"/>
  <c r="K179" i="11"/>
  <c r="H20" i="12"/>
  <c r="H55" i="12" s="1"/>
  <c r="H20" i="7"/>
  <c r="H55" i="7" s="1"/>
  <c r="H20" i="5"/>
  <c r="N229" i="11"/>
  <c r="P229" i="11" s="1"/>
  <c r="K229" i="11"/>
  <c r="N225" i="11"/>
  <c r="P225" i="11" s="1"/>
  <c r="K225" i="11"/>
  <c r="K216" i="11"/>
  <c r="N216" i="11"/>
  <c r="P216" i="11" s="1"/>
  <c r="K232" i="11"/>
  <c r="N232" i="11"/>
  <c r="P232" i="11" s="1"/>
  <c r="N218" i="11"/>
  <c r="P218" i="11" s="1"/>
  <c r="K218" i="11"/>
  <c r="N234" i="11"/>
  <c r="P234" i="11" s="1"/>
  <c r="K234" i="11"/>
  <c r="N223" i="11"/>
  <c r="P223" i="11" s="1"/>
  <c r="K223" i="11"/>
  <c r="N239" i="11"/>
  <c r="P239" i="11" s="1"/>
  <c r="K239" i="11"/>
  <c r="BI26" i="12"/>
  <c r="BI61" i="12" s="1"/>
  <c r="BI26" i="7"/>
  <c r="BI61" i="7" s="1"/>
  <c r="CB9" i="12"/>
  <c r="BU9" i="12"/>
  <c r="BU44" i="12" s="1"/>
  <c r="BU9" i="5"/>
  <c r="CB9" i="5"/>
  <c r="CB9" i="7"/>
  <c r="CB44" i="7" s="1"/>
  <c r="BU9" i="7"/>
  <c r="BU44" i="7" s="1"/>
  <c r="BI21" i="12"/>
  <c r="BI56" i="12" s="1"/>
  <c r="BI21" i="7"/>
  <c r="BI56" i="7" s="1"/>
  <c r="BU19" i="12"/>
  <c r="BU54" i="12" s="1"/>
  <c r="CB19" i="12"/>
  <c r="BU19" i="5"/>
  <c r="CB19" i="5"/>
  <c r="BU19" i="7"/>
  <c r="BU54" i="7" s="1"/>
  <c r="CB19" i="7"/>
  <c r="CB54" i="7" s="1"/>
  <c r="D30" i="12"/>
  <c r="D65" i="12" s="1"/>
  <c r="D30" i="7"/>
  <c r="D65" i="7" s="1"/>
  <c r="D30" i="5"/>
  <c r="BL18" i="12"/>
  <c r="BL53" i="12" s="1"/>
  <c r="BL18" i="5"/>
  <c r="BL18" i="7"/>
  <c r="BL53" i="7" s="1"/>
  <c r="N49" i="11"/>
  <c r="P49" i="11" s="1"/>
  <c r="K49" i="11"/>
  <c r="K42" i="11"/>
  <c r="N42" i="11"/>
  <c r="P42" i="11" s="1"/>
  <c r="N43" i="11"/>
  <c r="P43" i="11" s="1"/>
  <c r="K43" i="11"/>
  <c r="K60" i="11"/>
  <c r="N60" i="11"/>
  <c r="P60" i="11" s="1"/>
  <c r="N50" i="11"/>
  <c r="P50" i="11" s="1"/>
  <c r="K50" i="11"/>
  <c r="N66" i="11"/>
  <c r="P66" i="11" s="1"/>
  <c r="K66" i="11"/>
  <c r="N47" i="11"/>
  <c r="P47" i="11" s="1"/>
  <c r="K47" i="11"/>
  <c r="N63" i="11"/>
  <c r="P63" i="11" s="1"/>
  <c r="K63" i="11"/>
  <c r="N198" i="10"/>
  <c r="P198" i="10" s="1"/>
  <c r="K198" i="10"/>
  <c r="K188" i="10"/>
  <c r="N188" i="10"/>
  <c r="P188" i="10" s="1"/>
  <c r="BK13" i="12"/>
  <c r="BK48" i="12" s="1"/>
  <c r="BK13" i="5"/>
  <c r="BK13" i="7"/>
  <c r="BK48" i="7" s="1"/>
  <c r="N273" i="10"/>
  <c r="P273" i="10" s="1"/>
  <c r="K273" i="10"/>
  <c r="N270" i="10"/>
  <c r="P270" i="10" s="1"/>
  <c r="K270" i="10"/>
  <c r="N286" i="10"/>
  <c r="P286" i="10" s="1"/>
  <c r="K286" i="10"/>
  <c r="N271" i="10"/>
  <c r="P271" i="10" s="1"/>
  <c r="K271" i="10"/>
  <c r="CN16" i="12"/>
  <c r="CN51" i="12" s="1"/>
  <c r="CN16" i="7"/>
  <c r="CN51" i="7" s="1"/>
  <c r="N210" i="10"/>
  <c r="P210" i="10" s="1"/>
  <c r="K210" i="10"/>
  <c r="BA25" i="12"/>
  <c r="BA60" i="12" s="1"/>
  <c r="BA25" i="5"/>
  <c r="BA25" i="7"/>
  <c r="BA60" i="7" s="1"/>
  <c r="BA26" i="12"/>
  <c r="BA61" i="12" s="1"/>
  <c r="BA26" i="5"/>
  <c r="BA26" i="7"/>
  <c r="BA61" i="7" s="1"/>
  <c r="CO18" i="12"/>
  <c r="CO53" i="12" s="1"/>
  <c r="CO18" i="5"/>
  <c r="CO18" i="7"/>
  <c r="CO53" i="7" s="1"/>
  <c r="BA31" i="12"/>
  <c r="BA66" i="12" s="1"/>
  <c r="BA31" i="5"/>
  <c r="BA31" i="7"/>
  <c r="BA66" i="7" s="1"/>
  <c r="CD14" i="12"/>
  <c r="CD49" i="12" s="1"/>
  <c r="CD14" i="7"/>
  <c r="CD49" i="7" s="1"/>
  <c r="CF23" i="7"/>
  <c r="CF58" i="7" s="1"/>
  <c r="CF23" i="5"/>
  <c r="CF23" i="12"/>
  <c r="CF58" i="12" s="1"/>
  <c r="F22" i="12"/>
  <c r="F57" i="12" s="1"/>
  <c r="F22" i="5"/>
  <c r="F22" i="7"/>
  <c r="F57" i="7" s="1"/>
  <c r="BI15" i="12"/>
  <c r="BI50" i="12" s="1"/>
  <c r="BI15" i="7"/>
  <c r="BI50" i="7" s="1"/>
  <c r="F21" i="12"/>
  <c r="F56" i="12" s="1"/>
  <c r="F21" i="5"/>
  <c r="F21" i="7"/>
  <c r="F56" i="7" s="1"/>
  <c r="BU31" i="12"/>
  <c r="BU66" i="12" s="1"/>
  <c r="CB31" i="12"/>
  <c r="BU31" i="5"/>
  <c r="CB31" i="7"/>
  <c r="CB66" i="7" s="1"/>
  <c r="BU31" i="7"/>
  <c r="BU66" i="7" s="1"/>
  <c r="CB31" i="5"/>
  <c r="AZ18" i="12"/>
  <c r="AZ53" i="12" s="1"/>
  <c r="AZ18" i="7"/>
  <c r="AZ53" i="7" s="1"/>
  <c r="F13" i="12"/>
  <c r="F48" i="12" s="1"/>
  <c r="F13" i="5"/>
  <c r="F13" i="7"/>
  <c r="F48" i="7" s="1"/>
  <c r="BU27" i="12"/>
  <c r="BU62" i="12" s="1"/>
  <c r="BU27" i="5"/>
  <c r="CB27" i="7"/>
  <c r="CB62" i="7" s="1"/>
  <c r="CB27" i="5"/>
  <c r="BU27" i="7"/>
  <c r="BU62" i="7" s="1"/>
  <c r="CB27" i="12"/>
  <c r="BK26" i="12"/>
  <c r="BK61" i="12" s="1"/>
  <c r="BK26" i="5"/>
  <c r="BK26" i="7"/>
  <c r="BK61" i="7" s="1"/>
  <c r="D17" i="12"/>
  <c r="D52" i="12" s="1"/>
  <c r="D17" i="5"/>
  <c r="D17" i="7"/>
  <c r="D52" i="7" s="1"/>
  <c r="BI32" i="12"/>
  <c r="BI67" i="12" s="1"/>
  <c r="BI32" i="7"/>
  <c r="BI67" i="7" s="1"/>
  <c r="D29" i="12"/>
  <c r="D64" i="12" s="1"/>
  <c r="D29" i="5"/>
  <c r="D29" i="7"/>
  <c r="D64" i="7" s="1"/>
  <c r="N22" i="10"/>
  <c r="P22" i="10" s="1"/>
  <c r="K22" i="10"/>
  <c r="N23" i="10"/>
  <c r="P23" i="10" s="1"/>
  <c r="K23" i="10"/>
  <c r="K184" i="10"/>
  <c r="N184" i="10"/>
  <c r="P184" i="10" s="1"/>
  <c r="BI17" i="12"/>
  <c r="BI52" i="12" s="1"/>
  <c r="BI17" i="7"/>
  <c r="BI52" i="7" s="1"/>
  <c r="K53" i="9"/>
  <c r="N53" i="9"/>
  <c r="P53" i="9" s="1"/>
  <c r="N43" i="9"/>
  <c r="P43" i="9" s="1"/>
  <c r="K43" i="9"/>
  <c r="N44" i="9"/>
  <c r="P44" i="9" s="1"/>
  <c r="K44" i="9"/>
  <c r="N194" i="10"/>
  <c r="P194" i="10" s="1"/>
  <c r="K194" i="10"/>
  <c r="CP22" i="12"/>
  <c r="CP57" i="12" s="1"/>
  <c r="CP22" i="7"/>
  <c r="CP57" i="7" s="1"/>
  <c r="CP22" i="5"/>
  <c r="BL19" i="12"/>
  <c r="BL54" i="12" s="1"/>
  <c r="BL19" i="5"/>
  <c r="BL19" i="7"/>
  <c r="BL54" i="7" s="1"/>
  <c r="CO25" i="12"/>
  <c r="CO60" i="12" s="1"/>
  <c r="CO25" i="5"/>
  <c r="CO25" i="7"/>
  <c r="CO60" i="7" s="1"/>
  <c r="CO31" i="12"/>
  <c r="CO66" i="12" s="1"/>
  <c r="CO31" i="5"/>
  <c r="CO31" i="7"/>
  <c r="CO66" i="7" s="1"/>
  <c r="N242" i="10"/>
  <c r="P242" i="10" s="1"/>
  <c r="K242" i="10"/>
  <c r="N263" i="10"/>
  <c r="P263" i="10" s="1"/>
  <c r="K263" i="10"/>
  <c r="K172" i="10"/>
  <c r="N172" i="10"/>
  <c r="P172" i="10" s="1"/>
  <c r="N174" i="10"/>
  <c r="P174" i="10" s="1"/>
  <c r="K174" i="10"/>
  <c r="BB24" i="12"/>
  <c r="BB59" i="12" s="1"/>
  <c r="BB24" i="5"/>
  <c r="BB24" i="7"/>
  <c r="BB59" i="7" s="1"/>
  <c r="CE25" i="12"/>
  <c r="CE60" i="12" s="1"/>
  <c r="CE25" i="5"/>
  <c r="CE25" i="7"/>
  <c r="CE60" i="7" s="1"/>
  <c r="H33" i="12"/>
  <c r="H68" i="12" s="1"/>
  <c r="H33" i="5"/>
  <c r="H33" i="7"/>
  <c r="H68" i="7" s="1"/>
  <c r="N129" i="9"/>
  <c r="P129" i="9" s="1"/>
  <c r="K129" i="9"/>
  <c r="N128" i="9"/>
  <c r="P128" i="9" s="1"/>
  <c r="K128" i="9"/>
  <c r="N152" i="9"/>
  <c r="P152" i="9" s="1"/>
  <c r="K152" i="9"/>
  <c r="N129" i="11"/>
  <c r="P129" i="11" s="1"/>
  <c r="K129" i="11"/>
  <c r="N126" i="11"/>
  <c r="P126" i="11" s="1"/>
  <c r="K126" i="11"/>
  <c r="N131" i="11"/>
  <c r="P131" i="11" s="1"/>
  <c r="K131" i="11"/>
  <c r="N19" i="11"/>
  <c r="P19" i="11" s="1"/>
  <c r="K19" i="11"/>
  <c r="N22" i="11"/>
  <c r="P22" i="11" s="1"/>
  <c r="K22" i="11"/>
  <c r="N36" i="11"/>
  <c r="P36" i="11" s="1"/>
  <c r="K36" i="11"/>
  <c r="K224" i="10"/>
  <c r="N224" i="10"/>
  <c r="P224" i="10" s="1"/>
  <c r="N215" i="10"/>
  <c r="P215" i="10" s="1"/>
  <c r="K215" i="10"/>
  <c r="BT13" i="12"/>
  <c r="BT48" i="12" s="1"/>
  <c r="BT13" i="7"/>
  <c r="BT48" i="7" s="1"/>
  <c r="H13" i="12"/>
  <c r="H48" i="12" s="1"/>
  <c r="H13" i="5"/>
  <c r="H13" i="7"/>
  <c r="H48" i="7" s="1"/>
  <c r="K56" i="10"/>
  <c r="N56" i="10"/>
  <c r="P56" i="10" s="1"/>
  <c r="N41" i="10"/>
  <c r="P41" i="10" s="1"/>
  <c r="K41" i="10"/>
  <c r="BJ25" i="12"/>
  <c r="BJ60" i="12" s="1"/>
  <c r="BJ25" i="7"/>
  <c r="BJ60" i="7" s="1"/>
  <c r="CO22" i="12"/>
  <c r="CO57" i="12" s="1"/>
  <c r="CO22" i="5"/>
  <c r="CO22" i="7"/>
  <c r="CO57" i="7" s="1"/>
  <c r="BL14" i="12"/>
  <c r="BL49" i="12" s="1"/>
  <c r="BL14" i="7"/>
  <c r="BL49" i="7" s="1"/>
  <c r="BL14" i="5"/>
  <c r="CO28" i="12"/>
  <c r="CO63" i="12" s="1"/>
  <c r="CO28" i="7"/>
  <c r="CO63" i="7" s="1"/>
  <c r="CO28" i="5"/>
  <c r="N277" i="11"/>
  <c r="P277" i="11" s="1"/>
  <c r="K277" i="11"/>
  <c r="N274" i="11"/>
  <c r="P274" i="11" s="1"/>
  <c r="K274" i="11"/>
  <c r="N291" i="11"/>
  <c r="P291" i="11" s="1"/>
  <c r="K291" i="11"/>
  <c r="CN13" i="7"/>
  <c r="CN48" i="7" s="1"/>
  <c r="CN13" i="12"/>
  <c r="CN48" i="12" s="1"/>
  <c r="N206" i="10"/>
  <c r="P206" i="10" s="1"/>
  <c r="K206" i="10"/>
  <c r="CD27" i="12"/>
  <c r="CD62" i="12" s="1"/>
  <c r="CD27" i="7"/>
  <c r="CD62" i="7" s="1"/>
  <c r="K252" i="11"/>
  <c r="N252" i="11"/>
  <c r="P252" i="11" s="1"/>
  <c r="N254" i="11"/>
  <c r="P254" i="11" s="1"/>
  <c r="K254" i="11"/>
  <c r="CB22" i="12"/>
  <c r="BU22" i="12"/>
  <c r="BU57" i="12" s="1"/>
  <c r="CB22" i="7"/>
  <c r="CB57" i="7" s="1"/>
  <c r="BU22" i="5"/>
  <c r="BU22" i="7"/>
  <c r="BU57" i="7" s="1"/>
  <c r="CB22" i="5"/>
  <c r="H9" i="12"/>
  <c r="H44" i="12" s="1"/>
  <c r="H9" i="5"/>
  <c r="H9" i="7"/>
  <c r="H44" i="7" s="1"/>
  <c r="N205" i="10"/>
  <c r="P205" i="10" s="1"/>
  <c r="K205" i="10"/>
  <c r="N149" i="10"/>
  <c r="P149" i="10" s="1"/>
  <c r="K149" i="10"/>
  <c r="K152" i="10"/>
  <c r="N152" i="10"/>
  <c r="P152" i="10" s="1"/>
  <c r="N143" i="10"/>
  <c r="P143" i="10" s="1"/>
  <c r="K143" i="10"/>
  <c r="K20" i="9"/>
  <c r="N20" i="9"/>
  <c r="P20" i="9" s="1"/>
  <c r="N21" i="9"/>
  <c r="P21" i="9" s="1"/>
  <c r="K21" i="9"/>
  <c r="CE26" i="12"/>
  <c r="CE61" i="12" s="1"/>
  <c r="CE26" i="5"/>
  <c r="CE26" i="7"/>
  <c r="CE61" i="7" s="1"/>
  <c r="N158" i="11"/>
  <c r="P158" i="11" s="1"/>
  <c r="K158" i="11"/>
  <c r="N175" i="11"/>
  <c r="P175" i="11" s="1"/>
  <c r="K175" i="11"/>
  <c r="K212" i="11"/>
  <c r="N212" i="11"/>
  <c r="P212" i="11" s="1"/>
  <c r="N230" i="11"/>
  <c r="P230" i="11" s="1"/>
  <c r="K230" i="11"/>
  <c r="CE5" i="5"/>
  <c r="CE5" i="7"/>
  <c r="CE40" i="7" s="1"/>
  <c r="CE5" i="12"/>
  <c r="CE40" i="12" s="1"/>
  <c r="N57" i="11"/>
  <c r="P57" i="11" s="1"/>
  <c r="K57" i="11"/>
  <c r="N46" i="11"/>
  <c r="P46" i="11" s="1"/>
  <c r="K46" i="11"/>
  <c r="N44" i="11"/>
  <c r="P44" i="11" s="1"/>
  <c r="K44" i="11"/>
  <c r="BL20" i="12"/>
  <c r="BL55" i="12" s="1"/>
  <c r="BL20" i="5"/>
  <c r="BL20" i="7"/>
  <c r="BL55" i="7" s="1"/>
  <c r="N289" i="10"/>
  <c r="P289" i="10" s="1"/>
  <c r="K289" i="10"/>
  <c r="K296" i="10"/>
  <c r="N296" i="10"/>
  <c r="P296" i="10" s="1"/>
  <c r="N283" i="10"/>
  <c r="P283" i="10" s="1"/>
  <c r="K283" i="10"/>
  <c r="CO17" i="12"/>
  <c r="CO52" i="12" s="1"/>
  <c r="CO17" i="5"/>
  <c r="CO17" i="7"/>
  <c r="CO52" i="7" s="1"/>
  <c r="BJ15" i="12"/>
  <c r="BJ50" i="12" s="1"/>
  <c r="BJ15" i="7"/>
  <c r="BJ50" i="7" s="1"/>
  <c r="BJ32" i="12"/>
  <c r="BJ67" i="12" s="1"/>
  <c r="BJ32" i="7"/>
  <c r="BJ67" i="7" s="1"/>
  <c r="N37" i="10"/>
  <c r="P37" i="10" s="1"/>
  <c r="K37" i="10"/>
  <c r="N31" i="10"/>
  <c r="P31" i="10" s="1"/>
  <c r="K31" i="10"/>
  <c r="D22" i="12"/>
  <c r="D57" i="12" s="1"/>
  <c r="D22" i="5"/>
  <c r="D22" i="7"/>
  <c r="D57" i="7" s="1"/>
  <c r="D31" i="12"/>
  <c r="D66" i="12" s="1"/>
  <c r="D31" i="5"/>
  <c r="D31" i="7"/>
  <c r="D66" i="7" s="1"/>
  <c r="D9" i="12"/>
  <c r="D44" i="12" s="1"/>
  <c r="D9" i="5"/>
  <c r="D9" i="7"/>
  <c r="D44" i="7" s="1"/>
  <c r="N47" i="9"/>
  <c r="P47" i="9" s="1"/>
  <c r="K47" i="9"/>
  <c r="N64" i="9"/>
  <c r="P64" i="9" s="1"/>
  <c r="K64" i="9"/>
  <c r="BK16" i="12"/>
  <c r="BK51" i="12" s="1"/>
  <c r="BK16" i="5"/>
  <c r="BK16" i="7"/>
  <c r="BK51" i="7" s="1"/>
  <c r="CP18" i="12"/>
  <c r="CP53" i="12" s="1"/>
  <c r="CP18" i="5"/>
  <c r="CP18" i="7"/>
  <c r="CP53" i="7" s="1"/>
  <c r="K208" i="10"/>
  <c r="N208" i="10"/>
  <c r="P208" i="10" s="1"/>
  <c r="K244" i="10"/>
  <c r="N244" i="10"/>
  <c r="P244" i="10" s="1"/>
  <c r="K260" i="10"/>
  <c r="N260" i="10"/>
  <c r="P260" i="10" s="1"/>
  <c r="N251" i="10"/>
  <c r="P251" i="10" s="1"/>
  <c r="K251" i="10"/>
  <c r="CE27" i="12"/>
  <c r="CE62" i="12" s="1"/>
  <c r="CE27" i="5"/>
  <c r="CE27" i="7"/>
  <c r="CE62" i="7" s="1"/>
  <c r="K160" i="10"/>
  <c r="N160" i="10"/>
  <c r="P160" i="10" s="1"/>
  <c r="N178" i="10"/>
  <c r="P178" i="10" s="1"/>
  <c r="K178" i="10"/>
  <c r="N179" i="10"/>
  <c r="P179" i="10" s="1"/>
  <c r="K179" i="10"/>
  <c r="N147" i="9"/>
  <c r="P147" i="9" s="1"/>
  <c r="K147" i="9"/>
  <c r="BI22" i="12"/>
  <c r="BI57" i="12" s="1"/>
  <c r="BI22" i="7"/>
  <c r="BI57" i="7" s="1"/>
  <c r="D10" i="12"/>
  <c r="D45" i="12" s="1"/>
  <c r="D10" i="5"/>
  <c r="D10" i="7"/>
  <c r="D45" i="7" s="1"/>
  <c r="CO24" i="12"/>
  <c r="CO59" i="12" s="1"/>
  <c r="CO24" i="7"/>
  <c r="CO59" i="7" s="1"/>
  <c r="CO24" i="5"/>
  <c r="F32" i="12"/>
  <c r="F67" i="12" s="1"/>
  <c r="F32" i="5"/>
  <c r="F32" i="7"/>
  <c r="F67" i="7" s="1"/>
  <c r="K61" i="9"/>
  <c r="N61" i="9"/>
  <c r="P61" i="9" s="1"/>
  <c r="K41" i="9"/>
  <c r="N41" i="9"/>
  <c r="P41" i="9" s="1"/>
  <c r="N46" i="9"/>
  <c r="P46" i="9" s="1"/>
  <c r="K46" i="9"/>
  <c r="N62" i="9"/>
  <c r="P62" i="9" s="1"/>
  <c r="K62" i="9"/>
  <c r="N51" i="9"/>
  <c r="P51" i="9" s="1"/>
  <c r="K51" i="9"/>
  <c r="N65" i="9"/>
  <c r="P65" i="9" s="1"/>
  <c r="K65" i="9"/>
  <c r="N52" i="9"/>
  <c r="P52" i="9" s="1"/>
  <c r="K52" i="9"/>
  <c r="N66" i="9"/>
  <c r="P66" i="9" s="1"/>
  <c r="K66" i="9"/>
  <c r="BK24" i="5"/>
  <c r="BK24" i="7"/>
  <c r="BK59" i="7" s="1"/>
  <c r="BK24" i="12"/>
  <c r="BK59" i="12" s="1"/>
  <c r="BL12" i="12"/>
  <c r="BL47" i="12" s="1"/>
  <c r="BL12" i="7"/>
  <c r="BL47" i="7" s="1"/>
  <c r="BL12" i="5"/>
  <c r="BK25" i="12"/>
  <c r="BK60" i="12" s="1"/>
  <c r="BK25" i="5"/>
  <c r="BK25" i="7"/>
  <c r="BK60" i="7" s="1"/>
  <c r="CN26" i="12"/>
  <c r="CN61" i="12" s="1"/>
  <c r="CN26" i="7"/>
  <c r="CN61" i="7" s="1"/>
  <c r="CP31" i="12"/>
  <c r="CP66" i="12" s="1"/>
  <c r="CP31" i="7"/>
  <c r="CP66" i="7" s="1"/>
  <c r="CP31" i="5"/>
  <c r="CP14" i="12"/>
  <c r="CP49" i="12" s="1"/>
  <c r="CP14" i="7"/>
  <c r="CP49" i="7" s="1"/>
  <c r="CP14" i="5"/>
  <c r="N197" i="10"/>
  <c r="P197" i="10" s="1"/>
  <c r="K197" i="10"/>
  <c r="CO26" i="12"/>
  <c r="CO61" i="12" s="1"/>
  <c r="CO26" i="5"/>
  <c r="CO26" i="7"/>
  <c r="CO61" i="7" s="1"/>
  <c r="CE28" i="12"/>
  <c r="CE63" i="12" s="1"/>
  <c r="CE28" i="5"/>
  <c r="CE28" i="7"/>
  <c r="CE63" i="7" s="1"/>
  <c r="CE20" i="12"/>
  <c r="CE55" i="12" s="1"/>
  <c r="CE20" i="5"/>
  <c r="CE20" i="7"/>
  <c r="CE55" i="7" s="1"/>
  <c r="CE12" i="12"/>
  <c r="CE47" i="12" s="1"/>
  <c r="CE12" i="5"/>
  <c r="CE12" i="7"/>
  <c r="CE47" i="7" s="1"/>
  <c r="CD12" i="12"/>
  <c r="CD47" i="12" s="1"/>
  <c r="CD12" i="7"/>
  <c r="CD47" i="7" s="1"/>
  <c r="N245" i="10"/>
  <c r="P245" i="10" s="1"/>
  <c r="K245" i="10"/>
  <c r="N241" i="10"/>
  <c r="P241" i="10" s="1"/>
  <c r="K241" i="10"/>
  <c r="K248" i="10"/>
  <c r="N248" i="10"/>
  <c r="P248" i="10" s="1"/>
  <c r="K264" i="10"/>
  <c r="N264" i="10"/>
  <c r="P264" i="10" s="1"/>
  <c r="N250" i="10"/>
  <c r="P250" i="10" s="1"/>
  <c r="K250" i="10"/>
  <c r="N255" i="10"/>
  <c r="P255" i="10" s="1"/>
  <c r="K255" i="10"/>
  <c r="CD30" i="12"/>
  <c r="CD65" i="12" s="1"/>
  <c r="CD30" i="7"/>
  <c r="CD65" i="7" s="1"/>
  <c r="F33" i="12"/>
  <c r="F68" i="12" s="1"/>
  <c r="F33" i="5"/>
  <c r="F33" i="7"/>
  <c r="F68" i="7" s="1"/>
  <c r="BI27" i="12"/>
  <c r="BI62" i="12" s="1"/>
  <c r="BI27" i="7"/>
  <c r="BI62" i="7" s="1"/>
  <c r="D13" i="12"/>
  <c r="D48" i="12" s="1"/>
  <c r="D13" i="5"/>
  <c r="D13" i="7"/>
  <c r="D48" i="7" s="1"/>
  <c r="BA29" i="12"/>
  <c r="BA64" i="12" s="1"/>
  <c r="BA29" i="5"/>
  <c r="BA29" i="7"/>
  <c r="BA64" i="7" s="1"/>
  <c r="N181" i="10"/>
  <c r="P181" i="10" s="1"/>
  <c r="K181" i="10"/>
  <c r="N177" i="10"/>
  <c r="P177" i="10" s="1"/>
  <c r="K177" i="10"/>
  <c r="K164" i="10"/>
  <c r="N164" i="10"/>
  <c r="P164" i="10" s="1"/>
  <c r="K180" i="10"/>
  <c r="N180" i="10"/>
  <c r="P180" i="10" s="1"/>
  <c r="N182" i="10"/>
  <c r="P182" i="10" s="1"/>
  <c r="K182" i="10"/>
  <c r="AZ20" i="12"/>
  <c r="AZ55" i="12" s="1"/>
  <c r="AZ20" i="7"/>
  <c r="AZ55" i="7" s="1"/>
  <c r="CB25" i="12"/>
  <c r="BU25" i="12"/>
  <c r="BU60" i="12" s="1"/>
  <c r="BU25" i="5"/>
  <c r="CB25" i="5"/>
  <c r="CB25" i="7"/>
  <c r="CB60" i="7" s="1"/>
  <c r="BU25" i="7"/>
  <c r="BU60" i="7" s="1"/>
  <c r="CB17" i="12"/>
  <c r="BU17" i="12"/>
  <c r="BU52" i="12" s="1"/>
  <c r="BU17" i="5"/>
  <c r="CB17" i="5"/>
  <c r="CB17" i="7"/>
  <c r="CB52" i="7" s="1"/>
  <c r="BU17" i="7"/>
  <c r="BU52" i="7" s="1"/>
  <c r="CO33" i="12"/>
  <c r="CO68" i="12" s="1"/>
  <c r="CO33" i="5"/>
  <c r="CO33" i="7"/>
  <c r="CO68" i="7" s="1"/>
  <c r="BA24" i="12"/>
  <c r="BA59" i="12" s="1"/>
  <c r="BA24" i="7"/>
  <c r="BA59" i="7" s="1"/>
  <c r="BA24" i="5"/>
  <c r="D7" i="12"/>
  <c r="D42" i="12" s="1"/>
  <c r="D7" i="5"/>
  <c r="D7" i="7"/>
  <c r="D42" i="7" s="1"/>
  <c r="H21" i="12"/>
  <c r="H56" i="12" s="1"/>
  <c r="H21" i="5"/>
  <c r="H21" i="7"/>
  <c r="H56" i="7" s="1"/>
  <c r="D12" i="12"/>
  <c r="D47" i="12" s="1"/>
  <c r="D12" i="5"/>
  <c r="D12" i="7"/>
  <c r="D47" i="7" s="1"/>
  <c r="N137" i="9"/>
  <c r="P137" i="9" s="1"/>
  <c r="K137" i="9"/>
  <c r="N153" i="9"/>
  <c r="P153" i="9" s="1"/>
  <c r="K153" i="9"/>
  <c r="N132" i="9"/>
  <c r="P132" i="9" s="1"/>
  <c r="K132" i="9"/>
  <c r="N140" i="9"/>
  <c r="P140" i="9" s="1"/>
  <c r="K140" i="9"/>
  <c r="N148" i="9"/>
  <c r="P148" i="9" s="1"/>
  <c r="K148" i="9"/>
  <c r="N130" i="9"/>
  <c r="P130" i="9" s="1"/>
  <c r="K130" i="9"/>
  <c r="N146" i="9"/>
  <c r="P146" i="9" s="1"/>
  <c r="K146" i="9"/>
  <c r="N137" i="11"/>
  <c r="P137" i="11" s="1"/>
  <c r="K137" i="11"/>
  <c r="N153" i="11"/>
  <c r="P153" i="11" s="1"/>
  <c r="K153" i="11"/>
  <c r="K132" i="11"/>
  <c r="N132" i="11"/>
  <c r="P132" i="11" s="1"/>
  <c r="K148" i="11"/>
  <c r="N148" i="11"/>
  <c r="P148" i="11" s="1"/>
  <c r="N134" i="11"/>
  <c r="P134" i="11" s="1"/>
  <c r="K134" i="11"/>
  <c r="N150" i="11"/>
  <c r="P150" i="11" s="1"/>
  <c r="K150" i="11"/>
  <c r="N139" i="11"/>
  <c r="P139" i="11" s="1"/>
  <c r="K139" i="11"/>
  <c r="N32" i="11"/>
  <c r="P32" i="11" s="1"/>
  <c r="K32" i="11"/>
  <c r="N24" i="11"/>
  <c r="P24" i="11" s="1"/>
  <c r="K24" i="11"/>
  <c r="N9" i="11"/>
  <c r="P9" i="11" s="1"/>
  <c r="K9" i="11"/>
  <c r="N20" i="11"/>
  <c r="P20" i="11" s="1"/>
  <c r="K20" i="11"/>
  <c r="N31" i="11"/>
  <c r="P31" i="11" s="1"/>
  <c r="K31" i="11"/>
  <c r="N237" i="10"/>
  <c r="P237" i="10" s="1"/>
  <c r="K237" i="10"/>
  <c r="N229" i="10"/>
  <c r="P229" i="10" s="1"/>
  <c r="K229" i="10"/>
  <c r="K216" i="10"/>
  <c r="N216" i="10"/>
  <c r="P216" i="10" s="1"/>
  <c r="N218" i="10"/>
  <c r="P218" i="10" s="1"/>
  <c r="K218" i="10"/>
  <c r="N223" i="10"/>
  <c r="P223" i="10" s="1"/>
  <c r="K223" i="10"/>
  <c r="N239" i="10"/>
  <c r="P239" i="10" s="1"/>
  <c r="K239" i="10"/>
  <c r="BT21" i="12"/>
  <c r="BT56" i="12" s="1"/>
  <c r="BT21" i="7"/>
  <c r="BT56" i="7" s="1"/>
  <c r="F7" i="12"/>
  <c r="F42" i="12" s="1"/>
  <c r="F7" i="7"/>
  <c r="F42" i="7" s="1"/>
  <c r="F7" i="5"/>
  <c r="CB18" i="12"/>
  <c r="BU18" i="12"/>
  <c r="BU53" i="12" s="1"/>
  <c r="CB18" i="5"/>
  <c r="BU18" i="5"/>
  <c r="CB18" i="7"/>
  <c r="CB53" i="7" s="1"/>
  <c r="BU18" i="7"/>
  <c r="BU53" i="7" s="1"/>
  <c r="BL21" i="12"/>
  <c r="BL56" i="12" s="1"/>
  <c r="BL21" i="5"/>
  <c r="BL21" i="7"/>
  <c r="BL56" i="7" s="1"/>
  <c r="N45" i="10"/>
  <c r="P45" i="10" s="1"/>
  <c r="K45" i="10"/>
  <c r="N43" i="10"/>
  <c r="P43" i="10" s="1"/>
  <c r="K43" i="10"/>
  <c r="K48" i="10"/>
  <c r="N48" i="10"/>
  <c r="P48" i="10" s="1"/>
  <c r="K64" i="10"/>
  <c r="N64" i="10"/>
  <c r="P64" i="10" s="1"/>
  <c r="N50" i="10"/>
  <c r="P50" i="10" s="1"/>
  <c r="K50" i="10"/>
  <c r="N66" i="10"/>
  <c r="P66" i="10" s="1"/>
  <c r="K66" i="10"/>
  <c r="N47" i="10"/>
  <c r="P47" i="10" s="1"/>
  <c r="K47" i="10"/>
  <c r="N63" i="10"/>
  <c r="P63" i="10" s="1"/>
  <c r="K63" i="10"/>
  <c r="CB26" i="12"/>
  <c r="BU26" i="12"/>
  <c r="BU61" i="12" s="1"/>
  <c r="CB26" i="5"/>
  <c r="BU26" i="5"/>
  <c r="CB26" i="7"/>
  <c r="CB61" i="7" s="1"/>
  <c r="BU26" i="7"/>
  <c r="BU61" i="7" s="1"/>
  <c r="BJ12" i="12"/>
  <c r="BJ47" i="12" s="1"/>
  <c r="BJ12" i="7"/>
  <c r="BJ47" i="7" s="1"/>
  <c r="CP15" i="12"/>
  <c r="CP50" i="12" s="1"/>
  <c r="CP15" i="5"/>
  <c r="CP15" i="7"/>
  <c r="CP50" i="7" s="1"/>
  <c r="BJ30" i="12"/>
  <c r="BJ65" i="12" s="1"/>
  <c r="BJ30" i="7"/>
  <c r="BJ65" i="7" s="1"/>
  <c r="CF26" i="12"/>
  <c r="CF61" i="12" s="1"/>
  <c r="CF26" i="7"/>
  <c r="CF61" i="7" s="1"/>
  <c r="CF26" i="5"/>
  <c r="D8" i="12"/>
  <c r="D43" i="12" s="1"/>
  <c r="D8" i="5"/>
  <c r="D8" i="7"/>
  <c r="D43" i="7" s="1"/>
  <c r="BK22" i="12"/>
  <c r="BK57" i="12" s="1"/>
  <c r="BK22" i="5"/>
  <c r="BK22" i="7"/>
  <c r="BK57" i="7" s="1"/>
  <c r="K192" i="10"/>
  <c r="N192" i="10"/>
  <c r="P192" i="10" s="1"/>
  <c r="BA27" i="12"/>
  <c r="BA62" i="12" s="1"/>
  <c r="BA27" i="5"/>
  <c r="BA27" i="7"/>
  <c r="BA62" i="7" s="1"/>
  <c r="CE33" i="12"/>
  <c r="CE68" i="12" s="1"/>
  <c r="CE33" i="5"/>
  <c r="CE33" i="7"/>
  <c r="CE68" i="7" s="1"/>
  <c r="BI18" i="12"/>
  <c r="BI53" i="12" s="1"/>
  <c r="BI18" i="7"/>
  <c r="BI53" i="7" s="1"/>
  <c r="CE21" i="12"/>
  <c r="CE56" i="12" s="1"/>
  <c r="CE21" i="5"/>
  <c r="CE21" i="7"/>
  <c r="CE56" i="7" s="1"/>
  <c r="BI20" i="12"/>
  <c r="BI55" i="12" s="1"/>
  <c r="BI20" i="7"/>
  <c r="BI55" i="7" s="1"/>
  <c r="BJ10" i="12"/>
  <c r="BJ45" i="12" s="1"/>
  <c r="BJ10" i="7"/>
  <c r="BJ45" i="7" s="1"/>
  <c r="N293" i="11"/>
  <c r="P293" i="11" s="1"/>
  <c r="K293" i="11"/>
  <c r="N289" i="11"/>
  <c r="P289" i="11" s="1"/>
  <c r="K289" i="11"/>
  <c r="K280" i="11"/>
  <c r="N280" i="11"/>
  <c r="P280" i="11" s="1"/>
  <c r="K296" i="11"/>
  <c r="N296" i="11"/>
  <c r="P296" i="11" s="1"/>
  <c r="N282" i="11"/>
  <c r="P282" i="11" s="1"/>
  <c r="K282" i="11"/>
  <c r="N298" i="11"/>
  <c r="P298" i="11" s="1"/>
  <c r="K298" i="11"/>
  <c r="N283" i="11"/>
  <c r="P283" i="11" s="1"/>
  <c r="K283" i="11"/>
  <c r="CN21" i="12"/>
  <c r="CN56" i="12" s="1"/>
  <c r="CN21" i="7"/>
  <c r="CN56" i="7" s="1"/>
  <c r="CP13" i="12"/>
  <c r="CP48" i="12" s="1"/>
  <c r="CP13" i="5"/>
  <c r="CP13" i="7"/>
  <c r="CP48" i="7" s="1"/>
  <c r="CN33" i="12"/>
  <c r="CN68" i="12" s="1"/>
  <c r="CN33" i="7"/>
  <c r="CN68" i="7" s="1"/>
  <c r="D33" i="5"/>
  <c r="D33" i="12"/>
  <c r="D68" i="12" s="1"/>
  <c r="D33" i="7"/>
  <c r="D68" i="7" s="1"/>
  <c r="BL28" i="12"/>
  <c r="BL63" i="12" s="1"/>
  <c r="BL28" i="7"/>
  <c r="BL63" i="7" s="1"/>
  <c r="BL28" i="5"/>
  <c r="CO13" i="5"/>
  <c r="CO13" i="12"/>
  <c r="CO48" i="12" s="1"/>
  <c r="CO13" i="7"/>
  <c r="CO48" i="7" s="1"/>
  <c r="BU30" i="12"/>
  <c r="BU65" i="12" s="1"/>
  <c r="CB30" i="12"/>
  <c r="CB30" i="7"/>
  <c r="CB65" i="7" s="1"/>
  <c r="CB30" i="5"/>
  <c r="BU30" i="5"/>
  <c r="BU30" i="7"/>
  <c r="BU65" i="7" s="1"/>
  <c r="CD19" i="12"/>
  <c r="CD54" i="12" s="1"/>
  <c r="CD19" i="7"/>
  <c r="CD54" i="7" s="1"/>
  <c r="CF16" i="12"/>
  <c r="CF51" i="12" s="1"/>
  <c r="CF16" i="7"/>
  <c r="CF51" i="7" s="1"/>
  <c r="CF16" i="5"/>
  <c r="N261" i="11"/>
  <c r="P261" i="11" s="1"/>
  <c r="K261" i="11"/>
  <c r="N245" i="11"/>
  <c r="P245" i="11" s="1"/>
  <c r="K245" i="11"/>
  <c r="K244" i="11"/>
  <c r="N244" i="11"/>
  <c r="P244" i="11" s="1"/>
  <c r="K260" i="11"/>
  <c r="N260" i="11"/>
  <c r="P260" i="11" s="1"/>
  <c r="N246" i="11"/>
  <c r="P246" i="11" s="1"/>
  <c r="K246" i="11"/>
  <c r="N262" i="11"/>
  <c r="P262" i="11" s="1"/>
  <c r="K262" i="11"/>
  <c r="N251" i="11"/>
  <c r="P251" i="11" s="1"/>
  <c r="K251" i="11"/>
  <c r="N267" i="11"/>
  <c r="P267" i="11" s="1"/>
  <c r="K267" i="11"/>
  <c r="BL27" i="7"/>
  <c r="BL62" i="7" s="1"/>
  <c r="BL27" i="12"/>
  <c r="BL62" i="12" s="1"/>
  <c r="BL27" i="5"/>
  <c r="H17" i="12"/>
  <c r="H52" i="12" s="1"/>
  <c r="H17" i="5"/>
  <c r="H17" i="7"/>
  <c r="H52" i="7" s="1"/>
  <c r="CB29" i="12"/>
  <c r="BU29" i="12"/>
  <c r="BU64" i="12" s="1"/>
  <c r="BU29" i="5"/>
  <c r="CB29" i="5"/>
  <c r="CB29" i="7"/>
  <c r="CB64" i="7" s="1"/>
  <c r="BU29" i="7"/>
  <c r="BU64" i="7" s="1"/>
  <c r="CE22" i="12"/>
  <c r="CE57" i="12" s="1"/>
  <c r="CE22" i="5"/>
  <c r="CE22" i="7"/>
  <c r="CE57" i="7" s="1"/>
  <c r="D14" i="12"/>
  <c r="D49" i="12" s="1"/>
  <c r="D14" i="7"/>
  <c r="D49" i="7" s="1"/>
  <c r="D14" i="5"/>
  <c r="D6" i="12"/>
  <c r="D41" i="12" s="1"/>
  <c r="D6" i="5"/>
  <c r="D6" i="7"/>
  <c r="D41" i="7" s="1"/>
  <c r="I20" i="12"/>
  <c r="I55" i="12" s="1"/>
  <c r="I20" i="7"/>
  <c r="I55" i="7" s="1"/>
  <c r="I20" i="5"/>
  <c r="G24" i="12"/>
  <c r="G59" i="12" s="1"/>
  <c r="G24" i="5"/>
  <c r="G24" i="7"/>
  <c r="G59" i="7" s="1"/>
  <c r="CE15" i="12"/>
  <c r="CE50" i="12" s="1"/>
  <c r="CE15" i="7"/>
  <c r="CE50" i="7" s="1"/>
  <c r="CE15" i="5"/>
  <c r="N129" i="10"/>
  <c r="P129" i="10" s="1"/>
  <c r="K129" i="10"/>
  <c r="N133" i="10"/>
  <c r="P133" i="10" s="1"/>
  <c r="K133" i="10"/>
  <c r="K128" i="10"/>
  <c r="N128" i="10"/>
  <c r="P128" i="10" s="1"/>
  <c r="K144" i="10"/>
  <c r="N144" i="10"/>
  <c r="P144" i="10" s="1"/>
  <c r="N130" i="10"/>
  <c r="P130" i="10" s="1"/>
  <c r="K130" i="10"/>
  <c r="N146" i="10"/>
  <c r="P146" i="10" s="1"/>
  <c r="K146" i="10"/>
  <c r="N135" i="10"/>
  <c r="P135" i="10" s="1"/>
  <c r="K135" i="10"/>
  <c r="N151" i="10"/>
  <c r="P151" i="10" s="1"/>
  <c r="K151" i="10"/>
  <c r="K29" i="9"/>
  <c r="N29" i="9"/>
  <c r="P29" i="9" s="1"/>
  <c r="K33" i="9"/>
  <c r="N33" i="9"/>
  <c r="P33" i="9" s="1"/>
  <c r="N22" i="9"/>
  <c r="P22" i="9" s="1"/>
  <c r="K22" i="9"/>
  <c r="BI19" i="12"/>
  <c r="BI54" i="12" s="1"/>
  <c r="BI19" i="7"/>
  <c r="BI54" i="7" s="1"/>
  <c r="BA13" i="5"/>
  <c r="BA13" i="12"/>
  <c r="BA48" i="12" s="1"/>
  <c r="BA13" i="7"/>
  <c r="BA48" i="7" s="1"/>
  <c r="BK15" i="12"/>
  <c r="BK50" i="12" s="1"/>
  <c r="BK15" i="5"/>
  <c r="BK15" i="7"/>
  <c r="BK50" i="7" s="1"/>
  <c r="CE18" i="12"/>
  <c r="CE53" i="12" s="1"/>
  <c r="CE18" i="5"/>
  <c r="CE18" i="7"/>
  <c r="CE53" i="7" s="1"/>
  <c r="N165" i="11"/>
  <c r="P165" i="11" s="1"/>
  <c r="K165" i="11"/>
  <c r="N157" i="11"/>
  <c r="P157" i="11" s="1"/>
  <c r="K157" i="11"/>
  <c r="K164" i="11"/>
  <c r="N164" i="11"/>
  <c r="P164" i="11" s="1"/>
  <c r="K180" i="11"/>
  <c r="N180" i="11"/>
  <c r="P180" i="11" s="1"/>
  <c r="N166" i="11"/>
  <c r="P166" i="11" s="1"/>
  <c r="K166" i="11"/>
  <c r="N182" i="11"/>
  <c r="P182" i="11" s="1"/>
  <c r="K182" i="11"/>
  <c r="N167" i="11"/>
  <c r="P167" i="11" s="1"/>
  <c r="K167" i="11"/>
  <c r="D25" i="12"/>
  <c r="D60" i="12" s="1"/>
  <c r="D25" i="5"/>
  <c r="D25" i="7"/>
  <c r="D60" i="7" s="1"/>
  <c r="N233" i="11"/>
  <c r="P233" i="11" s="1"/>
  <c r="K233" i="11"/>
  <c r="N221" i="11"/>
  <c r="P221" i="11" s="1"/>
  <c r="K221" i="11"/>
  <c r="K220" i="11"/>
  <c r="N220" i="11"/>
  <c r="P220" i="11" s="1"/>
  <c r="K236" i="11"/>
  <c r="N236" i="11"/>
  <c r="P236" i="11" s="1"/>
  <c r="N222" i="11"/>
  <c r="P222" i="11" s="1"/>
  <c r="K222" i="11"/>
  <c r="N238" i="11"/>
  <c r="P238" i="11" s="1"/>
  <c r="K238" i="11"/>
  <c r="N227" i="11"/>
  <c r="P227" i="11" s="1"/>
  <c r="K227" i="11"/>
  <c r="BA19" i="12"/>
  <c r="BA54" i="12" s="1"/>
  <c r="BA19" i="5"/>
  <c r="BA19" i="7"/>
  <c r="BA54" i="7" s="1"/>
  <c r="H32" i="12"/>
  <c r="H67" i="12" s="1"/>
  <c r="H32" i="5"/>
  <c r="H32" i="7"/>
  <c r="H67" i="7" s="1"/>
  <c r="BK18" i="12"/>
  <c r="BK53" i="12" s="1"/>
  <c r="BK18" i="5"/>
  <c r="BK18" i="7"/>
  <c r="BK53" i="7" s="1"/>
  <c r="N65" i="11"/>
  <c r="P65" i="11" s="1"/>
  <c r="K65" i="11"/>
  <c r="N45" i="11"/>
  <c r="P45" i="11" s="1"/>
  <c r="K45" i="11"/>
  <c r="K48" i="11"/>
  <c r="N48" i="11"/>
  <c r="P48" i="11" s="1"/>
  <c r="K64" i="11"/>
  <c r="N64" i="11"/>
  <c r="P64" i="11" s="1"/>
  <c r="N54" i="11"/>
  <c r="P54" i="11" s="1"/>
  <c r="K54" i="11"/>
  <c r="N39" i="11"/>
  <c r="P39" i="11" s="1"/>
  <c r="K39" i="11"/>
  <c r="N51" i="11"/>
  <c r="P51" i="11" s="1"/>
  <c r="K51" i="11"/>
  <c r="BK20" i="12"/>
  <c r="BK55" i="12" s="1"/>
  <c r="BK20" i="5"/>
  <c r="BK20" i="7"/>
  <c r="BK55" i="7" s="1"/>
  <c r="N191" i="10"/>
  <c r="P191" i="10" s="1"/>
  <c r="K191" i="10"/>
  <c r="N274" i="10"/>
  <c r="P274" i="10" s="1"/>
  <c r="K274" i="10"/>
  <c r="N275" i="10"/>
  <c r="P275" i="10" s="1"/>
  <c r="K275" i="10"/>
  <c r="BL23" i="12"/>
  <c r="BL58" i="12" s="1"/>
  <c r="BL23" i="7"/>
  <c r="BL58" i="7" s="1"/>
  <c r="BL23" i="5"/>
  <c r="BI28" i="12"/>
  <c r="BI63" i="12" s="1"/>
  <c r="BI28" i="7"/>
  <c r="BI63" i="7" s="1"/>
  <c r="CE24" i="12"/>
  <c r="CE59" i="12" s="1"/>
  <c r="CE24" i="5"/>
  <c r="CE24" i="7"/>
  <c r="CE59" i="7" s="1"/>
  <c r="CE16" i="5"/>
  <c r="CE16" i="12"/>
  <c r="CE51" i="12" s="1"/>
  <c r="CE16" i="7"/>
  <c r="CE51" i="7" s="1"/>
  <c r="CD26" i="12"/>
  <c r="CD61" i="12" s="1"/>
  <c r="CD26" i="7"/>
  <c r="CD61" i="7" s="1"/>
  <c r="BA28" i="12"/>
  <c r="BA63" i="12" s="1"/>
  <c r="BA28" i="7"/>
  <c r="BA63" i="7" s="1"/>
  <c r="BA28" i="5"/>
  <c r="CE23" i="12"/>
  <c r="CE58" i="12" s="1"/>
  <c r="CE23" i="7"/>
  <c r="CE58" i="7" s="1"/>
  <c r="CE23" i="5"/>
  <c r="F23" i="12"/>
  <c r="F58" i="12" s="1"/>
  <c r="F23" i="7"/>
  <c r="F58" i="7" s="1"/>
  <c r="F23" i="5"/>
  <c r="K204" i="10"/>
  <c r="N204" i="10"/>
  <c r="P204" i="10" s="1"/>
  <c r="D16" i="12"/>
  <c r="D51" i="12" s="1"/>
  <c r="D16" i="5"/>
  <c r="D16" i="7"/>
  <c r="D51" i="7" s="1"/>
  <c r="H26" i="12"/>
  <c r="H61" i="12" s="1"/>
  <c r="H26" i="7"/>
  <c r="H61" i="7" s="1"/>
  <c r="H26" i="5"/>
  <c r="BA11" i="12"/>
  <c r="BA46" i="12" s="1"/>
  <c r="BA11" i="5"/>
  <c r="BA11" i="7"/>
  <c r="BA46" i="7" s="1"/>
  <c r="K18" i="10"/>
  <c r="N18" i="10"/>
  <c r="P18" i="10" s="1"/>
  <c r="K34" i="10"/>
  <c r="N34" i="10"/>
  <c r="P34" i="10" s="1"/>
  <c r="N15" i="10"/>
  <c r="P15" i="10" s="1"/>
  <c r="K15" i="10"/>
  <c r="N32" i="10"/>
  <c r="P32" i="10" s="1"/>
  <c r="K32" i="10"/>
  <c r="N30" i="10"/>
  <c r="P30" i="10" s="1"/>
  <c r="K30" i="10"/>
  <c r="H25" i="12"/>
  <c r="H60" i="12" s="1"/>
  <c r="H25" i="5"/>
  <c r="H25" i="7"/>
  <c r="H60" i="7" s="1"/>
  <c r="CO7" i="12"/>
  <c r="CO42" i="12" s="1"/>
  <c r="CO7" i="5"/>
  <c r="CO7" i="7"/>
  <c r="CO42" i="7" s="1"/>
  <c r="N54" i="9"/>
  <c r="P54" i="9" s="1"/>
  <c r="K54" i="9"/>
  <c r="N59" i="9"/>
  <c r="P59" i="9" s="1"/>
  <c r="K59" i="9"/>
  <c r="BL24" i="12"/>
  <c r="BL59" i="12" s="1"/>
  <c r="BL24" i="5"/>
  <c r="BL24" i="7"/>
  <c r="BL59" i="7" s="1"/>
  <c r="CN18" i="12"/>
  <c r="CN53" i="12" s="1"/>
  <c r="CN18" i="7"/>
  <c r="CN53" i="7" s="1"/>
  <c r="BA18" i="12"/>
  <c r="BA53" i="12" s="1"/>
  <c r="BA18" i="5"/>
  <c r="BA18" i="7"/>
  <c r="BA53" i="7" s="1"/>
  <c r="CF25" i="12"/>
  <c r="CF60" i="12" s="1"/>
  <c r="CF25" i="5"/>
  <c r="CF25" i="7"/>
  <c r="CF60" i="7" s="1"/>
  <c r="K256" i="10"/>
  <c r="N256" i="10"/>
  <c r="P256" i="10" s="1"/>
  <c r="N247" i="10"/>
  <c r="P247" i="10" s="1"/>
  <c r="K247" i="10"/>
  <c r="N157" i="10"/>
  <c r="P157" i="10" s="1"/>
  <c r="K157" i="10"/>
  <c r="N158" i="10"/>
  <c r="P158" i="10" s="1"/>
  <c r="K158" i="10"/>
  <c r="N175" i="10"/>
  <c r="P175" i="10" s="1"/>
  <c r="K175" i="10"/>
  <c r="CB13" i="12"/>
  <c r="BU13" i="12"/>
  <c r="BU48" i="12" s="1"/>
  <c r="BU13" i="5"/>
  <c r="CB13" i="5"/>
  <c r="CB13" i="7"/>
  <c r="CB48" i="7" s="1"/>
  <c r="BU13" i="7"/>
  <c r="BU48" i="7" s="1"/>
  <c r="D23" i="12"/>
  <c r="D58" i="12" s="1"/>
  <c r="D23" i="5"/>
  <c r="D23" i="7"/>
  <c r="D58" i="7" s="1"/>
  <c r="N136" i="9"/>
  <c r="P136" i="9" s="1"/>
  <c r="K136" i="9"/>
  <c r="N138" i="9"/>
  <c r="P138" i="9" s="1"/>
  <c r="K138" i="9"/>
  <c r="K140" i="11"/>
  <c r="N140" i="11"/>
  <c r="P140" i="11" s="1"/>
  <c r="N142" i="11"/>
  <c r="P142" i="11" s="1"/>
  <c r="K142" i="11"/>
  <c r="N11" i="11"/>
  <c r="P11" i="11" s="1"/>
  <c r="K11" i="11"/>
  <c r="K34" i="11"/>
  <c r="N34" i="11"/>
  <c r="P34" i="11" s="1"/>
  <c r="N25" i="11"/>
  <c r="P25" i="11" s="1"/>
  <c r="K25" i="11"/>
  <c r="N233" i="10"/>
  <c r="P233" i="10" s="1"/>
  <c r="K233" i="10"/>
  <c r="K240" i="10"/>
  <c r="N240" i="10"/>
  <c r="P240" i="10" s="1"/>
  <c r="N231" i="10"/>
  <c r="P231" i="10" s="1"/>
  <c r="K231" i="10"/>
  <c r="N199" i="10"/>
  <c r="P199" i="10" s="1"/>
  <c r="K199" i="10"/>
  <c r="N40" i="10"/>
  <c r="P40" i="10" s="1"/>
  <c r="K40" i="10"/>
  <c r="N38" i="10"/>
  <c r="P38" i="10" s="1"/>
  <c r="K38" i="10"/>
  <c r="N55" i="10"/>
  <c r="P55" i="10" s="1"/>
  <c r="K55" i="10"/>
  <c r="BJ24" i="12"/>
  <c r="BJ59" i="12" s="1"/>
  <c r="BJ24" i="7"/>
  <c r="BJ59" i="7" s="1"/>
  <c r="BA12" i="12"/>
  <c r="BA47" i="12" s="1"/>
  <c r="BA12" i="7"/>
  <c r="BA47" i="7" s="1"/>
  <c r="BA12" i="5"/>
  <c r="BI6" i="12"/>
  <c r="BI41" i="12" s="1"/>
  <c r="BI6" i="7"/>
  <c r="BI41" i="7" s="1"/>
  <c r="BK17" i="12"/>
  <c r="BK52" i="12" s="1"/>
  <c r="BK17" i="5"/>
  <c r="BK17" i="7"/>
  <c r="BK52" i="7" s="1"/>
  <c r="D21" i="12"/>
  <c r="D56" i="12" s="1"/>
  <c r="D21" i="5"/>
  <c r="D21" i="7"/>
  <c r="D56" i="7" s="1"/>
  <c r="BI13" i="12"/>
  <c r="BI48" i="12" s="1"/>
  <c r="BI13" i="7"/>
  <c r="BI48" i="7" s="1"/>
  <c r="K288" i="11"/>
  <c r="N288" i="11"/>
  <c r="P288" i="11" s="1"/>
  <c r="N275" i="11"/>
  <c r="P275" i="11" s="1"/>
  <c r="K275" i="11"/>
  <c r="CP21" i="12"/>
  <c r="CP56" i="12" s="1"/>
  <c r="CP21" i="5"/>
  <c r="CP21" i="7"/>
  <c r="CP56" i="7" s="1"/>
  <c r="BI23" i="12"/>
  <c r="BI58" i="12" s="1"/>
  <c r="BI23" i="7"/>
  <c r="BI58" i="7" s="1"/>
  <c r="CE29" i="12"/>
  <c r="CE64" i="12" s="1"/>
  <c r="CE29" i="5"/>
  <c r="CE29" i="7"/>
  <c r="CE64" i="7" s="1"/>
  <c r="N253" i="11"/>
  <c r="P253" i="11" s="1"/>
  <c r="K253" i="11"/>
  <c r="K268" i="11"/>
  <c r="N268" i="11"/>
  <c r="P268" i="11" s="1"/>
  <c r="N259" i="11"/>
  <c r="P259" i="11" s="1"/>
  <c r="K259" i="11"/>
  <c r="CE14" i="12"/>
  <c r="CE49" i="12" s="1"/>
  <c r="CE14" i="5"/>
  <c r="CE14" i="7"/>
  <c r="CE49" i="7" s="1"/>
  <c r="K136" i="10"/>
  <c r="N136" i="10"/>
  <c r="P136" i="10" s="1"/>
  <c r="N127" i="10"/>
  <c r="P127" i="10" s="1"/>
  <c r="K127" i="10"/>
  <c r="N18" i="9"/>
  <c r="P18" i="9" s="1"/>
  <c r="K18" i="9"/>
  <c r="N11" i="9"/>
  <c r="P11" i="9" s="1"/>
  <c r="K11" i="9"/>
  <c r="N35" i="9"/>
  <c r="P35" i="9" s="1"/>
  <c r="K35" i="9"/>
  <c r="CB14" i="12"/>
  <c r="BU14" i="12"/>
  <c r="BU49" i="12" s="1"/>
  <c r="CB14" i="7"/>
  <c r="CB49" i="7" s="1"/>
  <c r="CB14" i="5"/>
  <c r="BU14" i="5"/>
  <c r="BU14" i="7"/>
  <c r="BU49" i="7" s="1"/>
  <c r="BJ16" i="12"/>
  <c r="BJ51" i="12" s="1"/>
  <c r="BJ16" i="7"/>
  <c r="BJ51" i="7" s="1"/>
  <c r="N161" i="11"/>
  <c r="P161" i="11" s="1"/>
  <c r="K161" i="11"/>
  <c r="K172" i="11"/>
  <c r="N172" i="11"/>
  <c r="P172" i="11" s="1"/>
  <c r="N174" i="11"/>
  <c r="P174" i="11" s="1"/>
  <c r="K174" i="11"/>
  <c r="N217" i="11"/>
  <c r="P217" i="11" s="1"/>
  <c r="K217" i="11"/>
  <c r="N214" i="11"/>
  <c r="P214" i="11" s="1"/>
  <c r="K214" i="11"/>
  <c r="N219" i="11"/>
  <c r="P219" i="11" s="1"/>
  <c r="K219" i="11"/>
  <c r="BJ21" i="12"/>
  <c r="BJ56" i="12" s="1"/>
  <c r="BJ21" i="7"/>
  <c r="BJ56" i="7" s="1"/>
  <c r="K56" i="11"/>
  <c r="N56" i="11"/>
  <c r="P56" i="11" s="1"/>
  <c r="N62" i="11"/>
  <c r="P62" i="11" s="1"/>
  <c r="K62" i="11"/>
  <c r="BL13" i="12"/>
  <c r="BL48" i="12" s="1"/>
  <c r="BL13" i="5"/>
  <c r="BL13" i="7"/>
  <c r="BL48" i="7" s="1"/>
  <c r="N281" i="10"/>
  <c r="P281" i="10" s="1"/>
  <c r="K281" i="10"/>
  <c r="N282" i="10"/>
  <c r="P282" i="10" s="1"/>
  <c r="K282" i="10"/>
  <c r="CN20" i="12"/>
  <c r="CN55" i="12" s="1"/>
  <c r="CN20" i="7"/>
  <c r="CN55" i="7" s="1"/>
  <c r="N201" i="10"/>
  <c r="P201" i="10" s="1"/>
  <c r="K201" i="10"/>
  <c r="BL32" i="12"/>
  <c r="BL67" i="12" s="1"/>
  <c r="BL32" i="5"/>
  <c r="BL32" i="7"/>
  <c r="BL67" i="7" s="1"/>
  <c r="CP11" i="5"/>
  <c r="CP11" i="12"/>
  <c r="CP46" i="12" s="1"/>
  <c r="CP11" i="7"/>
  <c r="CP46" i="7" s="1"/>
  <c r="N27" i="10"/>
  <c r="P27" i="10" s="1"/>
  <c r="K27" i="10"/>
  <c r="N19" i="10"/>
  <c r="P19" i="10" s="1"/>
  <c r="K19" i="10"/>
  <c r="BJ22" i="12"/>
  <c r="BJ57" i="12" s="1"/>
  <c r="BJ22" i="7"/>
  <c r="BJ57" i="7" s="1"/>
  <c r="K49" i="9"/>
  <c r="N49" i="9"/>
  <c r="P49" i="9" s="1"/>
  <c r="N58" i="9"/>
  <c r="P58" i="9" s="1"/>
  <c r="K58" i="9"/>
  <c r="N63" i="9"/>
  <c r="P63" i="9" s="1"/>
  <c r="K63" i="9"/>
  <c r="BL25" i="12"/>
  <c r="BL60" i="12" s="1"/>
  <c r="BL25" i="5"/>
  <c r="BL25" i="7"/>
  <c r="BL60" i="7" s="1"/>
  <c r="CN14" i="12"/>
  <c r="CN49" i="12" s="1"/>
  <c r="CN14" i="7"/>
  <c r="CN49" i="7" s="1"/>
  <c r="BK19" i="12"/>
  <c r="BK54" i="12" s="1"/>
  <c r="BK19" i="7"/>
  <c r="BK54" i="7" s="1"/>
  <c r="BK19" i="5"/>
  <c r="N261" i="10"/>
  <c r="P261" i="10" s="1"/>
  <c r="K261" i="10"/>
  <c r="N246" i="10"/>
  <c r="P246" i="10" s="1"/>
  <c r="K246" i="10"/>
  <c r="N267" i="10"/>
  <c r="P267" i="10" s="1"/>
  <c r="K267" i="10"/>
  <c r="F6" i="12"/>
  <c r="F41" i="12" s="1"/>
  <c r="F6" i="5"/>
  <c r="F6" i="7"/>
  <c r="F41" i="7" s="1"/>
  <c r="BJ27" i="12"/>
  <c r="BJ62" i="12" s="1"/>
  <c r="BJ27" i="7"/>
  <c r="BJ62" i="7" s="1"/>
  <c r="N173" i="10"/>
  <c r="P173" i="10" s="1"/>
  <c r="K173" i="10"/>
  <c r="N162" i="10"/>
  <c r="P162" i="10" s="1"/>
  <c r="K162" i="10"/>
  <c r="N163" i="10"/>
  <c r="P163" i="10" s="1"/>
  <c r="K163" i="10"/>
  <c r="AZ9" i="12"/>
  <c r="AZ44" i="12" s="1"/>
  <c r="AZ9" i="7"/>
  <c r="AZ44" i="7" s="1"/>
  <c r="N139" i="9"/>
  <c r="P139" i="9" s="1"/>
  <c r="K139" i="9"/>
  <c r="BK31" i="12"/>
  <c r="BK66" i="12" s="1"/>
  <c r="BK31" i="5"/>
  <c r="BK31" i="7"/>
  <c r="BK66" i="7" s="1"/>
  <c r="BL6" i="12"/>
  <c r="BL41" i="12" s="1"/>
  <c r="BL6" i="7"/>
  <c r="BL41" i="7" s="1"/>
  <c r="BL6" i="5"/>
  <c r="BJ14" i="12"/>
  <c r="BJ49" i="12" s="1"/>
  <c r="BJ14" i="7"/>
  <c r="BJ49" i="7" s="1"/>
  <c r="N209" i="10"/>
  <c r="P209" i="10" s="1"/>
  <c r="K209" i="10"/>
  <c r="BK6" i="12"/>
  <c r="BK41" i="12" s="1"/>
  <c r="BK6" i="5"/>
  <c r="BK6" i="7"/>
  <c r="BK41" i="7" s="1"/>
  <c r="F16" i="5"/>
  <c r="F16" i="12"/>
  <c r="F51" i="12" s="1"/>
  <c r="F16" i="7"/>
  <c r="F51" i="7" s="1"/>
  <c r="BJ17" i="12"/>
  <c r="BJ52" i="12" s="1"/>
  <c r="BJ17" i="7"/>
  <c r="BJ52" i="7" s="1"/>
  <c r="BA20" i="12"/>
  <c r="BA55" i="12" s="1"/>
  <c r="BA20" i="5"/>
  <c r="BA20" i="7"/>
  <c r="BA55" i="7" s="1"/>
  <c r="K45" i="9"/>
  <c r="N45" i="9"/>
  <c r="P45" i="9" s="1"/>
  <c r="K57" i="9"/>
  <c r="N57" i="9"/>
  <c r="P57" i="9" s="1"/>
  <c r="N50" i="9"/>
  <c r="P50" i="9" s="1"/>
  <c r="K50" i="9"/>
  <c r="N39" i="9"/>
  <c r="P39" i="9" s="1"/>
  <c r="K39" i="9"/>
  <c r="N55" i="9"/>
  <c r="P55" i="9" s="1"/>
  <c r="K55" i="9"/>
  <c r="N40" i="9"/>
  <c r="P40" i="9" s="1"/>
  <c r="K40" i="9"/>
  <c r="N56" i="9"/>
  <c r="P56" i="9" s="1"/>
  <c r="K56" i="9"/>
  <c r="H24" i="12"/>
  <c r="H59" i="12" s="1"/>
  <c r="H24" i="5"/>
  <c r="H24" i="7"/>
  <c r="H59" i="7" s="1"/>
  <c r="CE32" i="12"/>
  <c r="CE67" i="12" s="1"/>
  <c r="CE32" i="5"/>
  <c r="CE32" i="7"/>
  <c r="CE67" i="7" s="1"/>
  <c r="BL16" i="12"/>
  <c r="BL51" i="12" s="1"/>
  <c r="BL16" i="5"/>
  <c r="BL16" i="7"/>
  <c r="BL51" i="7" s="1"/>
  <c r="N190" i="10"/>
  <c r="P190" i="10" s="1"/>
  <c r="K190" i="10"/>
  <c r="N203" i="10"/>
  <c r="P203" i="10" s="1"/>
  <c r="K203" i="10"/>
  <c r="CN22" i="12"/>
  <c r="CN57" i="12" s="1"/>
  <c r="CN22" i="7"/>
  <c r="CN57" i="7" s="1"/>
  <c r="CP26" i="12"/>
  <c r="CP61" i="12" s="1"/>
  <c r="CP26" i="5"/>
  <c r="CP26" i="7"/>
  <c r="CP61" i="7" s="1"/>
  <c r="CE17" i="12"/>
  <c r="CE52" i="12" s="1"/>
  <c r="CE17" i="7"/>
  <c r="CE52" i="7" s="1"/>
  <c r="CE17" i="5"/>
  <c r="BA17" i="12"/>
  <c r="BA52" i="12" s="1"/>
  <c r="BA17" i="5"/>
  <c r="BA17" i="7"/>
  <c r="BA52" i="7" s="1"/>
  <c r="BL30" i="12"/>
  <c r="BL65" i="12" s="1"/>
  <c r="BL30" i="7"/>
  <c r="BL65" i="7" s="1"/>
  <c r="BL30" i="5"/>
  <c r="CD20" i="12"/>
  <c r="CD55" i="12" s="1"/>
  <c r="CD20" i="7"/>
  <c r="CD55" i="7" s="1"/>
  <c r="CD29" i="7"/>
  <c r="CD64" i="7" s="1"/>
  <c r="CD29" i="12"/>
  <c r="CD64" i="12" s="1"/>
  <c r="N269" i="10"/>
  <c r="P269" i="10" s="1"/>
  <c r="K269" i="10"/>
  <c r="K252" i="10"/>
  <c r="N252" i="10"/>
  <c r="P252" i="10" s="1"/>
  <c r="N254" i="10"/>
  <c r="P254" i="10" s="1"/>
  <c r="K254" i="10"/>
  <c r="N243" i="10"/>
  <c r="P243" i="10" s="1"/>
  <c r="K243" i="10"/>
  <c r="N259" i="10"/>
  <c r="P259" i="10" s="1"/>
  <c r="K259" i="10"/>
  <c r="CO20" i="12"/>
  <c r="CO55" i="12" s="1"/>
  <c r="CO20" i="5"/>
  <c r="CO20" i="7"/>
  <c r="CO55" i="7" s="1"/>
  <c r="N161" i="10"/>
  <c r="P161" i="10" s="1"/>
  <c r="K161" i="10"/>
  <c r="K168" i="10"/>
  <c r="N168" i="10"/>
  <c r="P168" i="10" s="1"/>
  <c r="N154" i="10"/>
  <c r="P154" i="10" s="1"/>
  <c r="K154" i="10"/>
  <c r="N170" i="10"/>
  <c r="P170" i="10" s="1"/>
  <c r="K170" i="10"/>
  <c r="N155" i="10"/>
  <c r="P155" i="10" s="1"/>
  <c r="K155" i="10"/>
  <c r="AZ28" i="12"/>
  <c r="AZ63" i="12" s="1"/>
  <c r="AZ28" i="7"/>
  <c r="AZ63" i="7" s="1"/>
  <c r="N125" i="9"/>
  <c r="P125" i="9" s="1"/>
  <c r="K125" i="9"/>
  <c r="N141" i="9"/>
  <c r="P141" i="9" s="1"/>
  <c r="K141" i="9"/>
  <c r="N127" i="9"/>
  <c r="P127" i="9" s="1"/>
  <c r="K127" i="9"/>
  <c r="N135" i="9"/>
  <c r="P135" i="9" s="1"/>
  <c r="K135" i="9"/>
  <c r="N143" i="9"/>
  <c r="P143" i="9" s="1"/>
  <c r="K143" i="9"/>
  <c r="N151" i="9"/>
  <c r="P151" i="9" s="1"/>
  <c r="K151" i="9"/>
  <c r="N134" i="9"/>
  <c r="P134" i="9" s="1"/>
  <c r="K134" i="9"/>
  <c r="N150" i="9"/>
  <c r="P150" i="9" s="1"/>
  <c r="K150" i="9"/>
  <c r="N145" i="11"/>
  <c r="P145" i="11" s="1"/>
  <c r="K145" i="11"/>
  <c r="N125" i="11"/>
  <c r="P125" i="11" s="1"/>
  <c r="K125" i="11"/>
  <c r="K136" i="11"/>
  <c r="N136" i="11"/>
  <c r="P136" i="11" s="1"/>
  <c r="K152" i="11"/>
  <c r="N152" i="11"/>
  <c r="P152" i="11" s="1"/>
  <c r="N138" i="11"/>
  <c r="P138" i="11" s="1"/>
  <c r="K138" i="11"/>
  <c r="N127" i="11"/>
  <c r="P127" i="11" s="1"/>
  <c r="K127" i="11"/>
  <c r="N143" i="11"/>
  <c r="P143" i="11" s="1"/>
  <c r="K143" i="11"/>
  <c r="N13" i="11"/>
  <c r="P13" i="11" s="1"/>
  <c r="K13" i="11"/>
  <c r="N12" i="11"/>
  <c r="P12" i="11" s="1"/>
  <c r="K12" i="11"/>
  <c r="N23" i="11"/>
  <c r="P23" i="11" s="1"/>
  <c r="K23" i="11"/>
  <c r="N33" i="11"/>
  <c r="P33" i="11" s="1"/>
  <c r="K33" i="11"/>
  <c r="G23" i="7"/>
  <c r="G58" i="7" s="1"/>
  <c r="G23" i="5"/>
  <c r="G23" i="12"/>
  <c r="G58" i="12" s="1"/>
  <c r="N213" i="10"/>
  <c r="P213" i="10" s="1"/>
  <c r="K213" i="10"/>
  <c r="N217" i="10"/>
  <c r="P217" i="10" s="1"/>
  <c r="K217" i="10"/>
  <c r="K236" i="10"/>
  <c r="N236" i="10"/>
  <c r="P236" i="10" s="1"/>
  <c r="N222" i="10"/>
  <c r="P222" i="10" s="1"/>
  <c r="K222" i="10"/>
  <c r="N238" i="10"/>
  <c r="P238" i="10" s="1"/>
  <c r="K238" i="10"/>
  <c r="BT17" i="12"/>
  <c r="BT52" i="12" s="1"/>
  <c r="BT17" i="7"/>
  <c r="BT52" i="7" s="1"/>
  <c r="BV26" i="12"/>
  <c r="BV61" i="12" s="1"/>
  <c r="BV26" i="7"/>
  <c r="BV61" i="7" s="1"/>
  <c r="BV26" i="5"/>
  <c r="BV18" i="12"/>
  <c r="BV53" i="12" s="1"/>
  <c r="BV18" i="7"/>
  <c r="BV53" i="7" s="1"/>
  <c r="BV18" i="5"/>
  <c r="BK21" i="12"/>
  <c r="BK56" i="12" s="1"/>
  <c r="BK21" i="5"/>
  <c r="BK21" i="7"/>
  <c r="BK56" i="7" s="1"/>
  <c r="CB24" i="12"/>
  <c r="BU24" i="12"/>
  <c r="BU59" i="12" s="1"/>
  <c r="BU24" i="7"/>
  <c r="BU59" i="7" s="1"/>
  <c r="BU24" i="5"/>
  <c r="CB24" i="5"/>
  <c r="CB24" i="7"/>
  <c r="CB59" i="7" s="1"/>
  <c r="N53" i="10"/>
  <c r="P53" i="10" s="1"/>
  <c r="K53" i="10"/>
  <c r="N61" i="10"/>
  <c r="P61" i="10" s="1"/>
  <c r="K61" i="10"/>
  <c r="K52" i="10"/>
  <c r="N52" i="10"/>
  <c r="P52" i="10" s="1"/>
  <c r="K42" i="10"/>
  <c r="N42" i="10"/>
  <c r="P42" i="10" s="1"/>
  <c r="N54" i="10"/>
  <c r="P54" i="10" s="1"/>
  <c r="K54" i="10"/>
  <c r="N39" i="10"/>
  <c r="P39" i="10" s="1"/>
  <c r="K39" i="10"/>
  <c r="N51" i="10"/>
  <c r="P51" i="10" s="1"/>
  <c r="K51" i="10"/>
  <c r="BI12" i="12"/>
  <c r="BI47" i="12" s="1"/>
  <c r="BI12" i="7"/>
  <c r="BI47" i="7" s="1"/>
  <c r="CO23" i="12"/>
  <c r="CO58" i="12" s="1"/>
  <c r="CO23" i="5"/>
  <c r="CO23" i="7"/>
  <c r="CO58" i="7" s="1"/>
  <c r="BI30" i="7"/>
  <c r="BI65" i="7" s="1"/>
  <c r="BI30" i="12"/>
  <c r="BI65" i="12" s="1"/>
  <c r="CE10" i="12"/>
  <c r="CE45" i="12" s="1"/>
  <c r="CE10" i="5"/>
  <c r="CE10" i="7"/>
  <c r="CE45" i="7" s="1"/>
  <c r="CF18" i="12"/>
  <c r="CF53" i="12" s="1"/>
  <c r="CF18" i="7"/>
  <c r="CF53" i="7" s="1"/>
  <c r="CF18" i="5"/>
  <c r="K200" i="10"/>
  <c r="N200" i="10"/>
  <c r="P200" i="10" s="1"/>
  <c r="BJ31" i="12"/>
  <c r="BJ66" i="12" s="1"/>
  <c r="BJ31" i="7"/>
  <c r="BJ66" i="7" s="1"/>
  <c r="BJ6" i="12"/>
  <c r="BJ41" i="12" s="1"/>
  <c r="BJ6" i="7"/>
  <c r="BJ41" i="7" s="1"/>
  <c r="BL17" i="12"/>
  <c r="BL52" i="12" s="1"/>
  <c r="BL17" i="5"/>
  <c r="BL17" i="7"/>
  <c r="BL52" i="7" s="1"/>
  <c r="BA16" i="5"/>
  <c r="BA16" i="12"/>
  <c r="BA51" i="12" s="1"/>
  <c r="BA16" i="7"/>
  <c r="BA51" i="7" s="1"/>
  <c r="BU20" i="12"/>
  <c r="BU55" i="12" s="1"/>
  <c r="CB20" i="12"/>
  <c r="CB20" i="5"/>
  <c r="BU20" i="5"/>
  <c r="CB20" i="7"/>
  <c r="CB55" i="7" s="1"/>
  <c r="BU20" i="7"/>
  <c r="BU55" i="7" s="1"/>
  <c r="BU12" i="12"/>
  <c r="BU47" i="12" s="1"/>
  <c r="CB12" i="12"/>
  <c r="CB12" i="5"/>
  <c r="BU12" i="5"/>
  <c r="BU12" i="7"/>
  <c r="BU47" i="7" s="1"/>
  <c r="CB12" i="7"/>
  <c r="CB47" i="7" s="1"/>
  <c r="D26" i="12"/>
  <c r="D61" i="12" s="1"/>
  <c r="D26" i="7"/>
  <c r="D61" i="7" s="1"/>
  <c r="D26" i="5"/>
  <c r="CB33" i="12"/>
  <c r="BU33" i="12"/>
  <c r="BU68" i="12" s="1"/>
  <c r="BU33" i="5"/>
  <c r="CB33" i="5"/>
  <c r="BU33" i="7"/>
  <c r="BU68" i="7" s="1"/>
  <c r="CB33" i="7"/>
  <c r="CB68" i="7" s="1"/>
  <c r="BI10" i="12"/>
  <c r="BI45" i="12" s="1"/>
  <c r="BI10" i="7"/>
  <c r="BI45" i="7" s="1"/>
  <c r="BJ13" i="12"/>
  <c r="BJ48" i="12" s="1"/>
  <c r="BJ13" i="7"/>
  <c r="BJ48" i="7" s="1"/>
  <c r="N297" i="11"/>
  <c r="P297" i="11" s="1"/>
  <c r="K297" i="11"/>
  <c r="N285" i="11"/>
  <c r="P285" i="11" s="1"/>
  <c r="K285" i="11"/>
  <c r="K284" i="11"/>
  <c r="N284" i="11"/>
  <c r="P284" i="11" s="1"/>
  <c r="N270" i="11"/>
  <c r="P270" i="11" s="1"/>
  <c r="K270" i="11"/>
  <c r="N286" i="11"/>
  <c r="P286" i="11" s="1"/>
  <c r="K286" i="11"/>
  <c r="N271" i="11"/>
  <c r="P271" i="11" s="1"/>
  <c r="K271" i="11"/>
  <c r="N287" i="11"/>
  <c r="P287" i="11" s="1"/>
  <c r="K287" i="11"/>
  <c r="CN17" i="12"/>
  <c r="CN52" i="12" s="1"/>
  <c r="CN17" i="7"/>
  <c r="CN52" i="7" s="1"/>
  <c r="CN11" i="12"/>
  <c r="CN46" i="12" s="1"/>
  <c r="CN11" i="7"/>
  <c r="CN46" i="7" s="1"/>
  <c r="CO27" i="12"/>
  <c r="CO62" i="12" s="1"/>
  <c r="CO27" i="5"/>
  <c r="CO27" i="7"/>
  <c r="CO62" i="7" s="1"/>
  <c r="BJ23" i="12"/>
  <c r="BJ58" i="12" s="1"/>
  <c r="BJ23" i="7"/>
  <c r="BJ58" i="7" s="1"/>
  <c r="BK28" i="12"/>
  <c r="BK63" i="12" s="1"/>
  <c r="BK28" i="5"/>
  <c r="BK28" i="7"/>
  <c r="BK63" i="7" s="1"/>
  <c r="BA21" i="12"/>
  <c r="BA56" i="12" s="1"/>
  <c r="BA21" i="5"/>
  <c r="BA21" i="7"/>
  <c r="BA56" i="7" s="1"/>
  <c r="BA22" i="12"/>
  <c r="BA57" i="12" s="1"/>
  <c r="BA22" i="5"/>
  <c r="BA22" i="7"/>
  <c r="BA57" i="7" s="1"/>
  <c r="CO14" i="12"/>
  <c r="CO49" i="12" s="1"/>
  <c r="CO14" i="5"/>
  <c r="CO14" i="7"/>
  <c r="CO49" i="7" s="1"/>
  <c r="CD32" i="12"/>
  <c r="CD67" i="12" s="1"/>
  <c r="CD32" i="7"/>
  <c r="CD67" i="7" s="1"/>
  <c r="CD15" i="12"/>
  <c r="CD50" i="12" s="1"/>
  <c r="CD15" i="7"/>
  <c r="CD50" i="7" s="1"/>
  <c r="CF8" i="5"/>
  <c r="CF8" i="7"/>
  <c r="CF43" i="7" s="1"/>
  <c r="CF8" i="12"/>
  <c r="CF43" i="12" s="1"/>
  <c r="N241" i="11"/>
  <c r="P241" i="11" s="1"/>
  <c r="K241" i="11"/>
  <c r="N249" i="11"/>
  <c r="P249" i="11" s="1"/>
  <c r="K249" i="11"/>
  <c r="K248" i="11"/>
  <c r="N248" i="11"/>
  <c r="P248" i="11" s="1"/>
  <c r="K264" i="11"/>
  <c r="N264" i="11"/>
  <c r="P264" i="11" s="1"/>
  <c r="N250" i="11"/>
  <c r="P250" i="11" s="1"/>
  <c r="K250" i="11"/>
  <c r="N266" i="11"/>
  <c r="P266" i="11" s="1"/>
  <c r="K266" i="11"/>
  <c r="N255" i="11"/>
  <c r="P255" i="11" s="1"/>
  <c r="K255" i="11"/>
  <c r="BK27" i="12"/>
  <c r="BK62" i="12" s="1"/>
  <c r="BK27" i="7"/>
  <c r="BK62" i="7" s="1"/>
  <c r="BK27" i="5"/>
  <c r="F12" i="12"/>
  <c r="F47" i="12" s="1"/>
  <c r="F12" i="5"/>
  <c r="F12" i="7"/>
  <c r="F47" i="7" s="1"/>
  <c r="BB11" i="12"/>
  <c r="BB46" i="12" s="1"/>
  <c r="BB11" i="5"/>
  <c r="BB11" i="7"/>
  <c r="BB46" i="7" s="1"/>
  <c r="BB28" i="12"/>
  <c r="BB63" i="12" s="1"/>
  <c r="BB28" i="5"/>
  <c r="BB28" i="7"/>
  <c r="BB63" i="7" s="1"/>
  <c r="AZ11" i="12"/>
  <c r="AZ46" i="12" s="1"/>
  <c r="AZ11" i="7"/>
  <c r="AZ46" i="7" s="1"/>
  <c r="E25" i="12"/>
  <c r="E60" i="12" s="1"/>
  <c r="E25" i="5"/>
  <c r="E25" i="7"/>
  <c r="E60" i="7" s="1"/>
  <c r="C24" i="8" s="1"/>
  <c r="N24" i="8" s="1"/>
  <c r="I16" i="12"/>
  <c r="I51" i="12" s="1"/>
  <c r="I16" i="5"/>
  <c r="I16" i="7"/>
  <c r="I51" i="7" s="1"/>
  <c r="E16" i="12"/>
  <c r="E51" i="12" s="1"/>
  <c r="E16" i="7"/>
  <c r="E51" i="7" s="1"/>
  <c r="C15" i="8" s="1"/>
  <c r="N15" i="8" s="1"/>
  <c r="E16" i="5"/>
  <c r="BT9" i="12"/>
  <c r="BT44" i="12" s="1"/>
  <c r="BT9" i="7"/>
  <c r="BT44" i="7" s="1"/>
  <c r="H10" i="12"/>
  <c r="H45" i="12" s="1"/>
  <c r="H10" i="5"/>
  <c r="H10" i="7"/>
  <c r="H45" i="7" s="1"/>
  <c r="N141" i="10"/>
  <c r="P141" i="10" s="1"/>
  <c r="K141" i="10"/>
  <c r="N145" i="10"/>
  <c r="P145" i="10" s="1"/>
  <c r="K145" i="10"/>
  <c r="K132" i="10"/>
  <c r="N132" i="10"/>
  <c r="P132" i="10" s="1"/>
  <c r="K148" i="10"/>
  <c r="N148" i="10"/>
  <c r="P148" i="10" s="1"/>
  <c r="N134" i="10"/>
  <c r="P134" i="10" s="1"/>
  <c r="K134" i="10"/>
  <c r="N150" i="10"/>
  <c r="P150" i="10" s="1"/>
  <c r="K150" i="10"/>
  <c r="N139" i="10"/>
  <c r="P139" i="10" s="1"/>
  <c r="K139" i="10"/>
  <c r="K9" i="9"/>
  <c r="N9" i="9"/>
  <c r="P9" i="9" s="1"/>
  <c r="BU23" i="12"/>
  <c r="BU58" i="12" s="1"/>
  <c r="CB23" i="12"/>
  <c r="BU23" i="5"/>
  <c r="CB23" i="7"/>
  <c r="CB58" i="7" s="1"/>
  <c r="BU23" i="7"/>
  <c r="BU58" i="7" s="1"/>
  <c r="CB23" i="5"/>
  <c r="BU7" i="12"/>
  <c r="BU42" i="12" s="1"/>
  <c r="CB7" i="12"/>
  <c r="BU7" i="5"/>
  <c r="BU7" i="7"/>
  <c r="BU42" i="7" s="1"/>
  <c r="CB7" i="5"/>
  <c r="CB7" i="7"/>
  <c r="CB42" i="7" s="1"/>
  <c r="CO32" i="12"/>
  <c r="CO67" i="12" s="1"/>
  <c r="CO32" i="7"/>
  <c r="CO67" i="7" s="1"/>
  <c r="CO32" i="5"/>
  <c r="N193" i="10"/>
  <c r="P193" i="10" s="1"/>
  <c r="K193" i="10"/>
  <c r="F24" i="12"/>
  <c r="F59" i="12" s="1"/>
  <c r="F24" i="5"/>
  <c r="F24" i="7"/>
  <c r="F59" i="7" s="1"/>
  <c r="N169" i="11"/>
  <c r="P169" i="11" s="1"/>
  <c r="K169" i="11"/>
  <c r="N173" i="11"/>
  <c r="P173" i="11" s="1"/>
  <c r="K173" i="11"/>
  <c r="K168" i="11"/>
  <c r="N168" i="11"/>
  <c r="P168" i="11" s="1"/>
  <c r="N154" i="11"/>
  <c r="P154" i="11" s="1"/>
  <c r="K154" i="11"/>
  <c r="N170" i="11"/>
  <c r="P170" i="11" s="1"/>
  <c r="K170" i="11"/>
  <c r="N155" i="11"/>
  <c r="P155" i="11" s="1"/>
  <c r="K155" i="11"/>
  <c r="N171" i="11"/>
  <c r="P171" i="11" s="1"/>
  <c r="K171" i="11"/>
  <c r="N213" i="11"/>
  <c r="P213" i="11" s="1"/>
  <c r="K213" i="11"/>
  <c r="N237" i="11"/>
  <c r="P237" i="11" s="1"/>
  <c r="K237" i="11"/>
  <c r="K224" i="11"/>
  <c r="N224" i="11"/>
  <c r="P224" i="11" s="1"/>
  <c r="K240" i="11"/>
  <c r="N240" i="11"/>
  <c r="P240" i="11" s="1"/>
  <c r="N226" i="11"/>
  <c r="P226" i="11" s="1"/>
  <c r="K226" i="11"/>
  <c r="N215" i="11"/>
  <c r="P215" i="11" s="1"/>
  <c r="K215" i="11"/>
  <c r="N231" i="11"/>
  <c r="P231" i="11" s="1"/>
  <c r="K231" i="11"/>
  <c r="F25" i="12"/>
  <c r="F60" i="12" s="1"/>
  <c r="F25" i="7"/>
  <c r="F60" i="7" s="1"/>
  <c r="F25" i="5"/>
  <c r="F8" i="12"/>
  <c r="F43" i="12" s="1"/>
  <c r="F8" i="5"/>
  <c r="F8" i="7"/>
  <c r="F43" i="7" s="1"/>
  <c r="CE30" i="12"/>
  <c r="CE65" i="12" s="1"/>
  <c r="CE30" i="5"/>
  <c r="CE30" i="7"/>
  <c r="CE65" i="7" s="1"/>
  <c r="K196" i="10"/>
  <c r="N196" i="10"/>
  <c r="P196" i="10" s="1"/>
  <c r="N53" i="11"/>
  <c r="P53" i="11" s="1"/>
  <c r="K53" i="11"/>
  <c r="N61" i="11"/>
  <c r="P61" i="11" s="1"/>
  <c r="K61" i="11"/>
  <c r="K52" i="11"/>
  <c r="N52" i="11"/>
  <c r="P52" i="11" s="1"/>
  <c r="N38" i="11"/>
  <c r="P38" i="11" s="1"/>
  <c r="K38" i="11"/>
  <c r="N58" i="11"/>
  <c r="P58" i="11" s="1"/>
  <c r="K58" i="11"/>
  <c r="N41" i="11"/>
  <c r="P41" i="11" s="1"/>
  <c r="K41" i="11"/>
  <c r="N55" i="11"/>
  <c r="P55" i="11" s="1"/>
  <c r="K55" i="11"/>
  <c r="D11" i="12"/>
  <c r="D46" i="12" s="1"/>
  <c r="D11" i="5"/>
  <c r="D11" i="7"/>
  <c r="D46" i="7" s="1"/>
  <c r="CE13" i="12"/>
  <c r="CE48" i="12" s="1"/>
  <c r="CE13" i="5"/>
  <c r="CE13" i="7"/>
  <c r="CE48" i="7" s="1"/>
  <c r="BL10" i="12"/>
  <c r="BL45" i="12" s="1"/>
  <c r="BL10" i="5"/>
  <c r="BL10" i="7"/>
  <c r="BL45" i="7" s="1"/>
  <c r="N294" i="10"/>
  <c r="P294" i="10" s="1"/>
  <c r="K294" i="10"/>
  <c r="N295" i="10"/>
  <c r="P295" i="10" s="1"/>
  <c r="K295" i="10"/>
  <c r="CN24" i="12"/>
  <c r="CN59" i="12" s="1"/>
  <c r="CN24" i="7"/>
  <c r="CN59" i="7" s="1"/>
  <c r="CO19" i="12"/>
  <c r="CO54" i="12" s="1"/>
  <c r="CO19" i="5"/>
  <c r="CO19" i="7"/>
  <c r="CO54" i="7" s="1"/>
  <c r="D20" i="12"/>
  <c r="D55" i="12" s="1"/>
  <c r="D20" i="5"/>
  <c r="D20" i="7"/>
  <c r="D55" i="7" s="1"/>
  <c r="BK23" i="12"/>
  <c r="BK58" i="12" s="1"/>
  <c r="BK23" i="5"/>
  <c r="BK23" i="7"/>
  <c r="BK58" i="7" s="1"/>
  <c r="F17" i="12"/>
  <c r="F52" i="12" s="1"/>
  <c r="F17" i="5"/>
  <c r="F17" i="7"/>
  <c r="F52" i="7" s="1"/>
  <c r="BK32" i="12"/>
  <c r="BK67" i="12" s="1"/>
  <c r="BK32" i="5"/>
  <c r="BK32" i="7"/>
  <c r="BK67" i="7" s="1"/>
  <c r="BJ28" i="12"/>
  <c r="BJ63" i="12" s="1"/>
  <c r="BJ28" i="7"/>
  <c r="BJ63" i="7" s="1"/>
  <c r="BA7" i="12"/>
  <c r="BA42" i="12" s="1"/>
  <c r="BA7" i="5"/>
  <c r="BA7" i="7"/>
  <c r="BA42" i="7" s="1"/>
  <c r="H14" i="12"/>
  <c r="H49" i="12" s="1"/>
  <c r="H14" i="5"/>
  <c r="H14" i="7"/>
  <c r="H49" i="7" s="1"/>
  <c r="D27" i="12"/>
  <c r="D62" i="12" s="1"/>
  <c r="D27" i="5"/>
  <c r="D27" i="7"/>
  <c r="D62" i="7" s="1"/>
  <c r="CD22" i="12"/>
  <c r="CD57" i="12" s="1"/>
  <c r="CD22" i="7"/>
  <c r="CD57" i="7" s="1"/>
  <c r="BU15" i="12"/>
  <c r="BU50" i="12" s="1"/>
  <c r="CB15" i="12"/>
  <c r="BU15" i="5"/>
  <c r="BU15" i="7"/>
  <c r="BU50" i="7" s="1"/>
  <c r="CB15" i="7"/>
  <c r="CB50" i="7" s="1"/>
  <c r="CB15" i="5"/>
  <c r="CO21" i="12"/>
  <c r="CO56" i="12" s="1"/>
  <c r="CO21" i="5"/>
  <c r="CO21" i="7"/>
  <c r="CO56" i="7" s="1"/>
  <c r="CD25" i="12"/>
  <c r="CD60" i="12" s="1"/>
  <c r="CD25" i="7"/>
  <c r="CD60" i="7" s="1"/>
  <c r="CO11" i="12"/>
  <c r="CO46" i="12" s="1"/>
  <c r="CO11" i="5"/>
  <c r="CO11" i="7"/>
  <c r="CO46" i="7" s="1"/>
  <c r="N9" i="10"/>
  <c r="P9" i="10" s="1"/>
  <c r="K9" i="10"/>
  <c r="N35" i="10"/>
  <c r="P35" i="10" s="1"/>
  <c r="K35" i="10"/>
  <c r="N3" i="10" l="1"/>
  <c r="K155" i="9"/>
  <c r="N2" i="9" s="1"/>
  <c r="N3" i="11"/>
  <c r="N2" i="10"/>
  <c r="P2" i="9"/>
  <c r="N2" i="11"/>
</calcChain>
</file>

<file path=xl/sharedStrings.xml><?xml version="1.0" encoding="utf-8"?>
<sst xmlns="http://schemas.openxmlformats.org/spreadsheetml/2006/main" count="2216" uniqueCount="216">
  <si>
    <t>1) Metodo VTS para determinar la viscosidad según PG (ASTM D2493)</t>
  </si>
  <si>
    <t>PG 64-22</t>
  </si>
  <si>
    <t>Default Values from the Appendix</t>
  </si>
  <si>
    <t>Binder Grade</t>
  </si>
  <si>
    <t>A</t>
  </si>
  <si>
    <t>VTS</t>
  </si>
  <si>
    <t>TR °C</t>
  </si>
  <si>
    <t>TR °R</t>
  </si>
  <si>
    <t>η 10^6 poise</t>
  </si>
  <si>
    <t>η  cpoise</t>
  </si>
  <si>
    <t>Retenido Acumulado</t>
  </si>
  <si>
    <t>Mezcla</t>
  </si>
  <si>
    <t>Retenido</t>
  </si>
  <si>
    <t>SMA</t>
  </si>
  <si>
    <t xml:space="preserve">IV-A-12 </t>
  </si>
  <si>
    <t>M-10</t>
  </si>
  <si>
    <t>2) Granulometría</t>
  </si>
  <si>
    <t>Frecuencia</t>
  </si>
  <si>
    <t>Hz</t>
  </si>
  <si>
    <t>Mezcla IV-A-12 Tradicional FONDEF</t>
  </si>
  <si>
    <t>Va =</t>
  </si>
  <si>
    <t>%</t>
  </si>
  <si>
    <t>VMA =</t>
  </si>
  <si>
    <t>VFA =</t>
  </si>
  <si>
    <t>3/4'</t>
  </si>
  <si>
    <t>3/8'</t>
  </si>
  <si>
    <t># 4</t>
  </si>
  <si>
    <t># 200</t>
  </si>
  <si>
    <t>Mezcla IV-A-12 Modificado FONDEF</t>
  </si>
  <si>
    <t>Mezcla M-10 FONDEF</t>
  </si>
  <si>
    <t>PG 70-22</t>
  </si>
  <si>
    <t>PG 70-28</t>
  </si>
  <si>
    <t>Mezcla SMA - Fibra FONDEF</t>
  </si>
  <si>
    <t>Mezcla SMA - Pellet FONDEF</t>
  </si>
  <si>
    <t>MAC</t>
  </si>
  <si>
    <t>- FONDEF</t>
  </si>
  <si>
    <t>- AEROPUERTO</t>
  </si>
  <si>
    <t>PG 82-22</t>
  </si>
  <si>
    <t>log(|E*[MPa]|)</t>
  </si>
  <si>
    <t>log(|E*[psi]|)</t>
  </si>
  <si>
    <t>|E*| [psi]</t>
  </si>
  <si>
    <t>|E*|[MPa]</t>
  </si>
  <si>
    <t>sigmoidal</t>
  </si>
  <si>
    <t>Modelo MEPDG</t>
  </si>
  <si>
    <t>Mezcla AEROPUERTO</t>
  </si>
  <si>
    <t>- MEZCLAS CON RAP</t>
  </si>
  <si>
    <t>SIN RAP</t>
  </si>
  <si>
    <t>8% RAP</t>
  </si>
  <si>
    <t>18%RAP</t>
  </si>
  <si>
    <t>Mezcla SIN RAP</t>
  </si>
  <si>
    <t>Mezcla 8% RAP</t>
  </si>
  <si>
    <t>PG 64-16</t>
  </si>
  <si>
    <t>*SUPUESTO</t>
  </si>
  <si>
    <t>Parámetros</t>
  </si>
  <si>
    <t>Original</t>
  </si>
  <si>
    <t>HPDR</t>
  </si>
  <si>
    <t>PAV</t>
  </si>
  <si>
    <t>B</t>
  </si>
  <si>
    <t>C</t>
  </si>
  <si>
    <t>D</t>
  </si>
  <si>
    <t>log (fr)</t>
  </si>
  <si>
    <t>ORIGINAL</t>
  </si>
  <si>
    <t>HDPR</t>
  </si>
  <si>
    <t>G*</t>
  </si>
  <si>
    <t>delta</t>
  </si>
  <si>
    <t>|G*| [psi]</t>
  </si>
  <si>
    <t>CA-24 AsfalChile</t>
  </si>
  <si>
    <t>Temperatura</t>
  </si>
  <si>
    <t>Log(aT)</t>
  </si>
  <si>
    <t>[°C]</t>
  </si>
  <si>
    <t xml:space="preserve">Frecuencia </t>
  </si>
  <si>
    <t>Log (frec[rad/seg)</t>
  </si>
  <si>
    <t>[rad/seg]</t>
  </si>
  <si>
    <t>[Hz]</t>
  </si>
  <si>
    <t>Log(G*[Pa])</t>
  </si>
  <si>
    <t>[MPa]</t>
  </si>
  <si>
    <t>[Pa]</t>
  </si>
  <si>
    <t>Real</t>
  </si>
  <si>
    <t>log (f+ aT)</t>
  </si>
  <si>
    <t xml:space="preserve">log(|G*|) </t>
  </si>
  <si>
    <t>Estimado</t>
  </si>
  <si>
    <t>Ángulo de fase [°]</t>
  </si>
  <si>
    <t xml:space="preserve">error </t>
  </si>
  <si>
    <t>log(|G*|[Pa])</t>
  </si>
  <si>
    <t>|G*| [Pa]</t>
  </si>
  <si>
    <t>fr [rad/s]</t>
  </si>
  <si>
    <t>delta [°]</t>
  </si>
  <si>
    <t>Modelo Witsczak Modificado</t>
  </si>
  <si>
    <t xml:space="preserve">Modelo Witczak </t>
  </si>
  <si>
    <t>E</t>
  </si>
  <si>
    <t>Stylink</t>
  </si>
  <si>
    <t>[rad/s]</t>
  </si>
  <si>
    <t xml:space="preserve">fr </t>
  </si>
  <si>
    <t xml:space="preserve">- </t>
  </si>
  <si>
    <t>Pc original</t>
  </si>
  <si>
    <t>Pc HDPR</t>
  </si>
  <si>
    <t>Pc PAV</t>
  </si>
  <si>
    <t>Vbeff</t>
  </si>
  <si>
    <t>|E*|mix</t>
  </si>
  <si>
    <t>|E*|mix [psi]</t>
  </si>
  <si>
    <t>log(|E*|mix [MPa])</t>
  </si>
  <si>
    <t>IV-A-12 Tradicional</t>
  </si>
  <si>
    <t>Witczack Mod</t>
  </si>
  <si>
    <t>Hirsh</t>
  </si>
  <si>
    <t>Witczack Tradicional</t>
  </si>
  <si>
    <t>Sigmoidal</t>
  </si>
  <si>
    <t>IV-A-12 Modificado</t>
  </si>
  <si>
    <t>SMA Pellet</t>
  </si>
  <si>
    <t>SMA Fibra</t>
  </si>
  <si>
    <t>PG 76-28</t>
  </si>
  <si>
    <t>PG 82-28</t>
  </si>
  <si>
    <t>- MEZCLAS FONDEF 2</t>
  </si>
  <si>
    <t>SMA - A. Central</t>
  </si>
  <si>
    <t>SMA - A. del Maipo</t>
  </si>
  <si>
    <t>MDC - A. del Sol</t>
  </si>
  <si>
    <t>MDC - A. del Maipo</t>
  </si>
  <si>
    <t>Mezcla SMA A. Central</t>
  </si>
  <si>
    <t>*asfalto por ignición</t>
  </si>
  <si>
    <t>Mezcla SMA A. del Maipo</t>
  </si>
  <si>
    <t>IV-A-12 A. del Maipo</t>
  </si>
  <si>
    <t>Mezcla MDC - A. del Sol</t>
  </si>
  <si>
    <t>Mezcla MDC A. Del Maipo</t>
  </si>
  <si>
    <t>Mezcla IV-A-12 A. Del Maipo</t>
  </si>
  <si>
    <t>SMA A. Central</t>
  </si>
  <si>
    <t>SMA A. del Maipo</t>
  </si>
  <si>
    <t>MDC A. del Sol</t>
  </si>
  <si>
    <t>MDC A. del Maipo</t>
  </si>
  <si>
    <t>IV-A-12 Mod</t>
  </si>
  <si>
    <t>IV-A-12 Trad</t>
  </si>
  <si>
    <t>M 10</t>
  </si>
  <si>
    <t>Predicción</t>
  </si>
  <si>
    <t>PG64-22</t>
  </si>
  <si>
    <t>T Empresa 1 - AsfalChile</t>
  </si>
  <si>
    <t>PG70-28</t>
  </si>
  <si>
    <t>relación log G* con PG64-22 de referencia</t>
  </si>
  <si>
    <t>(Hirsch Original) / 0.4875</t>
  </si>
  <si>
    <t>Pc</t>
  </si>
  <si>
    <t>c1</t>
  </si>
  <si>
    <t>c2</t>
  </si>
  <si>
    <t>c3</t>
  </si>
  <si>
    <t>Hirsch</t>
  </si>
  <si>
    <t>|E*|[psi]</t>
  </si>
  <si>
    <t>IV-A-12 PG64-22</t>
  </si>
  <si>
    <t>M10 PG70-28</t>
  </si>
  <si>
    <t>IV-A-12 PG70-28</t>
  </si>
  <si>
    <t>SMA-P PG70-28</t>
  </si>
  <si>
    <t>SMA-F PG70-28</t>
  </si>
  <si>
    <t>dif</t>
  </si>
  <si>
    <t>R2 70-22 M3</t>
  </si>
  <si>
    <t>PG76-28</t>
  </si>
  <si>
    <t>PG82-28</t>
  </si>
  <si>
    <t>R2 64-22</t>
  </si>
  <si>
    <t>G</t>
  </si>
  <si>
    <t>Mezcla 18% RAP</t>
  </si>
  <si>
    <t>Hirsch ORIGINAL</t>
  </si>
  <si>
    <t>SMA A CENTRAL</t>
  </si>
  <si>
    <t>SMA A DEL MAIPO</t>
  </si>
  <si>
    <t>MDC A DEL SOL</t>
  </si>
  <si>
    <t>MDC A DEL MAIPO</t>
  </si>
  <si>
    <t>IV A 12 A DEL MAIPO</t>
  </si>
  <si>
    <t>suma</t>
  </si>
  <si>
    <t>VAM</t>
  </si>
  <si>
    <t>VAF</t>
  </si>
  <si>
    <t>MEZCLA PARA AEROPUERTO</t>
  </si>
  <si>
    <t>IV-A-12 SIN RAP</t>
  </si>
  <si>
    <t>IV-A-12 8% RAP</t>
  </si>
  <si>
    <t>IV-A-12 18% RAP</t>
  </si>
  <si>
    <t>suma dif log</t>
  </si>
  <si>
    <t>suma dif E</t>
  </si>
  <si>
    <t>MEDIDO</t>
  </si>
  <si>
    <t>ESTIMADO</t>
  </si>
  <si>
    <t>k1</t>
  </si>
  <si>
    <t>k2</t>
  </si>
  <si>
    <t>N500</t>
  </si>
  <si>
    <r>
      <rPr>
        <sz val="16"/>
        <color theme="1"/>
        <rFont val="Symbol"/>
        <family val="1"/>
        <charset val="2"/>
      </rPr>
      <t>e</t>
    </r>
    <r>
      <rPr>
        <sz val="11"/>
        <color theme="1"/>
        <rFont val="Calibri"/>
        <family val="2"/>
        <scheme val="minor"/>
      </rPr>
      <t>6 [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strain]</t>
    </r>
  </si>
  <si>
    <t>obj</t>
  </si>
  <si>
    <t xml:space="preserve">IV-A-12 Tradicional </t>
  </si>
  <si>
    <t>M-10 Modificado</t>
  </si>
  <si>
    <t>SMA Modificado Pell</t>
  </si>
  <si>
    <t>SMA Modificado Cel</t>
  </si>
  <si>
    <t>SMA Autopista Central</t>
  </si>
  <si>
    <t>SMA Autopista del Maipo</t>
  </si>
  <si>
    <t>M10 Autopista del Maipo</t>
  </si>
  <si>
    <t>M10 Autopista del Sol</t>
  </si>
  <si>
    <t>IV-A-12 Autopista del Maipo</t>
  </si>
  <si>
    <t>IV-A-12 18%RAP</t>
  </si>
  <si>
    <t>PG82-22 Corto Plazo</t>
  </si>
  <si>
    <t>PG82-22 Largo Plazo</t>
  </si>
  <si>
    <t>MEMORIA ESTEBAN MARÍN</t>
  </si>
  <si>
    <r>
      <t>Nivel de Deformación [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st]</t>
    </r>
  </si>
  <si>
    <t>IV-A-12- Trad</t>
  </si>
  <si>
    <t>IV-A-12-Mod</t>
  </si>
  <si>
    <t>M-10 Mod</t>
  </si>
  <si>
    <t>SMA-Pel</t>
  </si>
  <si>
    <t>SMA-Cel</t>
  </si>
  <si>
    <t>INFORME FATIGA FONDEF</t>
  </si>
  <si>
    <t>MEZCLAS CON RAP</t>
  </si>
  <si>
    <t>MEZCLAS AEROPUERTO</t>
  </si>
  <si>
    <t>prediccion</t>
  </si>
  <si>
    <t>ensayo</t>
  </si>
  <si>
    <t>IV-A-12 TRADICIONAL</t>
  </si>
  <si>
    <t>IVA12 MODIFICADO</t>
  </si>
  <si>
    <t>M10</t>
  </si>
  <si>
    <t>aerop LP</t>
  </si>
  <si>
    <t>aerop CP</t>
  </si>
  <si>
    <t>IVA12 SIN RAP</t>
  </si>
  <si>
    <t>IVA12 18%RAP</t>
  </si>
  <si>
    <t>M10 A DEL MAIPO</t>
  </si>
  <si>
    <t>M10 A DEL SOL</t>
  </si>
  <si>
    <t>IVA12 A DEL MAIPO</t>
  </si>
  <si>
    <t>Nf50 Ensayo</t>
  </si>
  <si>
    <t>k2 según max</t>
  </si>
  <si>
    <t>Nf50 predicho</t>
  </si>
  <si>
    <t>k2 según min</t>
  </si>
  <si>
    <t>k2 según inter</t>
  </si>
  <si>
    <t>IV-A-12  SIN RAP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</si>
</sst>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"/>
    <numFmt numFmtId="166" formatCode="#,##0.0000"/>
    <numFmt numFmtId="167" formatCode="0.0000"/>
    <numFmt numFmtId="168" formatCode="0.0000000"/>
    <numFmt numFmtId="169" formatCode="0.000000000"/>
    <numFmt numFmtId="170" formatCode="0.00000"/>
    <numFmt numFmtId="171" formatCode="#,##0.0"/>
    <numFmt numFmtId="172" formatCode="0.0000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sz val="16"/>
      <color theme="1"/>
      <name val="Symbol"/>
      <family val="1"/>
      <charset val="2"/>
    </font>
    <font>
      <sz val="11"/>
      <color theme="1"/>
      <name val="Symbol"/>
      <family val="1"/>
      <charset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41" fontId="1" fillId="0" borderId="0" applyFont="0" applyFill="0" applyBorder="0" applyAlignment="0" applyProtection="0"/>
  </cellStyleXfs>
  <cellXfs count="596">
    <xf numFmtId="0" fontId="0" fillId="0" borderId="0" xfId="0"/>
    <xf numFmtId="0" fontId="2" fillId="0" borderId="11" xfId="0" applyFont="1" applyBorder="1" applyAlignment="1">
      <alignment horizontal="center"/>
    </xf>
    <xf numFmtId="0" fontId="0" fillId="0" borderId="7" xfId="0" applyBorder="1"/>
    <xf numFmtId="0" fontId="0" fillId="0" borderId="10" xfId="0" applyBorder="1" applyAlignment="1">
      <alignment horizontal="center"/>
    </xf>
    <xf numFmtId="0" fontId="0" fillId="15" borderId="0" xfId="0" applyFill="1"/>
    <xf numFmtId="0" fontId="0" fillId="0" borderId="0" xfId="0" applyAlignment="1">
      <alignment horizontal="center"/>
    </xf>
    <xf numFmtId="0" fontId="0" fillId="0" borderId="2" xfId="0" applyBorder="1"/>
    <xf numFmtId="0" fontId="2" fillId="0" borderId="10" xfId="0" applyFont="1" applyBorder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0" xfId="0"/>
    <xf numFmtId="0" fontId="0" fillId="0" borderId="11" xfId="0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0" xfId="0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4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164" fontId="0" fillId="0" borderId="6" xfId="0" applyNumberForma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6" xfId="0" applyBorder="1"/>
    <xf numFmtId="3" fontId="0" fillId="0" borderId="0" xfId="0" applyNumberFormat="1"/>
    <xf numFmtId="0" fontId="0" fillId="0" borderId="8" xfId="0" applyBorder="1" applyAlignment="1">
      <alignment horizontal="center"/>
    </xf>
    <xf numFmtId="2" fontId="0" fillId="0" borderId="8" xfId="0" applyNumberFormat="1" applyBorder="1"/>
    <xf numFmtId="164" fontId="0" fillId="0" borderId="8" xfId="0" applyNumberFormat="1" applyBorder="1"/>
    <xf numFmtId="0" fontId="2" fillId="0" borderId="0" xfId="0" applyFont="1"/>
    <xf numFmtId="0" fontId="6" fillId="0" borderId="0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0" fillId="0" borderId="2" xfId="0" applyFill="1" applyBorder="1" applyAlignment="1">
      <alignment horizontal="right"/>
    </xf>
    <xf numFmtId="0" fontId="0" fillId="0" borderId="3" xfId="0" applyFill="1" applyBorder="1"/>
    <xf numFmtId="0" fontId="7" fillId="0" borderId="8" xfId="0" applyFont="1" applyFill="1" applyBorder="1" applyAlignment="1" applyProtection="1">
      <alignment horizontal="right" vertical="center"/>
    </xf>
    <xf numFmtId="0" fontId="7" fillId="0" borderId="9" xfId="0" applyFont="1" applyFill="1" applyBorder="1" applyAlignment="1" applyProtection="1">
      <alignment horizontal="left" vertical="center"/>
    </xf>
    <xf numFmtId="0" fontId="0" fillId="0" borderId="4" xfId="0" applyFill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Border="1"/>
    <xf numFmtId="0" fontId="0" fillId="0" borderId="0" xfId="0" applyNumberFormat="1" applyBorder="1" applyAlignment="1">
      <alignment horizontal="center" vertical="center"/>
    </xf>
    <xf numFmtId="3" fontId="0" fillId="0" borderId="0" xfId="0" applyNumberFormat="1" applyBorder="1"/>
    <xf numFmtId="0" fontId="0" fillId="0" borderId="8" xfId="0" applyNumberFormat="1" applyBorder="1" applyAlignment="1">
      <alignment horizontal="center" vertical="center"/>
    </xf>
    <xf numFmtId="0" fontId="0" fillId="0" borderId="9" xfId="0" applyNumberFormat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164" fontId="0" fillId="0" borderId="8" xfId="0" applyNumberFormat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165" fontId="4" fillId="0" borderId="4" xfId="0" applyNumberFormat="1" applyFont="1" applyFill="1" applyBorder="1" applyAlignment="1" applyProtection="1">
      <alignment horizontal="center" vertical="center"/>
    </xf>
    <xf numFmtId="0" fontId="0" fillId="0" borderId="0" xfId="0" quotePrefix="1"/>
    <xf numFmtId="0" fontId="0" fillId="0" borderId="0" xfId="0" quotePrefix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3" xfId="0" applyBorder="1"/>
    <xf numFmtId="0" fontId="0" fillId="0" borderId="0" xfId="0" applyNumberFormat="1" applyFill="1" applyBorder="1" applyAlignment="1">
      <alignment horizontal="center" vertical="center"/>
    </xf>
    <xf numFmtId="0" fontId="0" fillId="0" borderId="7" xfId="0" applyNumberFormat="1" applyFill="1" applyBorder="1" applyAlignment="1">
      <alignment horizontal="center" vertical="center"/>
    </xf>
    <xf numFmtId="0" fontId="0" fillId="0" borderId="13" xfId="0" applyNumberFormat="1" applyBorder="1" applyAlignment="1">
      <alignment horizontal="center" vertical="center"/>
    </xf>
    <xf numFmtId="0" fontId="0" fillId="0" borderId="12" xfId="0" applyBorder="1" applyAlignment="1">
      <alignment horizontal="center"/>
    </xf>
    <xf numFmtId="166" fontId="0" fillId="0" borderId="12" xfId="0" applyNumberFormat="1" applyBorder="1"/>
    <xf numFmtId="166" fontId="0" fillId="0" borderId="14" xfId="0" applyNumberFormat="1" applyBorder="1"/>
    <xf numFmtId="166" fontId="0" fillId="0" borderId="13" xfId="0" applyNumberFormat="1" applyBorder="1"/>
    <xf numFmtId="3" fontId="0" fillId="0" borderId="4" xfId="0" applyNumberFormat="1" applyBorder="1"/>
    <xf numFmtId="3" fontId="0" fillId="0" borderId="7" xfId="0" applyNumberFormat="1" applyBorder="1"/>
    <xf numFmtId="0" fontId="0" fillId="15" borderId="0" xfId="0" applyFill="1" applyBorder="1"/>
    <xf numFmtId="0" fontId="0" fillId="15" borderId="0" xfId="0" applyNumberFormat="1" applyFill="1" applyBorder="1" applyAlignment="1">
      <alignment horizontal="center" vertical="center"/>
    </xf>
    <xf numFmtId="166" fontId="0" fillId="0" borderId="2" xfId="0" applyNumberFormat="1" applyBorder="1"/>
    <xf numFmtId="166" fontId="0" fillId="0" borderId="8" xfId="0" applyNumberFormat="1" applyBorder="1"/>
    <xf numFmtId="166" fontId="0" fillId="0" borderId="5" xfId="0" applyNumberFormat="1" applyBorder="1"/>
    <xf numFmtId="0" fontId="5" fillId="0" borderId="4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0" xfId="0" applyFill="1" applyBorder="1"/>
    <xf numFmtId="0" fontId="7" fillId="0" borderId="0" xfId="0" applyFont="1" applyFill="1" applyBorder="1" applyAlignment="1" applyProtection="1">
      <alignment horizontal="left" vertical="center"/>
    </xf>
    <xf numFmtId="0" fontId="0" fillId="0" borderId="16" xfId="0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43" xfId="0" applyNumberFormat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34" xfId="0" applyNumberFormat="1" applyFont="1" applyFill="1" applyBorder="1" applyAlignment="1">
      <alignment horizontal="center"/>
    </xf>
    <xf numFmtId="165" fontId="6" fillId="0" borderId="35" xfId="0" applyNumberFormat="1" applyFont="1" applyFill="1" applyBorder="1" applyAlignment="1">
      <alignment horizontal="center"/>
    </xf>
    <xf numFmtId="2" fontId="6" fillId="0" borderId="3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165" fontId="6" fillId="0" borderId="18" xfId="0" applyNumberFormat="1" applyFont="1" applyFill="1" applyBorder="1" applyAlignment="1">
      <alignment horizontal="center"/>
    </xf>
    <xf numFmtId="165" fontId="6" fillId="0" borderId="39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165" fontId="6" fillId="0" borderId="40" xfId="0" applyNumberFormat="1" applyFont="1" applyFill="1" applyBorder="1" applyAlignment="1">
      <alignment horizontal="center"/>
    </xf>
    <xf numFmtId="2" fontId="6" fillId="0" borderId="41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165" fontId="6" fillId="0" borderId="45" xfId="0" applyNumberFormat="1" applyFont="1" applyFill="1" applyBorder="1" applyAlignment="1">
      <alignment horizontal="center"/>
    </xf>
    <xf numFmtId="165" fontId="6" fillId="0" borderId="46" xfId="0" applyNumberFormat="1" applyFont="1" applyFill="1" applyBorder="1" applyAlignment="1">
      <alignment horizontal="center"/>
    </xf>
    <xf numFmtId="165" fontId="6" fillId="0" borderId="47" xfId="0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center"/>
    </xf>
    <xf numFmtId="165" fontId="6" fillId="0" borderId="37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2" fontId="6" fillId="0" borderId="18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0" fontId="0" fillId="0" borderId="18" xfId="0" applyBorder="1"/>
    <xf numFmtId="165" fontId="6" fillId="0" borderId="34" xfId="0" applyNumberFormat="1" applyFont="1" applyFill="1" applyBorder="1" applyAlignment="1">
      <alignment horizontal="center"/>
    </xf>
    <xf numFmtId="0" fontId="0" fillId="0" borderId="16" xfId="0" applyBorder="1"/>
    <xf numFmtId="2" fontId="6" fillId="0" borderId="17" xfId="0" applyNumberFormat="1" applyFont="1" applyFill="1" applyBorder="1" applyAlignment="1">
      <alignment horizontal="center"/>
    </xf>
    <xf numFmtId="165" fontId="6" fillId="0" borderId="38" xfId="0" applyNumberFormat="1" applyFont="1" applyFill="1" applyBorder="1" applyAlignment="1">
      <alignment horizontal="center"/>
    </xf>
    <xf numFmtId="2" fontId="6" fillId="0" borderId="19" xfId="0" applyNumberFormat="1" applyFont="1" applyFill="1" applyBorder="1" applyAlignment="1">
      <alignment horizontal="center"/>
    </xf>
    <xf numFmtId="165" fontId="6" fillId="0" borderId="25" xfId="0" applyNumberFormat="1" applyFont="1" applyFill="1" applyBorder="1" applyAlignment="1">
      <alignment horizontal="center"/>
    </xf>
    <xf numFmtId="0" fontId="0" fillId="0" borderId="20" xfId="0" applyBorder="1"/>
    <xf numFmtId="2" fontId="6" fillId="0" borderId="21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20" xfId="0" applyFont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168" fontId="6" fillId="0" borderId="4" xfId="0" applyNumberFormat="1" applyFont="1" applyFill="1" applyBorder="1" applyAlignment="1">
      <alignment horizontal="center"/>
    </xf>
    <xf numFmtId="169" fontId="6" fillId="0" borderId="4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18" xfId="0" applyNumberFormat="1" applyBorder="1"/>
    <xf numFmtId="167" fontId="0" fillId="0" borderId="20" xfId="0" applyNumberFormat="1" applyBorder="1"/>
    <xf numFmtId="167" fontId="0" fillId="0" borderId="43" xfId="0" applyNumberFormat="1" applyBorder="1"/>
    <xf numFmtId="167" fontId="0" fillId="0" borderId="46" xfId="0" applyNumberFormat="1" applyBorder="1"/>
    <xf numFmtId="2" fontId="0" fillId="0" borderId="16" xfId="0" applyNumberFormat="1" applyBorder="1"/>
    <xf numFmtId="2" fontId="0" fillId="0" borderId="43" xfId="0" applyNumberFormat="1" applyBorder="1"/>
    <xf numFmtId="0" fontId="9" fillId="0" borderId="21" xfId="0" applyFont="1" applyBorder="1" applyAlignment="1">
      <alignment horizontal="center"/>
    </xf>
    <xf numFmtId="2" fontId="0" fillId="0" borderId="17" xfId="0" applyNumberFormat="1" applyBorder="1"/>
    <xf numFmtId="2" fontId="0" fillId="0" borderId="51" xfId="0" applyNumberFormat="1" applyBorder="1"/>
    <xf numFmtId="167" fontId="0" fillId="0" borderId="52" xfId="0" applyNumberFormat="1" applyBorder="1"/>
    <xf numFmtId="2" fontId="0" fillId="0" borderId="53" xfId="0" applyNumberFormat="1" applyBorder="1"/>
    <xf numFmtId="165" fontId="6" fillId="0" borderId="42" xfId="0" applyNumberFormat="1" applyFont="1" applyFill="1" applyBorder="1" applyAlignment="1">
      <alignment horizontal="center"/>
    </xf>
    <xf numFmtId="0" fontId="0" fillId="0" borderId="43" xfId="0" applyBorder="1"/>
    <xf numFmtId="2" fontId="0" fillId="0" borderId="21" xfId="0" applyNumberFormat="1" applyBorder="1"/>
    <xf numFmtId="2" fontId="0" fillId="0" borderId="46" xfId="0" applyNumberFormat="1" applyBorder="1"/>
    <xf numFmtId="0" fontId="0" fillId="0" borderId="0" xfId="0" applyBorder="1" applyAlignment="1">
      <alignment horizontal="right"/>
    </xf>
    <xf numFmtId="0" fontId="2" fillId="0" borderId="3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0" fillId="0" borderId="42" xfId="0" applyBorder="1"/>
    <xf numFmtId="0" fontId="0" fillId="0" borderId="51" xfId="0" applyBorder="1"/>
    <xf numFmtId="0" fontId="0" fillId="0" borderId="38" xfId="0" applyBorder="1"/>
    <xf numFmtId="0" fontId="0" fillId="0" borderId="19" xfId="0" applyBorder="1"/>
    <xf numFmtId="0" fontId="0" fillId="0" borderId="25" xfId="0" applyBorder="1"/>
    <xf numFmtId="0" fontId="0" fillId="0" borderId="21" xfId="0" applyBorder="1"/>
    <xf numFmtId="165" fontId="0" fillId="0" borderId="31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165" fontId="0" fillId="0" borderId="54" xfId="0" applyNumberFormat="1" applyBorder="1" applyAlignment="1">
      <alignment horizontal="center"/>
    </xf>
    <xf numFmtId="165" fontId="0" fillId="0" borderId="51" xfId="0" applyNumberForma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165" fontId="0" fillId="0" borderId="47" xfId="0" applyNumberFormat="1" applyBorder="1" applyAlignment="1">
      <alignment horizontal="center"/>
    </xf>
    <xf numFmtId="165" fontId="0" fillId="0" borderId="39" xfId="0" applyNumberFormat="1" applyBorder="1" applyAlignment="1">
      <alignment horizontal="center"/>
    </xf>
    <xf numFmtId="165" fontId="0" fillId="0" borderId="37" xfId="0" applyNumberFormat="1" applyBorder="1" applyAlignment="1">
      <alignment horizontal="center"/>
    </xf>
    <xf numFmtId="165" fontId="0" fillId="0" borderId="40" xfId="0" applyNumberFormat="1" applyBorder="1" applyAlignment="1">
      <alignment horizontal="center"/>
    </xf>
    <xf numFmtId="165" fontId="0" fillId="0" borderId="42" xfId="0" applyNumberFormat="1" applyBorder="1" applyAlignment="1">
      <alignment horizontal="center"/>
    </xf>
    <xf numFmtId="165" fontId="0" fillId="0" borderId="38" xfId="0" applyNumberFormat="1" applyBorder="1" applyAlignment="1">
      <alignment horizontal="center"/>
    </xf>
    <xf numFmtId="165" fontId="0" fillId="0" borderId="36" xfId="0" applyNumberFormat="1" applyBorder="1" applyAlignment="1">
      <alignment horizontal="center"/>
    </xf>
    <xf numFmtId="165" fontId="0" fillId="0" borderId="25" xfId="0" applyNumberFormat="1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8" xfId="0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0" fillId="0" borderId="5" xfId="0" applyNumberForma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167" fontId="0" fillId="0" borderId="4" xfId="0" applyNumberFormat="1" applyBorder="1"/>
    <xf numFmtId="167" fontId="0" fillId="0" borderId="0" xfId="0" applyNumberFormat="1" applyBorder="1"/>
    <xf numFmtId="167" fontId="0" fillId="0" borderId="7" xfId="0" applyNumberFormat="1" applyBorder="1"/>
    <xf numFmtId="167" fontId="0" fillId="0" borderId="9" xfId="0" applyNumberFormat="1" applyBorder="1"/>
    <xf numFmtId="167" fontId="0" fillId="0" borderId="6" xfId="0" applyNumberFormat="1" applyBorder="1"/>
    <xf numFmtId="170" fontId="0" fillId="0" borderId="8" xfId="0" applyNumberFormat="1" applyBorder="1"/>
    <xf numFmtId="170" fontId="0" fillId="0" borderId="5" xfId="0" applyNumberFormat="1" applyBorder="1"/>
    <xf numFmtId="167" fontId="0" fillId="0" borderId="8" xfId="0" applyNumberFormat="1" applyBorder="1"/>
    <xf numFmtId="167" fontId="0" fillId="0" borderId="5" xfId="0" applyNumberFormat="1" applyBorder="1"/>
    <xf numFmtId="0" fontId="0" fillId="0" borderId="4" xfId="0" applyNumberFormat="1" applyBorder="1" applyAlignment="1">
      <alignment horizontal="center" vertical="center"/>
    </xf>
    <xf numFmtId="165" fontId="0" fillId="0" borderId="0" xfId="0" applyNumberFormat="1" applyBorder="1"/>
    <xf numFmtId="165" fontId="0" fillId="0" borderId="7" xfId="0" applyNumberFormat="1" applyBorder="1"/>
    <xf numFmtId="2" fontId="0" fillId="0" borderId="0" xfId="0" applyNumberFormat="1" applyBorder="1"/>
    <xf numFmtId="2" fontId="0" fillId="0" borderId="7" xfId="0" applyNumberFormat="1" applyBorder="1"/>
    <xf numFmtId="4" fontId="0" fillId="16" borderId="12" xfId="0" applyNumberFormat="1" applyFill="1" applyBorder="1" applyAlignment="1">
      <alignment horizontal="center"/>
    </xf>
    <xf numFmtId="4" fontId="0" fillId="16" borderId="14" xfId="0" applyNumberFormat="1" applyFill="1" applyBorder="1" applyAlignment="1">
      <alignment horizontal="center"/>
    </xf>
    <xf numFmtId="4" fontId="0" fillId="16" borderId="13" xfId="0" applyNumberFormat="1" applyFill="1" applyBorder="1" applyAlignment="1">
      <alignment horizontal="center"/>
    </xf>
    <xf numFmtId="2" fontId="0" fillId="16" borderId="3" xfId="0" applyNumberFormat="1" applyFill="1" applyBorder="1" applyAlignment="1">
      <alignment horizontal="center"/>
    </xf>
    <xf numFmtId="2" fontId="0" fillId="16" borderId="9" xfId="0" applyNumberFormat="1" applyFill="1" applyBorder="1" applyAlignment="1">
      <alignment horizontal="center"/>
    </xf>
    <xf numFmtId="2" fontId="0" fillId="16" borderId="6" xfId="0" applyNumberForma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49" xfId="0" applyNumberFormat="1" applyFill="1" applyBorder="1" applyAlignment="1">
      <alignment horizontal="center" vertical="center"/>
    </xf>
    <xf numFmtId="0" fontId="0" fillId="0" borderId="49" xfId="0" applyBorder="1"/>
    <xf numFmtId="0" fontId="0" fillId="0" borderId="11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60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4" xfId="0" applyBorder="1"/>
    <xf numFmtId="165" fontId="0" fillId="0" borderId="17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40" xfId="0" applyBorder="1"/>
    <xf numFmtId="165" fontId="0" fillId="0" borderId="34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63" xfId="0" applyNumberFormat="1" applyBorder="1"/>
    <xf numFmtId="2" fontId="6" fillId="0" borderId="51" xfId="0" applyNumberFormat="1" applyFont="1" applyFill="1" applyBorder="1" applyAlignment="1">
      <alignment horizontal="center"/>
    </xf>
    <xf numFmtId="167" fontId="0" fillId="0" borderId="2" xfId="0" applyNumberFormat="1" applyBorder="1"/>
    <xf numFmtId="165" fontId="0" fillId="0" borderId="4" xfId="0" applyNumberFormat="1" applyBorder="1"/>
    <xf numFmtId="2" fontId="0" fillId="0" borderId="4" xfId="0" applyNumberFormat="1" applyBorder="1"/>
    <xf numFmtId="0" fontId="10" fillId="0" borderId="0" xfId="0" applyFont="1"/>
    <xf numFmtId="0" fontId="0" fillId="0" borderId="11" xfId="0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0" fillId="0" borderId="4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7" fillId="0" borderId="2" xfId="0" applyFont="1" applyFill="1" applyBorder="1" applyAlignment="1" applyProtection="1">
      <alignment horizontal="right" vertical="center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>
      <alignment horizontal="center"/>
    </xf>
    <xf numFmtId="164" fontId="0" fillId="0" borderId="0" xfId="0" applyNumberFormat="1"/>
    <xf numFmtId="4" fontId="0" fillId="0" borderId="0" xfId="0" applyNumberFormat="1"/>
    <xf numFmtId="2" fontId="0" fillId="0" borderId="0" xfId="0" applyNumberFormat="1"/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5" xfId="0" applyFont="1" applyFill="1" applyBorder="1" applyAlignment="1" applyProtection="1">
      <alignment horizontal="right" vertical="center"/>
    </xf>
    <xf numFmtId="0" fontId="7" fillId="0" borderId="6" xfId="0" applyFont="1" applyFill="1" applyBorder="1" applyAlignment="1" applyProtection="1">
      <alignment horizontal="left" vertical="center"/>
    </xf>
    <xf numFmtId="0" fontId="2" fillId="0" borderId="24" xfId="0" applyFon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4" fontId="0" fillId="17" borderId="26" xfId="0" applyNumberFormat="1" applyFill="1" applyBorder="1" applyAlignment="1">
      <alignment horizontal="center"/>
    </xf>
    <xf numFmtId="4" fontId="0" fillId="17" borderId="30" xfId="0" applyNumberFormat="1" applyFill="1" applyBorder="1" applyAlignment="1">
      <alignment horizontal="center"/>
    </xf>
    <xf numFmtId="4" fontId="0" fillId="17" borderId="32" xfId="0" applyNumberFormat="1" applyFill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2" fillId="0" borderId="36" xfId="0" applyFon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2" fontId="0" fillId="0" borderId="50" xfId="0" applyNumberFormat="1" applyBorder="1" applyAlignment="1">
      <alignment horizontal="center"/>
    </xf>
    <xf numFmtId="2" fontId="0" fillId="0" borderId="64" xfId="0" applyNumberFormat="1" applyBorder="1" applyAlignment="1">
      <alignment horizontal="center"/>
    </xf>
    <xf numFmtId="2" fontId="0" fillId="0" borderId="65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12" fillId="0" borderId="0" xfId="0" applyFont="1" applyFill="1" applyBorder="1"/>
    <xf numFmtId="0" fontId="0" fillId="0" borderId="8" xfId="0" applyFont="1" applyFill="1" applyBorder="1" applyProtection="1">
      <protection locked="0"/>
    </xf>
    <xf numFmtId="0" fontId="0" fillId="0" borderId="5" xfId="0" applyFont="1" applyFill="1" applyBorder="1" applyProtection="1">
      <protection locked="0"/>
    </xf>
    <xf numFmtId="0" fontId="1" fillId="0" borderId="51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0" xfId="0" applyFont="1" applyFill="1" applyBorder="1"/>
    <xf numFmtId="0" fontId="2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49" fontId="4" fillId="0" borderId="5" xfId="0" applyNumberFormat="1" applyFont="1" applyFill="1" applyBorder="1" applyAlignment="1" applyProtection="1">
      <alignment horizontal="center" vertical="center"/>
    </xf>
    <xf numFmtId="165" fontId="4" fillId="0" borderId="7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6" fillId="0" borderId="58" xfId="0" applyFont="1" applyFill="1" applyBorder="1" applyAlignment="1">
      <alignment horizontal="center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0" fillId="0" borderId="2" xfId="0" applyFill="1" applyBorder="1" applyAlignment="1">
      <alignment horizontal="right"/>
    </xf>
    <xf numFmtId="0" fontId="0" fillId="0" borderId="3" xfId="0" applyFill="1" applyBorder="1"/>
    <xf numFmtId="0" fontId="0" fillId="0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NumberFormat="1" applyFill="1" applyBorder="1" applyAlignment="1">
      <alignment horizontal="center" vertical="center"/>
    </xf>
    <xf numFmtId="167" fontId="0" fillId="0" borderId="8" xfId="0" applyNumberFormat="1" applyFill="1" applyBorder="1" applyAlignment="1">
      <alignment horizontal="center"/>
    </xf>
    <xf numFmtId="164" fontId="0" fillId="0" borderId="0" xfId="0" applyNumberFormat="1" applyBorder="1"/>
    <xf numFmtId="167" fontId="0" fillId="0" borderId="5" xfId="0" applyNumberFormat="1" applyFill="1" applyBorder="1" applyAlignment="1">
      <alignment horizontal="center"/>
    </xf>
    <xf numFmtId="164" fontId="0" fillId="0" borderId="7" xfId="0" applyNumberFormat="1" applyBorder="1"/>
    <xf numFmtId="165" fontId="0" fillId="16" borderId="0" xfId="0" applyNumberFormat="1" applyFill="1" applyBorder="1"/>
    <xf numFmtId="165" fontId="0" fillId="16" borderId="7" xfId="0" applyNumberFormat="1" applyFill="1" applyBorder="1"/>
    <xf numFmtId="165" fontId="0" fillId="16" borderId="9" xfId="0" applyNumberFormat="1" applyFill="1" applyBorder="1"/>
    <xf numFmtId="165" fontId="0" fillId="16" borderId="6" xfId="0" applyNumberFormat="1" applyFill="1" applyBorder="1"/>
    <xf numFmtId="166" fontId="0" fillId="16" borderId="12" xfId="0" applyNumberFormat="1" applyFill="1" applyBorder="1"/>
    <xf numFmtId="166" fontId="0" fillId="16" borderId="14" xfId="0" applyNumberFormat="1" applyFill="1" applyBorder="1"/>
    <xf numFmtId="166" fontId="0" fillId="16" borderId="13" xfId="0" applyNumberFormat="1" applyFill="1" applyBorder="1"/>
    <xf numFmtId="0" fontId="0" fillId="0" borderId="35" xfId="0" applyFont="1" applyBorder="1" applyAlignment="1">
      <alignment horizontal="center"/>
    </xf>
    <xf numFmtId="0" fontId="0" fillId="16" borderId="3" xfId="0" applyFill="1" applyBorder="1"/>
    <xf numFmtId="0" fontId="0" fillId="16" borderId="9" xfId="0" applyFill="1" applyBorder="1"/>
    <xf numFmtId="0" fontId="0" fillId="16" borderId="6" xfId="0" applyFill="1" applyBorder="1"/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165" fontId="0" fillId="0" borderId="27" xfId="0" applyNumberFormat="1" applyBorder="1" applyAlignment="1">
      <alignment horizontal="center"/>
    </xf>
    <xf numFmtId="0" fontId="0" fillId="0" borderId="33" xfId="0" applyBorder="1"/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5" fontId="0" fillId="16" borderId="9" xfId="0" applyNumberFormat="1" applyFill="1" applyBorder="1" applyAlignment="1">
      <alignment horizontal="center"/>
    </xf>
    <xf numFmtId="165" fontId="0" fillId="16" borderId="6" xfId="0" applyNumberFormat="1" applyFill="1" applyBorder="1" applyAlignment="1">
      <alignment horizontal="center"/>
    </xf>
    <xf numFmtId="166" fontId="0" fillId="16" borderId="12" xfId="0" applyNumberFormat="1" applyFill="1" applyBorder="1" applyAlignment="1">
      <alignment horizontal="center"/>
    </xf>
    <xf numFmtId="166" fontId="0" fillId="16" borderId="14" xfId="0" applyNumberFormat="1" applyFill="1" applyBorder="1" applyAlignment="1">
      <alignment horizontal="center"/>
    </xf>
    <xf numFmtId="166" fontId="0" fillId="16" borderId="13" xfId="0" applyNumberFormat="1" applyFill="1" applyBorder="1" applyAlignment="1">
      <alignment horizontal="center"/>
    </xf>
    <xf numFmtId="4" fontId="0" fillId="0" borderId="26" xfId="0" applyNumberFormat="1" applyFill="1" applyBorder="1" applyAlignment="1">
      <alignment horizontal="center"/>
    </xf>
    <xf numFmtId="4" fontId="0" fillId="0" borderId="50" xfId="0" applyNumberFormat="1" applyFill="1" applyBorder="1" applyAlignment="1">
      <alignment horizontal="center"/>
    </xf>
    <xf numFmtId="4" fontId="0" fillId="0" borderId="34" xfId="0" applyNumberFormat="1" applyFill="1" applyBorder="1" applyAlignment="1">
      <alignment horizontal="center"/>
    </xf>
    <xf numFmtId="4" fontId="0" fillId="17" borderId="18" xfId="0" applyNumberFormat="1" applyFill="1" applyBorder="1" applyAlignment="1">
      <alignment horizontal="center"/>
    </xf>
    <xf numFmtId="4" fontId="0" fillId="0" borderId="18" xfId="0" applyNumberFormat="1" applyBorder="1"/>
    <xf numFmtId="4" fontId="0" fillId="17" borderId="31" xfId="0" applyNumberFormat="1" applyFill="1" applyBorder="1" applyAlignment="1">
      <alignment horizontal="center"/>
    </xf>
    <xf numFmtId="4" fontId="0" fillId="17" borderId="38" xfId="0" applyNumberFormat="1" applyFill="1" applyBorder="1" applyAlignment="1">
      <alignment horizontal="center"/>
    </xf>
    <xf numFmtId="4" fontId="0" fillId="0" borderId="19" xfId="0" applyNumberFormat="1" applyBorder="1"/>
    <xf numFmtId="4" fontId="0" fillId="17" borderId="25" xfId="0" applyNumberFormat="1" applyFill="1" applyBorder="1" applyAlignment="1">
      <alignment horizontal="center"/>
    </xf>
    <xf numFmtId="4" fontId="0" fillId="0" borderId="21" xfId="0" applyNumberFormat="1" applyBorder="1"/>
    <xf numFmtId="0" fontId="0" fillId="0" borderId="16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0" fillId="0" borderId="16" xfId="0" applyFill="1" applyBorder="1"/>
    <xf numFmtId="167" fontId="0" fillId="0" borderId="16" xfId="0" applyNumberFormat="1" applyFill="1" applyBorder="1"/>
    <xf numFmtId="2" fontId="0" fillId="0" borderId="17" xfId="0" applyNumberFormat="1" applyFill="1" applyBorder="1"/>
    <xf numFmtId="2" fontId="0" fillId="0" borderId="51" xfId="0" applyNumberFormat="1" applyFill="1" applyBorder="1"/>
    <xf numFmtId="0" fontId="0" fillId="0" borderId="18" xfId="0" applyFill="1" applyBorder="1"/>
    <xf numFmtId="167" fontId="0" fillId="0" borderId="18" xfId="0" applyNumberFormat="1" applyFill="1" applyBorder="1"/>
    <xf numFmtId="167" fontId="0" fillId="0" borderId="43" xfId="0" applyNumberFormat="1" applyFill="1" applyBorder="1"/>
    <xf numFmtId="0" fontId="0" fillId="0" borderId="20" xfId="0" applyFill="1" applyBorder="1"/>
    <xf numFmtId="167" fontId="0" fillId="0" borderId="20" xfId="0" applyNumberFormat="1" applyFill="1" applyBorder="1"/>
    <xf numFmtId="167" fontId="0" fillId="0" borderId="46" xfId="0" applyNumberFormat="1" applyFill="1" applyBorder="1"/>
    <xf numFmtId="2" fontId="0" fillId="0" borderId="21" xfId="0" applyNumberFormat="1" applyFill="1" applyBorder="1"/>
    <xf numFmtId="167" fontId="0" fillId="0" borderId="52" xfId="0" applyNumberFormat="1" applyFill="1" applyBorder="1"/>
    <xf numFmtId="0" fontId="0" fillId="0" borderId="43" xfId="0" applyFill="1" applyBorder="1"/>
    <xf numFmtId="2" fontId="0" fillId="0" borderId="63" xfId="0" applyNumberFormat="1" applyFill="1" applyBorder="1"/>
    <xf numFmtId="0" fontId="6" fillId="0" borderId="7" xfId="0" applyFont="1" applyFill="1" applyBorder="1" applyAlignment="1">
      <alignment horizontal="center"/>
    </xf>
    <xf numFmtId="2" fontId="0" fillId="17" borderId="3" xfId="0" applyNumberFormat="1" applyFill="1" applyBorder="1" applyAlignment="1">
      <alignment horizontal="center"/>
    </xf>
    <xf numFmtId="0" fontId="0" fillId="17" borderId="0" xfId="0" applyFill="1"/>
    <xf numFmtId="0" fontId="0" fillId="17" borderId="9" xfId="0" applyFill="1" applyBorder="1"/>
    <xf numFmtId="0" fontId="0" fillId="17" borderId="6" xfId="0" applyFill="1" applyBorder="1"/>
    <xf numFmtId="2" fontId="0" fillId="17" borderId="9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12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7" fontId="0" fillId="15" borderId="4" xfId="0" applyNumberFormat="1" applyFill="1" applyBorder="1" applyAlignment="1">
      <alignment horizontal="center"/>
    </xf>
    <xf numFmtId="167" fontId="0" fillId="15" borderId="4" xfId="0" applyNumberFormat="1" applyFill="1" applyBorder="1"/>
    <xf numFmtId="0" fontId="0" fillId="15" borderId="4" xfId="0" applyFill="1" applyBorder="1"/>
    <xf numFmtId="0" fontId="0" fillId="15" borderId="3" xfId="0" applyFill="1" applyBorder="1"/>
    <xf numFmtId="0" fontId="0" fillId="15" borderId="2" xfId="0" applyFill="1" applyBorder="1"/>
    <xf numFmtId="0" fontId="0" fillId="15" borderId="8" xfId="0" applyFill="1" applyBorder="1"/>
    <xf numFmtId="0" fontId="0" fillId="15" borderId="9" xfId="0" applyFill="1" applyBorder="1"/>
    <xf numFmtId="167" fontId="0" fillId="15" borderId="0" xfId="0" applyNumberFormat="1" applyFill="1" applyBorder="1" applyAlignment="1">
      <alignment horizontal="center"/>
    </xf>
    <xf numFmtId="167" fontId="0" fillId="15" borderId="0" xfId="0" applyNumberFormat="1" applyFill="1" applyBorder="1"/>
    <xf numFmtId="164" fontId="0" fillId="0" borderId="4" xfId="0" applyNumberFormat="1" applyBorder="1"/>
    <xf numFmtId="171" fontId="0" fillId="0" borderId="4" xfId="0" applyNumberFormat="1" applyBorder="1"/>
    <xf numFmtId="171" fontId="0" fillId="0" borderId="0" xfId="0" applyNumberFormat="1" applyBorder="1"/>
    <xf numFmtId="171" fontId="0" fillId="0" borderId="7" xfId="0" applyNumberFormat="1" applyBorder="1"/>
    <xf numFmtId="0" fontId="2" fillId="0" borderId="0" xfId="0" applyFont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167" fontId="0" fillId="0" borderId="2" xfId="0" applyNumberFormat="1" applyFill="1" applyBorder="1" applyAlignment="1">
      <alignment horizontal="center"/>
    </xf>
    <xf numFmtId="165" fontId="0" fillId="16" borderId="3" xfId="0" applyNumberFormat="1" applyFill="1" applyBorder="1" applyAlignment="1">
      <alignment horizontal="center"/>
    </xf>
    <xf numFmtId="165" fontId="0" fillId="16" borderId="3" xfId="0" applyNumberFormat="1" applyFill="1" applyBorder="1"/>
    <xf numFmtId="0" fontId="7" fillId="0" borderId="4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>
      <alignment horizontal="center"/>
    </xf>
    <xf numFmtId="0" fontId="2" fillId="0" borderId="3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2" fillId="0" borderId="31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2" fillId="0" borderId="18" xfId="0" applyFont="1" applyBorder="1" applyAlignment="1">
      <alignment horizontal="center" vertical="center" wrapText="1"/>
    </xf>
    <xf numFmtId="2" fontId="6" fillId="0" borderId="7" xfId="0" applyNumberFormat="1" applyFont="1" applyFill="1" applyBorder="1" applyAlignment="1" applyProtection="1">
      <alignment horizontal="center" vertical="center"/>
      <protection locked="0"/>
    </xf>
    <xf numFmtId="2" fontId="0" fillId="0" borderId="12" xfId="0" applyNumberFormat="1" applyBorder="1" applyAlignment="1">
      <alignment horizontal="center"/>
    </xf>
    <xf numFmtId="4" fontId="0" fillId="15" borderId="34" xfId="0" applyNumberFormat="1" applyFill="1" applyBorder="1" applyAlignment="1">
      <alignment horizontal="center"/>
    </xf>
    <xf numFmtId="2" fontId="0" fillId="15" borderId="38" xfId="0" applyNumberFormat="1" applyFill="1" applyBorder="1" applyAlignment="1">
      <alignment horizontal="center"/>
    </xf>
    <xf numFmtId="2" fontId="0" fillId="15" borderId="25" xfId="0" applyNumberFormat="1" applyFill="1" applyBorder="1" applyAlignment="1">
      <alignment horizontal="center"/>
    </xf>
    <xf numFmtId="166" fontId="0" fillId="0" borderId="0" xfId="0" applyNumberFormat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0" fillId="0" borderId="13" xfId="0" applyFill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2" fillId="0" borderId="49" xfId="0" applyFont="1" applyBorder="1" applyAlignment="1">
      <alignment horizontal="center"/>
    </xf>
    <xf numFmtId="0" fontId="0" fillId="0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2" fillId="0" borderId="26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7" xfId="0" applyBorder="1" applyAlignment="1">
      <alignment horizontal="center"/>
    </xf>
    <xf numFmtId="2" fontId="6" fillId="0" borderId="35" xfId="0" applyNumberFormat="1" applyFont="1" applyFill="1" applyBorder="1" applyAlignment="1">
      <alignment horizontal="center"/>
    </xf>
    <xf numFmtId="2" fontId="6" fillId="0" borderId="5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1" fontId="0" fillId="0" borderId="0" xfId="0" applyNumberFormat="1"/>
    <xf numFmtId="1" fontId="0" fillId="0" borderId="58" xfId="0" applyNumberFormat="1" applyBorder="1"/>
    <xf numFmtId="0" fontId="15" fillId="0" borderId="11" xfId="0" applyFont="1" applyBorder="1" applyAlignment="1">
      <alignment horizontal="center" vertical="center"/>
    </xf>
    <xf numFmtId="1" fontId="0" fillId="0" borderId="14" xfId="0" applyNumberFormat="1" applyBorder="1"/>
    <xf numFmtId="1" fontId="0" fillId="0" borderId="8" xfId="0" applyNumberFormat="1" applyBorder="1"/>
    <xf numFmtId="1" fontId="0" fillId="0" borderId="9" xfId="0" applyNumberFormat="1" applyBorder="1"/>
    <xf numFmtId="3" fontId="0" fillId="0" borderId="14" xfId="0" applyNumberFormat="1" applyBorder="1"/>
    <xf numFmtId="0" fontId="12" fillId="0" borderId="0" xfId="0" applyFont="1"/>
    <xf numFmtId="1" fontId="0" fillId="0" borderId="13" xfId="0" applyNumberFormat="1" applyBorder="1"/>
    <xf numFmtId="0" fontId="0" fillId="0" borderId="7" xfId="0" applyFill="1" applyBorder="1"/>
    <xf numFmtId="1" fontId="0" fillId="0" borderId="5" xfId="0" applyNumberFormat="1" applyBorder="1"/>
    <xf numFmtId="1" fontId="0" fillId="0" borderId="6" xfId="0" applyNumberFormat="1" applyBorder="1"/>
    <xf numFmtId="1" fontId="0" fillId="0" borderId="2" xfId="0" applyNumberFormat="1" applyBorder="1"/>
    <xf numFmtId="1" fontId="0" fillId="0" borderId="3" xfId="0" applyNumberFormat="1" applyBorder="1"/>
    <xf numFmtId="1" fontId="0" fillId="0" borderId="0" xfId="0" applyNumberFormat="1" applyBorder="1"/>
    <xf numFmtId="1" fontId="0" fillId="0" borderId="12" xfId="0" applyNumberFormat="1" applyBorder="1"/>
    <xf numFmtId="172" fontId="0" fillId="0" borderId="0" xfId="0" applyNumberFormat="1"/>
    <xf numFmtId="1" fontId="0" fillId="0" borderId="58" xfId="0" applyNumberForma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0" fillId="0" borderId="41" xfId="0" applyNumberForma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6" xfId="0" applyBorder="1"/>
    <xf numFmtId="0" fontId="0" fillId="0" borderId="51" xfId="0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5" xfId="0" applyBorder="1" applyAlignment="1">
      <alignment horizontal="center" vertical="center" wrapText="1"/>
    </xf>
    <xf numFmtId="1" fontId="0" fillId="0" borderId="66" xfId="0" applyNumberFormat="1" applyBorder="1"/>
    <xf numFmtId="1" fontId="0" fillId="0" borderId="42" xfId="0" applyNumberFormat="1" applyBorder="1"/>
    <xf numFmtId="1" fontId="0" fillId="0" borderId="43" xfId="0" applyNumberFormat="1" applyBorder="1"/>
    <xf numFmtId="1" fontId="0" fillId="0" borderId="60" xfId="0" applyNumberFormat="1" applyBorder="1"/>
    <xf numFmtId="1" fontId="0" fillId="0" borderId="38" xfId="0" applyNumberFormat="1" applyBorder="1"/>
    <xf numFmtId="1" fontId="0" fillId="0" borderId="18" xfId="0" applyNumberFormat="1" applyBorder="1"/>
    <xf numFmtId="1" fontId="0" fillId="0" borderId="22" xfId="0" applyNumberFormat="1" applyBorder="1"/>
    <xf numFmtId="1" fontId="0" fillId="0" borderId="67" xfId="0" applyNumberFormat="1" applyBorder="1"/>
    <xf numFmtId="1" fontId="0" fillId="0" borderId="20" xfId="0" applyNumberFormat="1" applyBorder="1"/>
    <xf numFmtId="0" fontId="0" fillId="0" borderId="68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17" xfId="0" applyBorder="1"/>
    <xf numFmtId="41" fontId="0" fillId="0" borderId="0" xfId="21" applyFont="1"/>
    <xf numFmtId="1" fontId="12" fillId="0" borderId="0" xfId="0" applyNumberFormat="1" applyFont="1"/>
    <xf numFmtId="41" fontId="12" fillId="0" borderId="0" xfId="21" applyFont="1"/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55" xfId="0" applyBorder="1" applyAlignment="1">
      <alignment horizontal="center" wrapText="1"/>
    </xf>
    <xf numFmtId="0" fontId="12" fillId="0" borderId="44" xfId="0" applyFont="1" applyBorder="1" applyAlignment="1">
      <alignment horizontal="center"/>
    </xf>
    <xf numFmtId="0" fontId="12" fillId="0" borderId="56" xfId="0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" fontId="0" fillId="0" borderId="26" xfId="0" applyNumberFormat="1" applyBorder="1" applyAlignment="1">
      <alignment horizontal="center"/>
    </xf>
    <xf numFmtId="0" fontId="14" fillId="15" borderId="54" xfId="0" applyFont="1" applyFill="1" applyBorder="1" applyAlignment="1">
      <alignment horizontal="center" vertical="center"/>
    </xf>
    <xf numFmtId="1" fontId="12" fillId="0" borderId="43" xfId="0" applyNumberFormat="1" applyFont="1" applyBorder="1"/>
    <xf numFmtId="0" fontId="14" fillId="15" borderId="43" xfId="0" applyFont="1" applyFill="1" applyBorder="1" applyAlignment="1">
      <alignment horizontal="center" vertical="center"/>
    </xf>
    <xf numFmtId="0" fontId="0" fillId="15" borderId="43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14" fillId="15" borderId="31" xfId="0" applyFont="1" applyFill="1" applyBorder="1" applyAlignment="1">
      <alignment horizontal="center" vertical="center"/>
    </xf>
    <xf numFmtId="1" fontId="12" fillId="0" borderId="18" xfId="0" applyNumberFormat="1" applyFont="1" applyBorder="1"/>
    <xf numFmtId="0" fontId="14" fillId="15" borderId="18" xfId="0" applyFont="1" applyFill="1" applyBorder="1" applyAlignment="1">
      <alignment horizontal="center" vertical="center"/>
    </xf>
    <xf numFmtId="0" fontId="0" fillId="15" borderId="18" xfId="0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14" fillId="15" borderId="36" xfId="0" applyFont="1" applyFill="1" applyBorder="1" applyAlignment="1">
      <alignment horizontal="center" vertical="center"/>
    </xf>
    <xf numFmtId="0" fontId="14" fillId="15" borderId="23" xfId="0" applyFont="1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14" fillId="15" borderId="70" xfId="0" applyFont="1" applyFill="1" applyBorder="1" applyAlignment="1">
      <alignment horizontal="center" vertical="center"/>
    </xf>
    <xf numFmtId="0" fontId="14" fillId="15" borderId="46" xfId="0" applyFont="1" applyFill="1" applyBorder="1" applyAlignment="1">
      <alignment horizontal="center" vertical="center"/>
    </xf>
    <xf numFmtId="0" fontId="0" fillId="15" borderId="46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14" fillId="15" borderId="4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26" xfId="0" applyBorder="1"/>
    <xf numFmtId="0" fontId="0" fillId="0" borderId="8" xfId="0" applyBorder="1" applyAlignment="1">
      <alignment horizontal="center" vertical="center" wrapText="1"/>
    </xf>
    <xf numFmtId="0" fontId="0" fillId="0" borderId="30" xfId="0" applyBorder="1"/>
    <xf numFmtId="0" fontId="0" fillId="0" borderId="5" xfId="0" applyBorder="1" applyAlignment="1">
      <alignment horizontal="center" vertical="center" wrapText="1"/>
    </xf>
    <xf numFmtId="0" fontId="0" fillId="0" borderId="32" xfId="0" applyBorder="1"/>
    <xf numFmtId="1" fontId="12" fillId="0" borderId="46" xfId="0" applyNumberFormat="1" applyFont="1" applyFill="1" applyBorder="1"/>
    <xf numFmtId="1" fontId="0" fillId="0" borderId="8" xfId="0" applyNumberFormat="1" applyBorder="1" applyAlignment="1">
      <alignment horizontal="center"/>
    </xf>
    <xf numFmtId="1" fontId="0" fillId="0" borderId="60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1" fontId="0" fillId="0" borderId="67" xfId="0" applyNumberFormat="1" applyBorder="1" applyAlignment="1">
      <alignment horizontal="center"/>
    </xf>
    <xf numFmtId="0" fontId="0" fillId="0" borderId="41" xfId="0" applyNumberFormat="1" applyBorder="1" applyAlignment="1">
      <alignment horizontal="center"/>
    </xf>
  </cellXfs>
  <cellStyles count="22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Millares [0]" xfId="21" builtinId="6"/>
    <cellStyle name="Millares 2" xfId="1" xr:uid="{00000000-0005-0000-0000-00000C000000}"/>
    <cellStyle name="Normal" xfId="0" builtinId="0"/>
    <cellStyle name="Normal 2" xfId="2" xr:uid="{00000000-0005-0000-0000-00000E000000}"/>
    <cellStyle name="Normal 2 2" xfId="15" xr:uid="{00000000-0005-0000-0000-00000F000000}"/>
    <cellStyle name="Normal 3" xfId="16" xr:uid="{00000000-0005-0000-0000-000010000000}"/>
    <cellStyle name="Normal 4" xfId="17" xr:uid="{00000000-0005-0000-0000-000011000000}"/>
    <cellStyle name="Notas 2" xfId="18" xr:uid="{00000000-0005-0000-0000-000012000000}"/>
    <cellStyle name="Notas 3" xfId="19" xr:uid="{00000000-0005-0000-0000-000013000000}"/>
    <cellStyle name="Notas 4" xfId="20" xr:uid="{00000000-0005-0000-0000-00001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Módulo1!$O$13:$O$41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CF-4DF1-8317-7947021813B2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Módulo1!$S$13:$S$41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CF-4DF1-8317-7947021813B2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Módulo1!$AC$13:$AC$41</c:f>
              <c:numCache>
                <c:formatCode>0.00</c:formatCode>
                <c:ptCount val="29"/>
                <c:pt idx="0">
                  <c:v>2.5131208110199119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9B-4D99-B703-D9DD4D2CE3E2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Módulo1!$AK$13:$AK$41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9B-4D99-B703-D9DD4D2CE3E2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Módulo1!$AS$13:$AS$41</c:f>
              <c:numCache>
                <c:formatCode>0.00</c:formatCode>
                <c:ptCount val="29"/>
                <c:pt idx="0">
                  <c:v>2.9025484946000515</c:v>
                </c:pt>
                <c:pt idx="1">
                  <c:v>3.2826584441346518</c:v>
                </c:pt>
                <c:pt idx="2">
                  <c:v>3.6556247696511881</c:v>
                </c:pt>
                <c:pt idx="3">
                  <c:v>4.1560293037915095</c:v>
                </c:pt>
                <c:pt idx="4">
                  <c:v>4.2231101328256706</c:v>
                </c:pt>
                <c:pt idx="5">
                  <c:v>4.2594762673110864</c:v>
                </c:pt>
                <c:pt idx="6">
                  <c:v>4.2840395017325301</c:v>
                </c:pt>
                <c:pt idx="7">
                  <c:v>4.3024038283942447</c:v>
                </c:pt>
                <c:pt idx="8">
                  <c:v>4.3169723484760691</c:v>
                </c:pt>
                <c:pt idx="9">
                  <c:v>4.328989759165851</c:v>
                </c:pt>
                <c:pt idx="10">
                  <c:v>4.339181241379797</c:v>
                </c:pt>
                <c:pt idx="11">
                  <c:v>4.3480049757404116</c:v>
                </c:pt>
                <c:pt idx="12">
                  <c:v>4.3557681991137951</c:v>
                </c:pt>
                <c:pt idx="13">
                  <c:v>4.3626865549630027</c:v>
                </c:pt>
                <c:pt idx="14">
                  <c:v>4.3689169751109693</c:v>
                </c:pt>
                <c:pt idx="15">
                  <c:v>4.3745770722996014</c:v>
                </c:pt>
                <c:pt idx="16">
                  <c:v>4.3797571668491742</c:v>
                </c:pt>
                <c:pt idx="17">
                  <c:v>4.3845280601439436</c:v>
                </c:pt>
                <c:pt idx="18">
                  <c:v>4.3889462362468583</c:v>
                </c:pt>
                <c:pt idx="19">
                  <c:v>4.3930574467054626</c:v>
                </c:pt>
                <c:pt idx="20">
                  <c:v>4.3968992446608119</c:v>
                </c:pt>
                <c:pt idx="21">
                  <c:v>4.400502816285095</c:v>
                </c:pt>
                <c:pt idx="22">
                  <c:v>4.4038943303751861</c:v>
                </c:pt>
                <c:pt idx="23">
                  <c:v>4.4734427422607927</c:v>
                </c:pt>
                <c:pt idx="24">
                  <c:v>4.5317703711630735</c:v>
                </c:pt>
                <c:pt idx="25">
                  <c:v>4.5808015133951647</c:v>
                </c:pt>
                <c:pt idx="26">
                  <c:v>4.6223135915353897</c:v>
                </c:pt>
                <c:pt idx="27">
                  <c:v>4.6579340170080208</c:v>
                </c:pt>
                <c:pt idx="28">
                  <c:v>4.6891797197532936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9B-4D99-B703-D9DD4D2CE3E2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Módulo1!$AV$13:$AV$41</c:f>
              <c:numCache>
                <c:formatCode>0.000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9B-4D99-B703-D9DD4D2CE3E2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Módulo1!$AY$13:$AY$41</c:f>
              <c:numCache>
                <c:formatCode>0.000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9B-4D99-B703-D9DD4D2CE3E2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Módulo1!$BB$13:$BB$41</c:f>
              <c:numCache>
                <c:formatCode>0.000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C9B-4D99-B703-D9DD4D2C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722048"/>
        <c:axId val="-58724768"/>
      </c:scatterChart>
      <c:valAx>
        <c:axId val="-5872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58724768"/>
        <c:crosses val="autoZero"/>
        <c:crossBetween val="midCat"/>
      </c:valAx>
      <c:valAx>
        <c:axId val="-5872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5872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Módulo1!$KL$13:$KL$41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Módulo1!$KM$13:$KM$41</c:f>
              <c:numCache>
                <c:formatCode>#,##0.0000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22-4565-A500-CF7F7708B80B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Módulo1!$KL$13:$KL$41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Módulo1!$KQ$13:$KQ$41</c:f>
              <c:numCache>
                <c:formatCode>General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22-4565-A500-CF7F7708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9723648"/>
        <c:axId val="-2029719840"/>
      </c:scatterChart>
      <c:valAx>
        <c:axId val="-2029723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19840"/>
        <c:crosses val="autoZero"/>
        <c:crossBetween val="midCat"/>
      </c:valAx>
      <c:valAx>
        <c:axId val="-202971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23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4573893612220829"/>
                  <c:y val="0.459447938933218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70-28'!$E$6:$E$170</c:f>
              <c:numCache>
                <c:formatCode>0.000</c:formatCode>
                <c:ptCount val="165"/>
                <c:pt idx="0">
                  <c:v>0.95171225763508582</c:v>
                </c:pt>
                <c:pt idx="1">
                  <c:v>1.1558322402910106</c:v>
                </c:pt>
                <c:pt idx="2">
                  <c:v>1.3599522229469354</c:v>
                </c:pt>
                <c:pt idx="3">
                  <c:v>1.5655540795111551</c:v>
                </c:pt>
                <c:pt idx="4">
                  <c:v>1.7699381512490413</c:v>
                </c:pt>
                <c:pt idx="5">
                  <c:v>1.9729015567050239</c:v>
                </c:pt>
                <c:pt idx="6">
                  <c:v>2.1795989622487593</c:v>
                </c:pt>
                <c:pt idx="7">
                  <c:v>2.3830760217940732</c:v>
                </c:pt>
                <c:pt idx="8">
                  <c:v>2.5882001539884514</c:v>
                </c:pt>
                <c:pt idx="9">
                  <c:v>2.7924454922468924</c:v>
                </c:pt>
                <c:pt idx="10">
                  <c:v>2.997035236421743</c:v>
                </c:pt>
                <c:pt idx="11">
                  <c:v>3.2021322599439799</c:v>
                </c:pt>
                <c:pt idx="12">
                  <c:v>3.406557117643596</c:v>
                </c:pt>
                <c:pt idx="13">
                  <c:v>3.6106771002995206</c:v>
                </c:pt>
                <c:pt idx="14">
                  <c:v>3.8150351177555417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-1.6286126073254212</c:v>
                </c:pt>
                <c:pt idx="61">
                  <c:v>-1.4244926246694964</c:v>
                </c:pt>
                <c:pt idx="62">
                  <c:v>-1.2203726420135717</c:v>
                </c:pt>
                <c:pt idx="63">
                  <c:v>-1.0147707854493522</c:v>
                </c:pt>
                <c:pt idx="64">
                  <c:v>-0.81038671371146576</c:v>
                </c:pt>
                <c:pt idx="65">
                  <c:v>-0.60742330825548319</c:v>
                </c:pt>
                <c:pt idx="66">
                  <c:v>-0.40072590271174768</c:v>
                </c:pt>
                <c:pt idx="67">
                  <c:v>-0.19724884316643387</c:v>
                </c:pt>
                <c:pt idx="68">
                  <c:v>7.87528902794421E-3</c:v>
                </c:pt>
                <c:pt idx="69">
                  <c:v>0.21212062728638548</c:v>
                </c:pt>
                <c:pt idx="70">
                  <c:v>0.41671037146123613</c:v>
                </c:pt>
                <c:pt idx="71">
                  <c:v>0.62180739498347282</c:v>
                </c:pt>
                <c:pt idx="72">
                  <c:v>0.82623225268308897</c:v>
                </c:pt>
                <c:pt idx="73">
                  <c:v>1.0303522353390138</c:v>
                </c:pt>
                <c:pt idx="74">
                  <c:v>1.2347102527950347</c:v>
                </c:pt>
                <c:pt idx="75">
                  <c:v>-2.2388979609731474</c:v>
                </c:pt>
                <c:pt idx="76">
                  <c:v>-2.0347779783172228</c:v>
                </c:pt>
                <c:pt idx="77">
                  <c:v>-1.8306579956612978</c:v>
                </c:pt>
                <c:pt idx="78">
                  <c:v>-1.6250561390970781</c:v>
                </c:pt>
                <c:pt idx="79">
                  <c:v>-1.4206720673591919</c:v>
                </c:pt>
                <c:pt idx="80">
                  <c:v>-1.2177086619032094</c:v>
                </c:pt>
                <c:pt idx="81">
                  <c:v>-1.011011256359474</c:v>
                </c:pt>
                <c:pt idx="82">
                  <c:v>-0.80753419681416005</c:v>
                </c:pt>
                <c:pt idx="83">
                  <c:v>-0.60241006461978197</c:v>
                </c:pt>
                <c:pt idx="84">
                  <c:v>-0.3981647263613407</c:v>
                </c:pt>
                <c:pt idx="85">
                  <c:v>-0.19357498218649005</c:v>
                </c:pt>
                <c:pt idx="86">
                  <c:v>1.1522041335746636E-2</c:v>
                </c:pt>
                <c:pt idx="87">
                  <c:v>0.21594689903536279</c:v>
                </c:pt>
                <c:pt idx="88">
                  <c:v>0.42006688169128759</c:v>
                </c:pt>
                <c:pt idx="89">
                  <c:v>0.62442489914730848</c:v>
                </c:pt>
                <c:pt idx="90">
                  <c:v>-2.6798037572440112</c:v>
                </c:pt>
                <c:pt idx="91">
                  <c:v>-2.4756837745880862</c:v>
                </c:pt>
                <c:pt idx="92">
                  <c:v>-2.2715637919321612</c:v>
                </c:pt>
                <c:pt idx="93">
                  <c:v>-2.0659619353679419</c:v>
                </c:pt>
                <c:pt idx="94">
                  <c:v>-1.8615778636300555</c:v>
                </c:pt>
                <c:pt idx="95">
                  <c:v>-1.6586144581740729</c:v>
                </c:pt>
                <c:pt idx="96">
                  <c:v>-1.4519170526303375</c:v>
                </c:pt>
                <c:pt idx="97">
                  <c:v>-1.2484399930850236</c:v>
                </c:pt>
                <c:pt idx="98">
                  <c:v>-1.0433158608906457</c:v>
                </c:pt>
                <c:pt idx="99">
                  <c:v>-0.83907052263220427</c:v>
                </c:pt>
                <c:pt idx="100">
                  <c:v>-0.63448077845735362</c:v>
                </c:pt>
                <c:pt idx="101">
                  <c:v>-0.42938375493511693</c:v>
                </c:pt>
                <c:pt idx="102">
                  <c:v>-0.22495889723550078</c:v>
                </c:pt>
                <c:pt idx="103">
                  <c:v>-2.0838914579575984E-2</c:v>
                </c:pt>
                <c:pt idx="104">
                  <c:v>0.18351910287644491</c:v>
                </c:pt>
                <c:pt idx="105">
                  <c:v>-3.0890389674547594</c:v>
                </c:pt>
                <c:pt idx="106">
                  <c:v>-2.8849189847988344</c:v>
                </c:pt>
                <c:pt idx="107">
                  <c:v>-2.6807990021429098</c:v>
                </c:pt>
                <c:pt idx="108">
                  <c:v>-2.4751971455786901</c:v>
                </c:pt>
                <c:pt idx="109">
                  <c:v>-2.2708130738408037</c:v>
                </c:pt>
                <c:pt idx="110">
                  <c:v>-2.0678496683848211</c:v>
                </c:pt>
                <c:pt idx="111">
                  <c:v>-1.8611522628410859</c:v>
                </c:pt>
                <c:pt idx="112">
                  <c:v>-1.657675203295772</c:v>
                </c:pt>
                <c:pt idx="113">
                  <c:v>-1.4525510711013938</c:v>
                </c:pt>
                <c:pt idx="114">
                  <c:v>-1.2483057328429528</c:v>
                </c:pt>
                <c:pt idx="115">
                  <c:v>-1.043715988668102</c:v>
                </c:pt>
                <c:pt idx="116">
                  <c:v>-0.83861896514586531</c:v>
                </c:pt>
                <c:pt idx="117">
                  <c:v>-0.63419410744624916</c:v>
                </c:pt>
                <c:pt idx="118">
                  <c:v>-0.43007412479032436</c:v>
                </c:pt>
                <c:pt idx="119">
                  <c:v>-0.22571610733430347</c:v>
                </c:pt>
                <c:pt idx="120">
                  <c:v>-3.4924699937553374</c:v>
                </c:pt>
                <c:pt idx="121">
                  <c:v>-3.2883500110994124</c:v>
                </c:pt>
                <c:pt idx="122">
                  <c:v>-3.0842300284434878</c:v>
                </c:pt>
                <c:pt idx="123">
                  <c:v>-2.8786281718792681</c:v>
                </c:pt>
                <c:pt idx="124">
                  <c:v>-2.6742441001413817</c:v>
                </c:pt>
                <c:pt idx="125">
                  <c:v>-2.4712806946853991</c:v>
                </c:pt>
                <c:pt idx="126">
                  <c:v>-2.264583289141664</c:v>
                </c:pt>
                <c:pt idx="127">
                  <c:v>-2.06110622959635</c:v>
                </c:pt>
                <c:pt idx="128">
                  <c:v>-1.8559820974019718</c:v>
                </c:pt>
                <c:pt idx="129">
                  <c:v>-1.6517367591435308</c:v>
                </c:pt>
                <c:pt idx="130">
                  <c:v>-1.44714701496868</c:v>
                </c:pt>
                <c:pt idx="131">
                  <c:v>-1.2420499914464433</c:v>
                </c:pt>
                <c:pt idx="132">
                  <c:v>-1.0376251337468272</c:v>
                </c:pt>
                <c:pt idx="133">
                  <c:v>-0.8335051510909024</c:v>
                </c:pt>
                <c:pt idx="134">
                  <c:v>-0.62914713363488151</c:v>
                </c:pt>
                <c:pt idx="135">
                  <c:v>-3.8477144086363366</c:v>
                </c:pt>
                <c:pt idx="136">
                  <c:v>-3.6435944259804121</c:v>
                </c:pt>
                <c:pt idx="137">
                  <c:v>-3.439474443324487</c:v>
                </c:pt>
                <c:pt idx="138">
                  <c:v>-3.2338725867602673</c:v>
                </c:pt>
                <c:pt idx="139">
                  <c:v>-3.0294885150223809</c:v>
                </c:pt>
                <c:pt idx="140">
                  <c:v>-2.8265251095663984</c:v>
                </c:pt>
                <c:pt idx="141">
                  <c:v>-2.6198277040226632</c:v>
                </c:pt>
                <c:pt idx="142">
                  <c:v>-2.4163506444773493</c:v>
                </c:pt>
                <c:pt idx="143">
                  <c:v>-2.2112265122829711</c:v>
                </c:pt>
                <c:pt idx="144">
                  <c:v>-2.00698117402453</c:v>
                </c:pt>
                <c:pt idx="145">
                  <c:v>-1.8023914298496793</c:v>
                </c:pt>
                <c:pt idx="146">
                  <c:v>-1.5972944063274426</c:v>
                </c:pt>
                <c:pt idx="147">
                  <c:v>-1.3928695486278264</c:v>
                </c:pt>
                <c:pt idx="148">
                  <c:v>-1.1887495659719016</c:v>
                </c:pt>
                <c:pt idx="149">
                  <c:v>-0.98439154851588073</c:v>
                </c:pt>
                <c:pt idx="150">
                  <c:v>-4.1774507869028721</c:v>
                </c:pt>
                <c:pt idx="151">
                  <c:v>-3.9733308042469471</c:v>
                </c:pt>
                <c:pt idx="152">
                  <c:v>-3.7692108215910221</c:v>
                </c:pt>
                <c:pt idx="153">
                  <c:v>-3.5636089650268024</c:v>
                </c:pt>
                <c:pt idx="154">
                  <c:v>-3.3592248932889159</c:v>
                </c:pt>
                <c:pt idx="155">
                  <c:v>-3.1562614878329334</c:v>
                </c:pt>
                <c:pt idx="156">
                  <c:v>-2.9495640822891982</c:v>
                </c:pt>
                <c:pt idx="157">
                  <c:v>-2.7460870227438843</c:v>
                </c:pt>
                <c:pt idx="158">
                  <c:v>-2.5409628905495061</c:v>
                </c:pt>
                <c:pt idx="159">
                  <c:v>-2.336717552291065</c:v>
                </c:pt>
                <c:pt idx="160">
                  <c:v>-2.1321278081162145</c:v>
                </c:pt>
                <c:pt idx="161">
                  <c:v>-1.9270307845939776</c:v>
                </c:pt>
                <c:pt idx="162">
                  <c:v>-1.7226059268943614</c:v>
                </c:pt>
                <c:pt idx="163">
                  <c:v>-1.5184859442384366</c:v>
                </c:pt>
                <c:pt idx="164">
                  <c:v>-1.3141279267824157</c:v>
                </c:pt>
              </c:numCache>
            </c:numRef>
          </c:xVal>
          <c:yVal>
            <c:numRef>
              <c:f>'ANEXO 70-28'!$H$6:$H$170</c:f>
              <c:numCache>
                <c:formatCode>0.0000</c:formatCode>
                <c:ptCount val="165"/>
                <c:pt idx="0">
                  <c:v>6.1003705451175625</c:v>
                </c:pt>
                <c:pt idx="1">
                  <c:v>6.2405492482825995</c:v>
                </c:pt>
                <c:pt idx="2">
                  <c:v>6.3692158574101425</c:v>
                </c:pt>
                <c:pt idx="3">
                  <c:v>6.4941545940184424</c:v>
                </c:pt>
                <c:pt idx="4">
                  <c:v>6.6138418218760693</c:v>
                </c:pt>
                <c:pt idx="5">
                  <c:v>6.7307822756663889</c:v>
                </c:pt>
                <c:pt idx="6">
                  <c:v>6.8432327780980096</c:v>
                </c:pt>
                <c:pt idx="7">
                  <c:v>6.9523080096621248</c:v>
                </c:pt>
                <c:pt idx="8">
                  <c:v>7.0569048513364727</c:v>
                </c:pt>
                <c:pt idx="9">
                  <c:v>7.1583624920952493</c:v>
                </c:pt>
                <c:pt idx="10">
                  <c:v>7.2576785748691846</c:v>
                </c:pt>
                <c:pt idx="11">
                  <c:v>7.3521825181113627</c:v>
                </c:pt>
                <c:pt idx="12">
                  <c:v>7.4440447959180762</c:v>
                </c:pt>
                <c:pt idx="13">
                  <c:v>7.5314789170422554</c:v>
                </c:pt>
                <c:pt idx="14">
                  <c:v>7.6159500516564007</c:v>
                </c:pt>
                <c:pt idx="15">
                  <c:v>5.6344772701607315</c:v>
                </c:pt>
                <c:pt idx="16">
                  <c:v>5.7810369386211322</c:v>
                </c:pt>
                <c:pt idx="17">
                  <c:v>5.9196010237841108</c:v>
                </c:pt>
                <c:pt idx="18">
                  <c:v>6.0530784434834199</c:v>
                </c:pt>
                <c:pt idx="19">
                  <c:v>6.1846914308175984</c:v>
                </c:pt>
                <c:pt idx="20">
                  <c:v>6.3138672203691533</c:v>
                </c:pt>
                <c:pt idx="21">
                  <c:v>6.4393326938302629</c:v>
                </c:pt>
                <c:pt idx="22">
                  <c:v>6.5622928644564746</c:v>
                </c:pt>
                <c:pt idx="23">
                  <c:v>6.6812412373755876</c:v>
                </c:pt>
                <c:pt idx="24">
                  <c:v>6.7965743332104296</c:v>
                </c:pt>
                <c:pt idx="25">
                  <c:v>6.9084850188786495</c:v>
                </c:pt>
                <c:pt idx="26">
                  <c:v>7.0170333392987807</c:v>
                </c:pt>
                <c:pt idx="27">
                  <c:v>7.1238516409670858</c:v>
                </c:pt>
                <c:pt idx="28">
                  <c:v>7.2227164711475833</c:v>
                </c:pt>
                <c:pt idx="29">
                  <c:v>7.3222192947339195</c:v>
                </c:pt>
                <c:pt idx="30">
                  <c:v>5.1702617153949575</c:v>
                </c:pt>
                <c:pt idx="31">
                  <c:v>5.3201462861110542</c:v>
                </c:pt>
                <c:pt idx="32">
                  <c:v>5.4638929889859069</c:v>
                </c:pt>
                <c:pt idx="33">
                  <c:v>5.6053050461411091</c:v>
                </c:pt>
                <c:pt idx="34">
                  <c:v>5.7450747915820575</c:v>
                </c:pt>
                <c:pt idx="35">
                  <c:v>5.8836614351536172</c:v>
                </c:pt>
                <c:pt idx="36">
                  <c:v>6.0211892990699383</c:v>
                </c:pt>
                <c:pt idx="37">
                  <c:v>6.1522883443830567</c:v>
                </c:pt>
                <c:pt idx="38">
                  <c:v>6.2833012287035492</c:v>
                </c:pt>
                <c:pt idx="39">
                  <c:v>6.4116197059632301</c:v>
                </c:pt>
                <c:pt idx="40">
                  <c:v>6.53655844257153</c:v>
                </c:pt>
                <c:pt idx="41">
                  <c:v>6.6580113966571126</c:v>
                </c:pt>
                <c:pt idx="42">
                  <c:v>6.7767011839884113</c:v>
                </c:pt>
                <c:pt idx="43">
                  <c:v>6.8920946026904808</c:v>
                </c:pt>
                <c:pt idx="44">
                  <c:v>7.0043213737826422</c:v>
                </c:pt>
                <c:pt idx="45">
                  <c:v>4.7283537820212285</c:v>
                </c:pt>
                <c:pt idx="46">
                  <c:v>4.8756399370041681</c:v>
                </c:pt>
                <c:pt idx="47">
                  <c:v>5.0211892990699383</c:v>
                </c:pt>
                <c:pt idx="48">
                  <c:v>5.1643528557844371</c:v>
                </c:pt>
                <c:pt idx="49">
                  <c:v>5.3096301674258983</c:v>
                </c:pt>
                <c:pt idx="50">
                  <c:v>5.453318340047038</c:v>
                </c:pt>
                <c:pt idx="51">
                  <c:v>5.5954962218255737</c:v>
                </c:pt>
                <c:pt idx="52">
                  <c:v>5.7371926427047368</c:v>
                </c:pt>
                <c:pt idx="53">
                  <c:v>5.8762178405916421</c:v>
                </c:pt>
                <c:pt idx="54">
                  <c:v>6.012837224705172</c:v>
                </c:pt>
                <c:pt idx="55">
                  <c:v>6.1492191126553797</c:v>
                </c:pt>
                <c:pt idx="56">
                  <c:v>6.2833012287035492</c:v>
                </c:pt>
                <c:pt idx="57">
                  <c:v>6.4132997640812519</c:v>
                </c:pt>
                <c:pt idx="58">
                  <c:v>6.5415792439465807</c:v>
                </c:pt>
                <c:pt idx="59">
                  <c:v>6.6655809910179533</c:v>
                </c:pt>
                <c:pt idx="60">
                  <c:v>4.3010299956639813</c:v>
                </c:pt>
                <c:pt idx="61">
                  <c:v>4.4502491083193609</c:v>
                </c:pt>
                <c:pt idx="62">
                  <c:v>4.5965970956264606</c:v>
                </c:pt>
                <c:pt idx="63">
                  <c:v>4.7419390777291985</c:v>
                </c:pt>
                <c:pt idx="64">
                  <c:v>4.8876173003357364</c:v>
                </c:pt>
                <c:pt idx="65">
                  <c:v>5.0334237554869494</c:v>
                </c:pt>
                <c:pt idx="66">
                  <c:v>5.1789769472931697</c:v>
                </c:pt>
                <c:pt idx="67">
                  <c:v>5.3242824552976931</c:v>
                </c:pt>
                <c:pt idx="68">
                  <c:v>5.4683473304121577</c:v>
                </c:pt>
                <c:pt idx="69">
                  <c:v>5.6127838567197355</c:v>
                </c:pt>
                <c:pt idx="70">
                  <c:v>5.7558748556724915</c:v>
                </c:pt>
                <c:pt idx="71">
                  <c:v>5.8976270912904418</c:v>
                </c:pt>
                <c:pt idx="72">
                  <c:v>6.0374264979406238</c:v>
                </c:pt>
                <c:pt idx="73">
                  <c:v>6.1760912590556813</c:v>
                </c:pt>
                <c:pt idx="74">
                  <c:v>6.3117538610557542</c:v>
                </c:pt>
                <c:pt idx="75">
                  <c:v>3.8739015978644615</c:v>
                </c:pt>
                <c:pt idx="76">
                  <c:v>4.0170333392987807</c:v>
                </c:pt>
                <c:pt idx="77">
                  <c:v>4.1583624920952493</c:v>
                </c:pt>
                <c:pt idx="78">
                  <c:v>4.3010299956639813</c:v>
                </c:pt>
                <c:pt idx="79">
                  <c:v>4.4440447959180762</c:v>
                </c:pt>
                <c:pt idx="80">
                  <c:v>4.5888317255942068</c:v>
                </c:pt>
                <c:pt idx="81">
                  <c:v>4.7339992865383866</c:v>
                </c:pt>
                <c:pt idx="82">
                  <c:v>4.8802417758954801</c:v>
                </c:pt>
                <c:pt idx="83">
                  <c:v>5.0293837776852097</c:v>
                </c:pt>
                <c:pt idx="84">
                  <c:v>5.1760912590556813</c:v>
                </c:pt>
                <c:pt idx="85">
                  <c:v>5.3242824552976931</c:v>
                </c:pt>
                <c:pt idx="86">
                  <c:v>5.4712917110589387</c:v>
                </c:pt>
                <c:pt idx="87">
                  <c:v>5.6190933306267423</c:v>
                </c:pt>
                <c:pt idx="88">
                  <c:v>5.7656685547590145</c:v>
                </c:pt>
                <c:pt idx="89">
                  <c:v>5.9111576087399769</c:v>
                </c:pt>
                <c:pt idx="90">
                  <c:v>3.576341350205793</c:v>
                </c:pt>
                <c:pt idx="91">
                  <c:v>3.7168377232995247</c:v>
                </c:pt>
                <c:pt idx="92">
                  <c:v>3.8567288903828825</c:v>
                </c:pt>
                <c:pt idx="93">
                  <c:v>3.9965116721541785</c:v>
                </c:pt>
                <c:pt idx="94">
                  <c:v>4.1367205671564067</c:v>
                </c:pt>
                <c:pt idx="95">
                  <c:v>4.2787536009528289</c:v>
                </c:pt>
                <c:pt idx="96">
                  <c:v>4.4216039268698308</c:v>
                </c:pt>
                <c:pt idx="97">
                  <c:v>4.5658478186735181</c:v>
                </c:pt>
                <c:pt idx="98">
                  <c:v>4.7101173651118167</c:v>
                </c:pt>
                <c:pt idx="99">
                  <c:v>4.8567288903828825</c:v>
                </c:pt>
                <c:pt idx="100">
                  <c:v>5.0043213737826422</c:v>
                </c:pt>
                <c:pt idx="101">
                  <c:v>5.1522883443830567</c:v>
                </c:pt>
                <c:pt idx="102">
                  <c:v>5.3010299956639813</c:v>
                </c:pt>
                <c:pt idx="103">
                  <c:v>5.4502491083193609</c:v>
                </c:pt>
                <c:pt idx="104">
                  <c:v>5.5998830720736876</c:v>
                </c:pt>
                <c:pt idx="105">
                  <c:v>3.2944662261615929</c:v>
                </c:pt>
                <c:pt idx="106">
                  <c:v>3.436162647040756</c:v>
                </c:pt>
                <c:pt idx="107">
                  <c:v>3.576341350205793</c:v>
                </c:pt>
                <c:pt idx="108">
                  <c:v>3.7168377232995247</c:v>
                </c:pt>
                <c:pt idx="109">
                  <c:v>3.8567288903828825</c:v>
                </c:pt>
                <c:pt idx="110">
                  <c:v>3.996949248495381</c:v>
                </c:pt>
                <c:pt idx="111">
                  <c:v>4.1367205671564067</c:v>
                </c:pt>
                <c:pt idx="112">
                  <c:v>4.2787536009528289</c:v>
                </c:pt>
                <c:pt idx="113">
                  <c:v>4.4232458739368079</c:v>
                </c:pt>
                <c:pt idx="114">
                  <c:v>4.5670263661590607</c:v>
                </c:pt>
                <c:pt idx="115">
                  <c:v>4.7118072290411908</c:v>
                </c:pt>
                <c:pt idx="116">
                  <c:v>4.858537197569639</c:v>
                </c:pt>
                <c:pt idx="117">
                  <c:v>5.0043213737826422</c:v>
                </c:pt>
                <c:pt idx="118">
                  <c:v>5.1553360374650614</c:v>
                </c:pt>
                <c:pt idx="119">
                  <c:v>5.3053513694466234</c:v>
                </c:pt>
                <c:pt idx="120">
                  <c:v>3.0253058652647704</c:v>
                </c:pt>
                <c:pt idx="121">
                  <c:v>3.1702617153949575</c:v>
                </c:pt>
                <c:pt idx="122">
                  <c:v>3.3138672203691533</c:v>
                </c:pt>
                <c:pt idx="123">
                  <c:v>3.4548448600085102</c:v>
                </c:pt>
                <c:pt idx="124">
                  <c:v>3.5965970956264601</c:v>
                </c:pt>
                <c:pt idx="125">
                  <c:v>3.7371926427047373</c:v>
                </c:pt>
                <c:pt idx="126">
                  <c:v>3.8779469516291885</c:v>
                </c:pt>
                <c:pt idx="127">
                  <c:v>4.0211892990699383</c:v>
                </c:pt>
                <c:pt idx="128">
                  <c:v>4.1613680022349753</c:v>
                </c:pt>
                <c:pt idx="129">
                  <c:v>4.3031960574204886</c:v>
                </c:pt>
                <c:pt idx="130">
                  <c:v>4.4471580313422194</c:v>
                </c:pt>
                <c:pt idx="131">
                  <c:v>4.5910646070264995</c:v>
                </c:pt>
                <c:pt idx="132">
                  <c:v>4.7363965022766426</c:v>
                </c:pt>
                <c:pt idx="133">
                  <c:v>4.8842287696326041</c:v>
                </c:pt>
                <c:pt idx="134">
                  <c:v>5.0334237554869494</c:v>
                </c:pt>
                <c:pt idx="135">
                  <c:v>2.7671558660821804</c:v>
                </c:pt>
                <c:pt idx="136">
                  <c:v>2.9148718175400505</c:v>
                </c:pt>
                <c:pt idx="137">
                  <c:v>3.0606978403536118</c:v>
                </c:pt>
                <c:pt idx="138">
                  <c:v>3.2068258760318495</c:v>
                </c:pt>
                <c:pt idx="139">
                  <c:v>3.3483048630481607</c:v>
                </c:pt>
                <c:pt idx="140">
                  <c:v>3.4913616938342726</c:v>
                </c:pt>
                <c:pt idx="141">
                  <c:v>3.6334684555795866</c:v>
                </c:pt>
                <c:pt idx="142">
                  <c:v>3.775974331129369</c:v>
                </c:pt>
                <c:pt idx="143">
                  <c:v>3.9175055095525466</c:v>
                </c:pt>
                <c:pt idx="144">
                  <c:v>4.0606978403536118</c:v>
                </c:pt>
                <c:pt idx="145">
                  <c:v>4.2013971243204518</c:v>
                </c:pt>
                <c:pt idx="146">
                  <c:v>4.344392273685111</c:v>
                </c:pt>
                <c:pt idx="147">
                  <c:v>4.4885507165004439</c:v>
                </c:pt>
                <c:pt idx="148">
                  <c:v>4.6334684555795862</c:v>
                </c:pt>
                <c:pt idx="149">
                  <c:v>4.7810369386211322</c:v>
                </c:pt>
                <c:pt idx="150">
                  <c:v>2.5185139398778875</c:v>
                </c:pt>
                <c:pt idx="151">
                  <c:v>2.6693168805661123</c:v>
                </c:pt>
                <c:pt idx="152">
                  <c:v>2.8188854145940097</c:v>
                </c:pt>
                <c:pt idx="153">
                  <c:v>2.9661417327390325</c:v>
                </c:pt>
                <c:pt idx="154">
                  <c:v>3.1139433523068369</c:v>
                </c:pt>
                <c:pt idx="155">
                  <c:v>3.2576785748691846</c:v>
                </c:pt>
                <c:pt idx="156">
                  <c:v>3.403120521175818</c:v>
                </c:pt>
                <c:pt idx="157">
                  <c:v>3.5453071164658239</c:v>
                </c:pt>
                <c:pt idx="158">
                  <c:v>3.6893088591236203</c:v>
                </c:pt>
                <c:pt idx="159">
                  <c:v>3.8312296938670634</c:v>
                </c:pt>
                <c:pt idx="160">
                  <c:v>3.9740509027928774</c:v>
                </c:pt>
                <c:pt idx="161">
                  <c:v>4.1172712956557644</c:v>
                </c:pt>
                <c:pt idx="162">
                  <c:v>4.2600713879850751</c:v>
                </c:pt>
                <c:pt idx="163">
                  <c:v>4.4031205211758175</c:v>
                </c:pt>
                <c:pt idx="164">
                  <c:v>4.5490032620257876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5A-48A3-909B-F8110D34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275664"/>
        <c:axId val="-210277840"/>
      </c:scatterChart>
      <c:valAx>
        <c:axId val="-21027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 +</a:t>
                </a:r>
                <a:r>
                  <a:rPr lang="es-CL" baseline="0"/>
                  <a:t>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277840"/>
        <c:crosses val="autoZero"/>
        <c:crossBetween val="midCat"/>
      </c:valAx>
      <c:valAx>
        <c:axId val="-21027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(|G*|[Pa])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27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8255127980487859"/>
                  <c:y val="-0.417133035423577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70-28'!$E$6:$E$170</c:f>
              <c:numCache>
                <c:formatCode>0.000</c:formatCode>
                <c:ptCount val="165"/>
                <c:pt idx="0">
                  <c:v>0.95171225763508582</c:v>
                </c:pt>
                <c:pt idx="1">
                  <c:v>1.1558322402910106</c:v>
                </c:pt>
                <c:pt idx="2">
                  <c:v>1.3599522229469354</c:v>
                </c:pt>
                <c:pt idx="3">
                  <c:v>1.5655540795111551</c:v>
                </c:pt>
                <c:pt idx="4">
                  <c:v>1.7699381512490413</c:v>
                </c:pt>
                <c:pt idx="5">
                  <c:v>1.9729015567050239</c:v>
                </c:pt>
                <c:pt idx="6">
                  <c:v>2.1795989622487593</c:v>
                </c:pt>
                <c:pt idx="7">
                  <c:v>2.3830760217940732</c:v>
                </c:pt>
                <c:pt idx="8">
                  <c:v>2.5882001539884514</c:v>
                </c:pt>
                <c:pt idx="9">
                  <c:v>2.7924454922468924</c:v>
                </c:pt>
                <c:pt idx="10">
                  <c:v>2.997035236421743</c:v>
                </c:pt>
                <c:pt idx="11">
                  <c:v>3.2021322599439799</c:v>
                </c:pt>
                <c:pt idx="12">
                  <c:v>3.406557117643596</c:v>
                </c:pt>
                <c:pt idx="13">
                  <c:v>3.6106771002995206</c:v>
                </c:pt>
                <c:pt idx="14">
                  <c:v>3.8150351177555417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-1.6286126073254212</c:v>
                </c:pt>
                <c:pt idx="61">
                  <c:v>-1.4244926246694964</c:v>
                </c:pt>
                <c:pt idx="62">
                  <c:v>-1.2203726420135717</c:v>
                </c:pt>
                <c:pt idx="63">
                  <c:v>-1.0147707854493522</c:v>
                </c:pt>
                <c:pt idx="64">
                  <c:v>-0.81038671371146576</c:v>
                </c:pt>
                <c:pt idx="65">
                  <c:v>-0.60742330825548319</c:v>
                </c:pt>
                <c:pt idx="66">
                  <c:v>-0.40072590271174768</c:v>
                </c:pt>
                <c:pt idx="67">
                  <c:v>-0.19724884316643387</c:v>
                </c:pt>
                <c:pt idx="68">
                  <c:v>7.87528902794421E-3</c:v>
                </c:pt>
                <c:pt idx="69">
                  <c:v>0.21212062728638548</c:v>
                </c:pt>
                <c:pt idx="70">
                  <c:v>0.41671037146123613</c:v>
                </c:pt>
                <c:pt idx="71">
                  <c:v>0.62180739498347282</c:v>
                </c:pt>
                <c:pt idx="72">
                  <c:v>0.82623225268308897</c:v>
                </c:pt>
                <c:pt idx="73">
                  <c:v>1.0303522353390138</c:v>
                </c:pt>
                <c:pt idx="74">
                  <c:v>1.2347102527950347</c:v>
                </c:pt>
                <c:pt idx="75">
                  <c:v>-2.2388979609731474</c:v>
                </c:pt>
                <c:pt idx="76">
                  <c:v>-2.0347779783172228</c:v>
                </c:pt>
                <c:pt idx="77">
                  <c:v>-1.8306579956612978</c:v>
                </c:pt>
                <c:pt idx="78">
                  <c:v>-1.6250561390970781</c:v>
                </c:pt>
                <c:pt idx="79">
                  <c:v>-1.4206720673591919</c:v>
                </c:pt>
                <c:pt idx="80">
                  <c:v>-1.2177086619032094</c:v>
                </c:pt>
                <c:pt idx="81">
                  <c:v>-1.011011256359474</c:v>
                </c:pt>
                <c:pt idx="82">
                  <c:v>-0.80753419681416005</c:v>
                </c:pt>
                <c:pt idx="83">
                  <c:v>-0.60241006461978197</c:v>
                </c:pt>
                <c:pt idx="84">
                  <c:v>-0.3981647263613407</c:v>
                </c:pt>
                <c:pt idx="85">
                  <c:v>-0.19357498218649005</c:v>
                </c:pt>
                <c:pt idx="86">
                  <c:v>1.1522041335746636E-2</c:v>
                </c:pt>
                <c:pt idx="87">
                  <c:v>0.21594689903536279</c:v>
                </c:pt>
                <c:pt idx="88">
                  <c:v>0.42006688169128759</c:v>
                </c:pt>
                <c:pt idx="89">
                  <c:v>0.62442489914730848</c:v>
                </c:pt>
                <c:pt idx="90">
                  <c:v>-2.6798037572440112</c:v>
                </c:pt>
                <c:pt idx="91">
                  <c:v>-2.4756837745880862</c:v>
                </c:pt>
                <c:pt idx="92">
                  <c:v>-2.2715637919321612</c:v>
                </c:pt>
                <c:pt idx="93">
                  <c:v>-2.0659619353679419</c:v>
                </c:pt>
                <c:pt idx="94">
                  <c:v>-1.8615778636300555</c:v>
                </c:pt>
                <c:pt idx="95">
                  <c:v>-1.6586144581740729</c:v>
                </c:pt>
                <c:pt idx="96">
                  <c:v>-1.4519170526303375</c:v>
                </c:pt>
                <c:pt idx="97">
                  <c:v>-1.2484399930850236</c:v>
                </c:pt>
                <c:pt idx="98">
                  <c:v>-1.0433158608906457</c:v>
                </c:pt>
                <c:pt idx="99">
                  <c:v>-0.83907052263220427</c:v>
                </c:pt>
                <c:pt idx="100">
                  <c:v>-0.63448077845735362</c:v>
                </c:pt>
                <c:pt idx="101">
                  <c:v>-0.42938375493511693</c:v>
                </c:pt>
                <c:pt idx="102">
                  <c:v>-0.22495889723550078</c:v>
                </c:pt>
                <c:pt idx="103">
                  <c:v>-2.0838914579575984E-2</c:v>
                </c:pt>
                <c:pt idx="104">
                  <c:v>0.18351910287644491</c:v>
                </c:pt>
                <c:pt idx="105">
                  <c:v>-3.0890389674547594</c:v>
                </c:pt>
                <c:pt idx="106">
                  <c:v>-2.8849189847988344</c:v>
                </c:pt>
                <c:pt idx="107">
                  <c:v>-2.6807990021429098</c:v>
                </c:pt>
                <c:pt idx="108">
                  <c:v>-2.4751971455786901</c:v>
                </c:pt>
                <c:pt idx="109">
                  <c:v>-2.2708130738408037</c:v>
                </c:pt>
                <c:pt idx="110">
                  <c:v>-2.0678496683848211</c:v>
                </c:pt>
                <c:pt idx="111">
                  <c:v>-1.8611522628410859</c:v>
                </c:pt>
                <c:pt idx="112">
                  <c:v>-1.657675203295772</c:v>
                </c:pt>
                <c:pt idx="113">
                  <c:v>-1.4525510711013938</c:v>
                </c:pt>
                <c:pt idx="114">
                  <c:v>-1.2483057328429528</c:v>
                </c:pt>
                <c:pt idx="115">
                  <c:v>-1.043715988668102</c:v>
                </c:pt>
                <c:pt idx="116">
                  <c:v>-0.83861896514586531</c:v>
                </c:pt>
                <c:pt idx="117">
                  <c:v>-0.63419410744624916</c:v>
                </c:pt>
                <c:pt idx="118">
                  <c:v>-0.43007412479032436</c:v>
                </c:pt>
                <c:pt idx="119">
                  <c:v>-0.22571610733430347</c:v>
                </c:pt>
                <c:pt idx="120">
                  <c:v>-3.4924699937553374</c:v>
                </c:pt>
                <c:pt idx="121">
                  <c:v>-3.2883500110994124</c:v>
                </c:pt>
                <c:pt idx="122">
                  <c:v>-3.0842300284434878</c:v>
                </c:pt>
                <c:pt idx="123">
                  <c:v>-2.8786281718792681</c:v>
                </c:pt>
                <c:pt idx="124">
                  <c:v>-2.6742441001413817</c:v>
                </c:pt>
                <c:pt idx="125">
                  <c:v>-2.4712806946853991</c:v>
                </c:pt>
                <c:pt idx="126">
                  <c:v>-2.264583289141664</c:v>
                </c:pt>
                <c:pt idx="127">
                  <c:v>-2.06110622959635</c:v>
                </c:pt>
                <c:pt idx="128">
                  <c:v>-1.8559820974019718</c:v>
                </c:pt>
                <c:pt idx="129">
                  <c:v>-1.6517367591435308</c:v>
                </c:pt>
                <c:pt idx="130">
                  <c:v>-1.44714701496868</c:v>
                </c:pt>
                <c:pt idx="131">
                  <c:v>-1.2420499914464433</c:v>
                </c:pt>
                <c:pt idx="132">
                  <c:v>-1.0376251337468272</c:v>
                </c:pt>
                <c:pt idx="133">
                  <c:v>-0.8335051510909024</c:v>
                </c:pt>
                <c:pt idx="134">
                  <c:v>-0.62914713363488151</c:v>
                </c:pt>
                <c:pt idx="135">
                  <c:v>-3.8477144086363366</c:v>
                </c:pt>
                <c:pt idx="136">
                  <c:v>-3.6435944259804121</c:v>
                </c:pt>
                <c:pt idx="137">
                  <c:v>-3.439474443324487</c:v>
                </c:pt>
                <c:pt idx="138">
                  <c:v>-3.2338725867602673</c:v>
                </c:pt>
                <c:pt idx="139">
                  <c:v>-3.0294885150223809</c:v>
                </c:pt>
                <c:pt idx="140">
                  <c:v>-2.8265251095663984</c:v>
                </c:pt>
                <c:pt idx="141">
                  <c:v>-2.6198277040226632</c:v>
                </c:pt>
                <c:pt idx="142">
                  <c:v>-2.4163506444773493</c:v>
                </c:pt>
                <c:pt idx="143">
                  <c:v>-2.2112265122829711</c:v>
                </c:pt>
                <c:pt idx="144">
                  <c:v>-2.00698117402453</c:v>
                </c:pt>
                <c:pt idx="145">
                  <c:v>-1.8023914298496793</c:v>
                </c:pt>
                <c:pt idx="146">
                  <c:v>-1.5972944063274426</c:v>
                </c:pt>
                <c:pt idx="147">
                  <c:v>-1.3928695486278264</c:v>
                </c:pt>
                <c:pt idx="148">
                  <c:v>-1.1887495659719016</c:v>
                </c:pt>
                <c:pt idx="149">
                  <c:v>-0.98439154851588073</c:v>
                </c:pt>
                <c:pt idx="150">
                  <c:v>-4.1774507869028721</c:v>
                </c:pt>
                <c:pt idx="151">
                  <c:v>-3.9733308042469471</c:v>
                </c:pt>
                <c:pt idx="152">
                  <c:v>-3.7692108215910221</c:v>
                </c:pt>
                <c:pt idx="153">
                  <c:v>-3.5636089650268024</c:v>
                </c:pt>
                <c:pt idx="154">
                  <c:v>-3.3592248932889159</c:v>
                </c:pt>
                <c:pt idx="155">
                  <c:v>-3.1562614878329334</c:v>
                </c:pt>
                <c:pt idx="156">
                  <c:v>-2.9495640822891982</c:v>
                </c:pt>
                <c:pt idx="157">
                  <c:v>-2.7460870227438843</c:v>
                </c:pt>
                <c:pt idx="158">
                  <c:v>-2.5409628905495061</c:v>
                </c:pt>
                <c:pt idx="159">
                  <c:v>-2.336717552291065</c:v>
                </c:pt>
                <c:pt idx="160">
                  <c:v>-2.1321278081162145</c:v>
                </c:pt>
                <c:pt idx="161">
                  <c:v>-1.9270307845939776</c:v>
                </c:pt>
                <c:pt idx="162">
                  <c:v>-1.7226059268943614</c:v>
                </c:pt>
                <c:pt idx="163">
                  <c:v>-1.5184859442384366</c:v>
                </c:pt>
                <c:pt idx="164">
                  <c:v>-1.3141279267824157</c:v>
                </c:pt>
              </c:numCache>
            </c:numRef>
          </c:xVal>
          <c:yVal>
            <c:numRef>
              <c:f>'ANEXO 70-28'!$J$6:$J$170</c:f>
              <c:numCache>
                <c:formatCode>0.00</c:formatCode>
                <c:ptCount val="165"/>
                <c:pt idx="0">
                  <c:v>57.3</c:v>
                </c:pt>
                <c:pt idx="1">
                  <c:v>56</c:v>
                </c:pt>
                <c:pt idx="2">
                  <c:v>54.6</c:v>
                </c:pt>
                <c:pt idx="3">
                  <c:v>53.2</c:v>
                </c:pt>
                <c:pt idx="4">
                  <c:v>51.7</c:v>
                </c:pt>
                <c:pt idx="5">
                  <c:v>50.3</c:v>
                </c:pt>
                <c:pt idx="6">
                  <c:v>48.8</c:v>
                </c:pt>
                <c:pt idx="7">
                  <c:v>47.3</c:v>
                </c:pt>
                <c:pt idx="8">
                  <c:v>45.7</c:v>
                </c:pt>
                <c:pt idx="9">
                  <c:v>44.2</c:v>
                </c:pt>
                <c:pt idx="10">
                  <c:v>42.7</c:v>
                </c:pt>
                <c:pt idx="11">
                  <c:v>41.2</c:v>
                </c:pt>
                <c:pt idx="12">
                  <c:v>39.799999999999997</c:v>
                </c:pt>
                <c:pt idx="13">
                  <c:v>38.299999999999997</c:v>
                </c:pt>
                <c:pt idx="14">
                  <c:v>36.799999999999997</c:v>
                </c:pt>
                <c:pt idx="15">
                  <c:v>60.7</c:v>
                </c:pt>
                <c:pt idx="16">
                  <c:v>59.8</c:v>
                </c:pt>
                <c:pt idx="17">
                  <c:v>58.9</c:v>
                </c:pt>
                <c:pt idx="18">
                  <c:v>57.9</c:v>
                </c:pt>
                <c:pt idx="19">
                  <c:v>56.8</c:v>
                </c:pt>
                <c:pt idx="20">
                  <c:v>55.6</c:v>
                </c:pt>
                <c:pt idx="21">
                  <c:v>54.3</c:v>
                </c:pt>
                <c:pt idx="22">
                  <c:v>52.9</c:v>
                </c:pt>
                <c:pt idx="23">
                  <c:v>51.5</c:v>
                </c:pt>
                <c:pt idx="24">
                  <c:v>50.1</c:v>
                </c:pt>
                <c:pt idx="25">
                  <c:v>48.7</c:v>
                </c:pt>
                <c:pt idx="26">
                  <c:v>47.2</c:v>
                </c:pt>
                <c:pt idx="27">
                  <c:v>45.7</c:v>
                </c:pt>
                <c:pt idx="28">
                  <c:v>44.2</c:v>
                </c:pt>
                <c:pt idx="29">
                  <c:v>42.7</c:v>
                </c:pt>
                <c:pt idx="30">
                  <c:v>62.2</c:v>
                </c:pt>
                <c:pt idx="31">
                  <c:v>62</c:v>
                </c:pt>
                <c:pt idx="32">
                  <c:v>61.6</c:v>
                </c:pt>
                <c:pt idx="33">
                  <c:v>61.1</c:v>
                </c:pt>
                <c:pt idx="34">
                  <c:v>60.5</c:v>
                </c:pt>
                <c:pt idx="35">
                  <c:v>59.7</c:v>
                </c:pt>
                <c:pt idx="36">
                  <c:v>58.8</c:v>
                </c:pt>
                <c:pt idx="37">
                  <c:v>57.8</c:v>
                </c:pt>
                <c:pt idx="38">
                  <c:v>56.7</c:v>
                </c:pt>
                <c:pt idx="39">
                  <c:v>55.5</c:v>
                </c:pt>
                <c:pt idx="40">
                  <c:v>54.2</c:v>
                </c:pt>
                <c:pt idx="41">
                  <c:v>52.8</c:v>
                </c:pt>
                <c:pt idx="42">
                  <c:v>51.4</c:v>
                </c:pt>
                <c:pt idx="43">
                  <c:v>50</c:v>
                </c:pt>
                <c:pt idx="44">
                  <c:v>48.5</c:v>
                </c:pt>
                <c:pt idx="45">
                  <c:v>62.4</c:v>
                </c:pt>
                <c:pt idx="46">
                  <c:v>62.6</c:v>
                </c:pt>
                <c:pt idx="47">
                  <c:v>62.7</c:v>
                </c:pt>
                <c:pt idx="48">
                  <c:v>62.7</c:v>
                </c:pt>
                <c:pt idx="49">
                  <c:v>62.6</c:v>
                </c:pt>
                <c:pt idx="50">
                  <c:v>62.3</c:v>
                </c:pt>
                <c:pt idx="51">
                  <c:v>61.9</c:v>
                </c:pt>
                <c:pt idx="52">
                  <c:v>61.3</c:v>
                </c:pt>
                <c:pt idx="53">
                  <c:v>60.6</c:v>
                </c:pt>
                <c:pt idx="54">
                  <c:v>59.8</c:v>
                </c:pt>
                <c:pt idx="55">
                  <c:v>58.8</c:v>
                </c:pt>
                <c:pt idx="56">
                  <c:v>57.8</c:v>
                </c:pt>
                <c:pt idx="57">
                  <c:v>56.6</c:v>
                </c:pt>
                <c:pt idx="58">
                  <c:v>55.3</c:v>
                </c:pt>
                <c:pt idx="59">
                  <c:v>54</c:v>
                </c:pt>
                <c:pt idx="60">
                  <c:v>62</c:v>
                </c:pt>
                <c:pt idx="61">
                  <c:v>62.4</c:v>
                </c:pt>
                <c:pt idx="62">
                  <c:v>62.7</c:v>
                </c:pt>
                <c:pt idx="63">
                  <c:v>63</c:v>
                </c:pt>
                <c:pt idx="64">
                  <c:v>63.2</c:v>
                </c:pt>
                <c:pt idx="65">
                  <c:v>63.4</c:v>
                </c:pt>
                <c:pt idx="66">
                  <c:v>63.4</c:v>
                </c:pt>
                <c:pt idx="67">
                  <c:v>63.3</c:v>
                </c:pt>
                <c:pt idx="68">
                  <c:v>63</c:v>
                </c:pt>
                <c:pt idx="69">
                  <c:v>62.7</c:v>
                </c:pt>
                <c:pt idx="70">
                  <c:v>62.2</c:v>
                </c:pt>
                <c:pt idx="71">
                  <c:v>61.5</c:v>
                </c:pt>
                <c:pt idx="72">
                  <c:v>60.7</c:v>
                </c:pt>
                <c:pt idx="73">
                  <c:v>59.8</c:v>
                </c:pt>
                <c:pt idx="74">
                  <c:v>58.7</c:v>
                </c:pt>
                <c:pt idx="75">
                  <c:v>61.8</c:v>
                </c:pt>
                <c:pt idx="76">
                  <c:v>62</c:v>
                </c:pt>
                <c:pt idx="77">
                  <c:v>62.3</c:v>
                </c:pt>
                <c:pt idx="78">
                  <c:v>62.7</c:v>
                </c:pt>
                <c:pt idx="79">
                  <c:v>63.1</c:v>
                </c:pt>
                <c:pt idx="80">
                  <c:v>63.5</c:v>
                </c:pt>
                <c:pt idx="81">
                  <c:v>63.9</c:v>
                </c:pt>
                <c:pt idx="82">
                  <c:v>64.2</c:v>
                </c:pt>
                <c:pt idx="83">
                  <c:v>64.5</c:v>
                </c:pt>
                <c:pt idx="84">
                  <c:v>64.599999999999994</c:v>
                </c:pt>
                <c:pt idx="85">
                  <c:v>64.599999999999994</c:v>
                </c:pt>
                <c:pt idx="86">
                  <c:v>64.400000000000006</c:v>
                </c:pt>
                <c:pt idx="87">
                  <c:v>64.099999999999994</c:v>
                </c:pt>
                <c:pt idx="88">
                  <c:v>63.5</c:v>
                </c:pt>
                <c:pt idx="89">
                  <c:v>62.7</c:v>
                </c:pt>
                <c:pt idx="90">
                  <c:v>61.9</c:v>
                </c:pt>
                <c:pt idx="91">
                  <c:v>61.8</c:v>
                </c:pt>
                <c:pt idx="92">
                  <c:v>61.8</c:v>
                </c:pt>
                <c:pt idx="93">
                  <c:v>62</c:v>
                </c:pt>
                <c:pt idx="94">
                  <c:v>62.3</c:v>
                </c:pt>
                <c:pt idx="95">
                  <c:v>62.7</c:v>
                </c:pt>
                <c:pt idx="96">
                  <c:v>63.1</c:v>
                </c:pt>
                <c:pt idx="97">
                  <c:v>63.5</c:v>
                </c:pt>
                <c:pt idx="98">
                  <c:v>64</c:v>
                </c:pt>
                <c:pt idx="99">
                  <c:v>64.400000000000006</c:v>
                </c:pt>
                <c:pt idx="100">
                  <c:v>64.7</c:v>
                </c:pt>
                <c:pt idx="101">
                  <c:v>64.900000000000006</c:v>
                </c:pt>
                <c:pt idx="102">
                  <c:v>65</c:v>
                </c:pt>
                <c:pt idx="103">
                  <c:v>65</c:v>
                </c:pt>
                <c:pt idx="104">
                  <c:v>64.7</c:v>
                </c:pt>
                <c:pt idx="105">
                  <c:v>62.7</c:v>
                </c:pt>
                <c:pt idx="106">
                  <c:v>62.3</c:v>
                </c:pt>
                <c:pt idx="107">
                  <c:v>62.1</c:v>
                </c:pt>
                <c:pt idx="108">
                  <c:v>62</c:v>
                </c:pt>
                <c:pt idx="109">
                  <c:v>62.1</c:v>
                </c:pt>
                <c:pt idx="110">
                  <c:v>62.2</c:v>
                </c:pt>
                <c:pt idx="111">
                  <c:v>62.5</c:v>
                </c:pt>
                <c:pt idx="112">
                  <c:v>62.8</c:v>
                </c:pt>
                <c:pt idx="113">
                  <c:v>63.2</c:v>
                </c:pt>
                <c:pt idx="114">
                  <c:v>63.7</c:v>
                </c:pt>
                <c:pt idx="115">
                  <c:v>64.2</c:v>
                </c:pt>
                <c:pt idx="116">
                  <c:v>64.599999999999994</c:v>
                </c:pt>
                <c:pt idx="117">
                  <c:v>65</c:v>
                </c:pt>
                <c:pt idx="118">
                  <c:v>65.3</c:v>
                </c:pt>
                <c:pt idx="119">
                  <c:v>65.5</c:v>
                </c:pt>
                <c:pt idx="120">
                  <c:v>63.7</c:v>
                </c:pt>
                <c:pt idx="121">
                  <c:v>63.2</c:v>
                </c:pt>
                <c:pt idx="122">
                  <c:v>62.9</c:v>
                </c:pt>
                <c:pt idx="123">
                  <c:v>62.6</c:v>
                </c:pt>
                <c:pt idx="124">
                  <c:v>62.4</c:v>
                </c:pt>
                <c:pt idx="125">
                  <c:v>62.3</c:v>
                </c:pt>
                <c:pt idx="126">
                  <c:v>62.4</c:v>
                </c:pt>
                <c:pt idx="127">
                  <c:v>62.5</c:v>
                </c:pt>
                <c:pt idx="128">
                  <c:v>62.8</c:v>
                </c:pt>
                <c:pt idx="129">
                  <c:v>63.1</c:v>
                </c:pt>
                <c:pt idx="130">
                  <c:v>63.5</c:v>
                </c:pt>
                <c:pt idx="131">
                  <c:v>64</c:v>
                </c:pt>
                <c:pt idx="132">
                  <c:v>64.5</c:v>
                </c:pt>
                <c:pt idx="133">
                  <c:v>65</c:v>
                </c:pt>
                <c:pt idx="134">
                  <c:v>65.400000000000006</c:v>
                </c:pt>
                <c:pt idx="135">
                  <c:v>64.5</c:v>
                </c:pt>
                <c:pt idx="136">
                  <c:v>64.2</c:v>
                </c:pt>
                <c:pt idx="137">
                  <c:v>63.8</c:v>
                </c:pt>
                <c:pt idx="138">
                  <c:v>63.5</c:v>
                </c:pt>
                <c:pt idx="139">
                  <c:v>63.2</c:v>
                </c:pt>
                <c:pt idx="140">
                  <c:v>62.9</c:v>
                </c:pt>
                <c:pt idx="141">
                  <c:v>62.7</c:v>
                </c:pt>
                <c:pt idx="142">
                  <c:v>62.7</c:v>
                </c:pt>
                <c:pt idx="143">
                  <c:v>62.7</c:v>
                </c:pt>
                <c:pt idx="144">
                  <c:v>62.9</c:v>
                </c:pt>
                <c:pt idx="145">
                  <c:v>63.1</c:v>
                </c:pt>
                <c:pt idx="146">
                  <c:v>63.4</c:v>
                </c:pt>
                <c:pt idx="147">
                  <c:v>63.9</c:v>
                </c:pt>
                <c:pt idx="148">
                  <c:v>64.400000000000006</c:v>
                </c:pt>
                <c:pt idx="149">
                  <c:v>64.900000000000006</c:v>
                </c:pt>
                <c:pt idx="150">
                  <c:v>64.900000000000006</c:v>
                </c:pt>
                <c:pt idx="151">
                  <c:v>64.900000000000006</c:v>
                </c:pt>
                <c:pt idx="152">
                  <c:v>64.8</c:v>
                </c:pt>
                <c:pt idx="153">
                  <c:v>64.5</c:v>
                </c:pt>
                <c:pt idx="154">
                  <c:v>64.2</c:v>
                </c:pt>
                <c:pt idx="155">
                  <c:v>63.8</c:v>
                </c:pt>
                <c:pt idx="156">
                  <c:v>63.5</c:v>
                </c:pt>
                <c:pt idx="157">
                  <c:v>63.3</c:v>
                </c:pt>
                <c:pt idx="158">
                  <c:v>63.1</c:v>
                </c:pt>
                <c:pt idx="159">
                  <c:v>63.1</c:v>
                </c:pt>
                <c:pt idx="160">
                  <c:v>63.1</c:v>
                </c:pt>
                <c:pt idx="161">
                  <c:v>63.2</c:v>
                </c:pt>
                <c:pt idx="162">
                  <c:v>63.5</c:v>
                </c:pt>
                <c:pt idx="163">
                  <c:v>63.8</c:v>
                </c:pt>
                <c:pt idx="164">
                  <c:v>64.2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CF-4DE9-B752-4C380F43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273488"/>
        <c:axId val="-1983260752"/>
      </c:scatterChart>
      <c:valAx>
        <c:axId val="-210273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60752"/>
        <c:crosses val="autoZero"/>
        <c:crossBetween val="midCat"/>
      </c:valAx>
      <c:valAx>
        <c:axId val="-198326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273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4180271216097987"/>
                  <c:y val="0.268101851851851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70-28'!$L$6:$L$170</c:f>
              <c:numCache>
                <c:formatCode>0.000</c:formatCode>
                <c:ptCount val="165"/>
                <c:pt idx="0">
                  <c:v>0.96234302879076816</c:v>
                </c:pt>
                <c:pt idx="1">
                  <c:v>1.166463011446693</c:v>
                </c:pt>
                <c:pt idx="2">
                  <c:v>1.3705829941026177</c:v>
                </c:pt>
                <c:pt idx="3">
                  <c:v>1.5761848506668374</c:v>
                </c:pt>
                <c:pt idx="4">
                  <c:v>1.7805689224047236</c:v>
                </c:pt>
                <c:pt idx="5">
                  <c:v>1.9835323278607062</c:v>
                </c:pt>
                <c:pt idx="6">
                  <c:v>2.1902297334044416</c:v>
                </c:pt>
                <c:pt idx="7">
                  <c:v>2.3937067929497555</c:v>
                </c:pt>
                <c:pt idx="8">
                  <c:v>2.5988309251441337</c:v>
                </c:pt>
                <c:pt idx="9">
                  <c:v>2.8030762634025748</c:v>
                </c:pt>
                <c:pt idx="10">
                  <c:v>3.0076660075774253</c:v>
                </c:pt>
                <c:pt idx="11">
                  <c:v>3.2127630310996622</c:v>
                </c:pt>
                <c:pt idx="12">
                  <c:v>3.4171878887992784</c:v>
                </c:pt>
                <c:pt idx="13">
                  <c:v>3.6213078714552029</c:v>
                </c:pt>
                <c:pt idx="14">
                  <c:v>3.8256658889112241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-1.5904972091712373</c:v>
                </c:pt>
                <c:pt idx="61">
                  <c:v>-1.3863772265153125</c:v>
                </c:pt>
                <c:pt idx="62">
                  <c:v>-1.1822572438593877</c:v>
                </c:pt>
                <c:pt idx="63">
                  <c:v>-0.9766553872951681</c:v>
                </c:pt>
                <c:pt idx="64">
                  <c:v>-0.77227131555728179</c:v>
                </c:pt>
                <c:pt idx="65">
                  <c:v>-0.56930791010129922</c:v>
                </c:pt>
                <c:pt idx="66">
                  <c:v>-0.36261050455756372</c:v>
                </c:pt>
                <c:pt idx="67">
                  <c:v>-0.15913344501224991</c:v>
                </c:pt>
                <c:pt idx="68">
                  <c:v>4.5990687182128176E-2</c:v>
                </c:pt>
                <c:pt idx="69">
                  <c:v>0.25023602544056944</c:v>
                </c:pt>
                <c:pt idx="70">
                  <c:v>0.45482576961542009</c:v>
                </c:pt>
                <c:pt idx="71">
                  <c:v>0.65992279313765678</c:v>
                </c:pt>
                <c:pt idx="72">
                  <c:v>0.86434765083727294</c:v>
                </c:pt>
                <c:pt idx="73">
                  <c:v>1.0684676334931977</c:v>
                </c:pt>
                <c:pt idx="74">
                  <c:v>1.2728256509492186</c:v>
                </c:pt>
                <c:pt idx="75">
                  <c:v>-2.1735537724400085</c:v>
                </c:pt>
                <c:pt idx="76">
                  <c:v>-1.9694337897840837</c:v>
                </c:pt>
                <c:pt idx="77">
                  <c:v>-1.7653138071281589</c:v>
                </c:pt>
                <c:pt idx="78">
                  <c:v>-1.5597119505639392</c:v>
                </c:pt>
                <c:pt idx="79">
                  <c:v>-1.355327878826053</c:v>
                </c:pt>
                <c:pt idx="80">
                  <c:v>-1.1523644733700704</c:v>
                </c:pt>
                <c:pt idx="81">
                  <c:v>-0.94566706782633492</c:v>
                </c:pt>
                <c:pt idx="82">
                  <c:v>-0.74219000828102111</c:v>
                </c:pt>
                <c:pt idx="83">
                  <c:v>-0.53706587608664302</c:v>
                </c:pt>
                <c:pt idx="84">
                  <c:v>-0.33282053782820176</c:v>
                </c:pt>
                <c:pt idx="85">
                  <c:v>-0.12823079365335111</c:v>
                </c:pt>
                <c:pt idx="86">
                  <c:v>7.6866229868885583E-2</c:v>
                </c:pt>
                <c:pt idx="87">
                  <c:v>0.28129108756850174</c:v>
                </c:pt>
                <c:pt idx="88">
                  <c:v>0.48541107022442653</c:v>
                </c:pt>
                <c:pt idx="89">
                  <c:v>0.68976908768044742</c:v>
                </c:pt>
                <c:pt idx="90">
                  <c:v>-2.7632297116776572</c:v>
                </c:pt>
                <c:pt idx="91">
                  <c:v>-2.5591097290217322</c:v>
                </c:pt>
                <c:pt idx="92">
                  <c:v>-2.3549897463658076</c:v>
                </c:pt>
                <c:pt idx="93">
                  <c:v>-2.1493878898015879</c:v>
                </c:pt>
                <c:pt idx="94">
                  <c:v>-1.9450038180637017</c:v>
                </c:pt>
                <c:pt idx="95">
                  <c:v>-1.7420404126077191</c:v>
                </c:pt>
                <c:pt idx="96">
                  <c:v>-1.5353430070639837</c:v>
                </c:pt>
                <c:pt idx="97">
                  <c:v>-1.3318659475186698</c:v>
                </c:pt>
                <c:pt idx="98">
                  <c:v>-1.1267418153242916</c:v>
                </c:pt>
                <c:pt idx="99">
                  <c:v>-0.92249647706585047</c:v>
                </c:pt>
                <c:pt idx="100">
                  <c:v>-0.71790673289099982</c:v>
                </c:pt>
                <c:pt idx="101">
                  <c:v>-0.51280970936876313</c:v>
                </c:pt>
                <c:pt idx="102">
                  <c:v>-0.30838485166914698</c:v>
                </c:pt>
                <c:pt idx="103">
                  <c:v>-0.10426486901322218</c:v>
                </c:pt>
                <c:pt idx="104">
                  <c:v>0.10009314844279871</c:v>
                </c:pt>
                <c:pt idx="105">
                  <c:v>-3.1979180434849575</c:v>
                </c:pt>
                <c:pt idx="106">
                  <c:v>-2.9937980608290324</c:v>
                </c:pt>
                <c:pt idx="107">
                  <c:v>-2.7896780781731079</c:v>
                </c:pt>
                <c:pt idx="108">
                  <c:v>-2.5840762216088882</c:v>
                </c:pt>
                <c:pt idx="109">
                  <c:v>-2.3796921498710017</c:v>
                </c:pt>
                <c:pt idx="110">
                  <c:v>-2.1767287444150192</c:v>
                </c:pt>
                <c:pt idx="111">
                  <c:v>-1.970031338871284</c:v>
                </c:pt>
                <c:pt idx="112">
                  <c:v>-1.7665542793259701</c:v>
                </c:pt>
                <c:pt idx="113">
                  <c:v>-1.5614301471315919</c:v>
                </c:pt>
                <c:pt idx="114">
                  <c:v>-1.3571848088731508</c:v>
                </c:pt>
                <c:pt idx="115">
                  <c:v>-1.1525950646983001</c:v>
                </c:pt>
                <c:pt idx="116">
                  <c:v>-0.9474980411760634</c:v>
                </c:pt>
                <c:pt idx="117">
                  <c:v>-0.74307318347644724</c:v>
                </c:pt>
                <c:pt idx="118">
                  <c:v>-0.53895320082052245</c:v>
                </c:pt>
                <c:pt idx="119">
                  <c:v>-0.33459518336450156</c:v>
                </c:pt>
                <c:pt idx="120">
                  <c:v>-3.6013490697855355</c:v>
                </c:pt>
                <c:pt idx="121">
                  <c:v>-3.3972290871296105</c:v>
                </c:pt>
                <c:pt idx="122">
                  <c:v>-3.1931091044736859</c:v>
                </c:pt>
                <c:pt idx="123">
                  <c:v>-2.9875072479094662</c:v>
                </c:pt>
                <c:pt idx="124">
                  <c:v>-2.7831231761715798</c:v>
                </c:pt>
                <c:pt idx="125">
                  <c:v>-2.5801597707155972</c:v>
                </c:pt>
                <c:pt idx="126">
                  <c:v>-2.373462365171862</c:v>
                </c:pt>
                <c:pt idx="127">
                  <c:v>-2.1699853056265481</c:v>
                </c:pt>
                <c:pt idx="128">
                  <c:v>-1.9648611734321699</c:v>
                </c:pt>
                <c:pt idx="129">
                  <c:v>-1.7606158351737289</c:v>
                </c:pt>
                <c:pt idx="130">
                  <c:v>-1.5560260909988781</c:v>
                </c:pt>
                <c:pt idx="131">
                  <c:v>-1.3509290674766414</c:v>
                </c:pt>
                <c:pt idx="132">
                  <c:v>-1.1465042097770253</c:v>
                </c:pt>
                <c:pt idx="133">
                  <c:v>-0.94238422712110048</c:v>
                </c:pt>
                <c:pt idx="134">
                  <c:v>-0.73802620966507959</c:v>
                </c:pt>
                <c:pt idx="135">
                  <c:v>-3.9583873728310697</c:v>
                </c:pt>
                <c:pt idx="136">
                  <c:v>-3.7542673901751451</c:v>
                </c:pt>
                <c:pt idx="137">
                  <c:v>-3.5501474075192201</c:v>
                </c:pt>
                <c:pt idx="138">
                  <c:v>-3.3445455509550004</c:v>
                </c:pt>
                <c:pt idx="139">
                  <c:v>-3.140161479217114</c:v>
                </c:pt>
                <c:pt idx="140">
                  <c:v>-2.9371980737611314</c:v>
                </c:pt>
                <c:pt idx="141">
                  <c:v>-2.7305006682173962</c:v>
                </c:pt>
                <c:pt idx="142">
                  <c:v>-2.5270236086720823</c:v>
                </c:pt>
                <c:pt idx="143">
                  <c:v>-2.3218994764777041</c:v>
                </c:pt>
                <c:pt idx="144">
                  <c:v>-2.1176541382192631</c:v>
                </c:pt>
                <c:pt idx="145">
                  <c:v>-1.9130643940444123</c:v>
                </c:pt>
                <c:pt idx="146">
                  <c:v>-1.7079673705221756</c:v>
                </c:pt>
                <c:pt idx="147">
                  <c:v>-1.5035425128225595</c:v>
                </c:pt>
                <c:pt idx="148">
                  <c:v>-1.2994225301666347</c:v>
                </c:pt>
                <c:pt idx="149">
                  <c:v>-1.0950645127106138</c:v>
                </c:pt>
                <c:pt idx="150">
                  <c:v>-4.2894340134711406</c:v>
                </c:pt>
                <c:pt idx="151">
                  <c:v>-4.0853140308152156</c:v>
                </c:pt>
                <c:pt idx="152">
                  <c:v>-3.881194048159291</c:v>
                </c:pt>
                <c:pt idx="153">
                  <c:v>-3.6755921915950713</c:v>
                </c:pt>
                <c:pt idx="154">
                  <c:v>-3.4712081198571849</c:v>
                </c:pt>
                <c:pt idx="155">
                  <c:v>-3.2682447144012023</c:v>
                </c:pt>
                <c:pt idx="156">
                  <c:v>-3.0615473088574672</c:v>
                </c:pt>
                <c:pt idx="157">
                  <c:v>-2.8580702493121533</c:v>
                </c:pt>
                <c:pt idx="158">
                  <c:v>-2.6529461171177751</c:v>
                </c:pt>
                <c:pt idx="159">
                  <c:v>-2.448700778859334</c:v>
                </c:pt>
                <c:pt idx="160">
                  <c:v>-2.244111034684483</c:v>
                </c:pt>
                <c:pt idx="161">
                  <c:v>-2.0390140111622466</c:v>
                </c:pt>
                <c:pt idx="162">
                  <c:v>-1.8345891534626304</c:v>
                </c:pt>
                <c:pt idx="163">
                  <c:v>-1.6304691708067056</c:v>
                </c:pt>
                <c:pt idx="164">
                  <c:v>-1.4261111533506847</c:v>
                </c:pt>
              </c:numCache>
            </c:numRef>
          </c:xVal>
          <c:yVal>
            <c:numRef>
              <c:f>'ANEXO 70-28'!$O$6:$O$170</c:f>
              <c:numCache>
                <c:formatCode>0.0000</c:formatCode>
                <c:ptCount val="165"/>
                <c:pt idx="0">
                  <c:v>6.2430380486862944</c:v>
                </c:pt>
                <c:pt idx="1">
                  <c:v>6.3820170425748683</c:v>
                </c:pt>
                <c:pt idx="2">
                  <c:v>6.5065050324048723</c:v>
                </c:pt>
                <c:pt idx="3">
                  <c:v>6.6253124509616734</c:v>
                </c:pt>
                <c:pt idx="4">
                  <c:v>6.7395723444500923</c:v>
                </c:pt>
                <c:pt idx="5">
                  <c:v>6.8506462351830661</c:v>
                </c:pt>
                <c:pt idx="6">
                  <c:v>6.958085848521085</c:v>
                </c:pt>
                <c:pt idx="7">
                  <c:v>7.0606978403536118</c:v>
                </c:pt>
                <c:pt idx="8">
                  <c:v>7.1643528557844371</c:v>
                </c:pt>
                <c:pt idx="9">
                  <c:v>7.2600713879850751</c:v>
                </c:pt>
                <c:pt idx="10">
                  <c:v>7.3560258571931225</c:v>
                </c:pt>
                <c:pt idx="11">
                  <c:v>7.4471580313422194</c:v>
                </c:pt>
                <c:pt idx="12">
                  <c:v>7.5352941200427708</c:v>
                </c:pt>
                <c:pt idx="13">
                  <c:v>7.6201360549737576</c:v>
                </c:pt>
                <c:pt idx="14">
                  <c:v>7.7015679850559273</c:v>
                </c:pt>
                <c:pt idx="15">
                  <c:v>5.7986506454452691</c:v>
                </c:pt>
                <c:pt idx="16">
                  <c:v>5.9449759084120481</c:v>
                </c:pt>
                <c:pt idx="17">
                  <c:v>6.0791812460476251</c:v>
                </c:pt>
                <c:pt idx="18">
                  <c:v>6.20682587603185</c:v>
                </c:pt>
                <c:pt idx="19">
                  <c:v>6.3344537511509307</c:v>
                </c:pt>
                <c:pt idx="20">
                  <c:v>6.4563660331290427</c:v>
                </c:pt>
                <c:pt idx="21">
                  <c:v>6.5763413502057926</c:v>
                </c:pt>
                <c:pt idx="22">
                  <c:v>6.6928469192772297</c:v>
                </c:pt>
                <c:pt idx="23">
                  <c:v>6.8055008581583998</c:v>
                </c:pt>
                <c:pt idx="24">
                  <c:v>6.9159272116971158</c:v>
                </c:pt>
                <c:pt idx="25">
                  <c:v>7.0211892990699383</c:v>
                </c:pt>
                <c:pt idx="26">
                  <c:v>7.1271047983648073</c:v>
                </c:pt>
                <c:pt idx="27">
                  <c:v>7.2278867046136739</c:v>
                </c:pt>
                <c:pt idx="28">
                  <c:v>7.3242824552976931</c:v>
                </c:pt>
                <c:pt idx="29">
                  <c:v>7.4183012913197457</c:v>
                </c:pt>
                <c:pt idx="30">
                  <c:v>5.3541084391474012</c:v>
                </c:pt>
                <c:pt idx="31">
                  <c:v>5.503790683057181</c:v>
                </c:pt>
                <c:pt idx="32">
                  <c:v>5.6424645202421218</c:v>
                </c:pt>
                <c:pt idx="33">
                  <c:v>5.7795964912578244</c:v>
                </c:pt>
                <c:pt idx="34">
                  <c:v>5.9138138523837167</c:v>
                </c:pt>
                <c:pt idx="35">
                  <c:v>6.0453229787866576</c:v>
                </c:pt>
                <c:pt idx="36">
                  <c:v>6.1760912590556813</c:v>
                </c:pt>
                <c:pt idx="37">
                  <c:v>6.3031960574204886</c:v>
                </c:pt>
                <c:pt idx="38">
                  <c:v>6.4281347940287885</c:v>
                </c:pt>
                <c:pt idx="39">
                  <c:v>6.5490032620257876</c:v>
                </c:pt>
                <c:pt idx="40">
                  <c:v>6.6683859166900001</c:v>
                </c:pt>
                <c:pt idx="41">
                  <c:v>6.7839035792727351</c:v>
                </c:pt>
                <c:pt idx="42">
                  <c:v>6.8970770032094206</c:v>
                </c:pt>
                <c:pt idx="43">
                  <c:v>7.008600171761918</c:v>
                </c:pt>
                <c:pt idx="44">
                  <c:v>7.1139433523068369</c:v>
                </c:pt>
                <c:pt idx="45">
                  <c:v>4.9014583213961123</c:v>
                </c:pt>
                <c:pt idx="46">
                  <c:v>5.0530784434834199</c:v>
                </c:pt>
                <c:pt idx="47">
                  <c:v>5.1986570869544222</c:v>
                </c:pt>
                <c:pt idx="48">
                  <c:v>5.3384564936046051</c:v>
                </c:pt>
                <c:pt idx="49">
                  <c:v>5.4785664955938431</c:v>
                </c:pt>
                <c:pt idx="50">
                  <c:v>5.6170003411208986</c:v>
                </c:pt>
                <c:pt idx="51">
                  <c:v>5.7543483357110192</c:v>
                </c:pt>
                <c:pt idx="52">
                  <c:v>5.8904210188009145</c:v>
                </c:pt>
                <c:pt idx="53">
                  <c:v>6.0253058652647704</c:v>
                </c:pt>
                <c:pt idx="54">
                  <c:v>6.1553360374650614</c:v>
                </c:pt>
                <c:pt idx="55">
                  <c:v>6.2855573090077739</c:v>
                </c:pt>
                <c:pt idx="56">
                  <c:v>6.4132997640812519</c:v>
                </c:pt>
                <c:pt idx="57">
                  <c:v>6.5378190950732744</c:v>
                </c:pt>
                <c:pt idx="58">
                  <c:v>6.6599162000698504</c:v>
                </c:pt>
                <c:pt idx="59">
                  <c:v>6.7795964912578244</c:v>
                </c:pt>
                <c:pt idx="60">
                  <c:v>4.517195897949974</c:v>
                </c:pt>
                <c:pt idx="61">
                  <c:v>4.6646419755561253</c:v>
                </c:pt>
                <c:pt idx="62">
                  <c:v>4.8068580295188177</c:v>
                </c:pt>
                <c:pt idx="63">
                  <c:v>4.9479236198317267</c:v>
                </c:pt>
                <c:pt idx="64">
                  <c:v>5.0899051114393981</c:v>
                </c:pt>
                <c:pt idx="65">
                  <c:v>5.2278867046136739</c:v>
                </c:pt>
                <c:pt idx="66">
                  <c:v>5.3692158574101425</c:v>
                </c:pt>
                <c:pt idx="67">
                  <c:v>5.5078558716958312</c:v>
                </c:pt>
                <c:pt idx="68">
                  <c:v>5.6464037262230695</c:v>
                </c:pt>
                <c:pt idx="69">
                  <c:v>5.7846172926328752</c:v>
                </c:pt>
                <c:pt idx="70">
                  <c:v>5.920645001406788</c:v>
                </c:pt>
                <c:pt idx="71">
                  <c:v>6.0569048513364727</c:v>
                </c:pt>
                <c:pt idx="72">
                  <c:v>6.1875207208364627</c:v>
                </c:pt>
                <c:pt idx="73">
                  <c:v>6.3201462861110542</c:v>
                </c:pt>
                <c:pt idx="74">
                  <c:v>6.4487063199050798</c:v>
                </c:pt>
                <c:pt idx="75">
                  <c:v>4.1038037209559572</c:v>
                </c:pt>
                <c:pt idx="76">
                  <c:v>4.2528530309798933</c:v>
                </c:pt>
                <c:pt idx="77">
                  <c:v>4.3961993470957363</c:v>
                </c:pt>
                <c:pt idx="78">
                  <c:v>4.5390760987927763</c:v>
                </c:pt>
                <c:pt idx="79">
                  <c:v>4.6803355134145637</c:v>
                </c:pt>
                <c:pt idx="80">
                  <c:v>4.8215135284047728</c:v>
                </c:pt>
                <c:pt idx="81">
                  <c:v>4.9633155113861109</c:v>
                </c:pt>
                <c:pt idx="82">
                  <c:v>5.1038037209559572</c:v>
                </c:pt>
                <c:pt idx="83">
                  <c:v>5.2455126678141495</c:v>
                </c:pt>
                <c:pt idx="84">
                  <c:v>5.3873898263387296</c:v>
                </c:pt>
                <c:pt idx="85">
                  <c:v>5.5289167002776551</c:v>
                </c:pt>
                <c:pt idx="86">
                  <c:v>5.6693168805661118</c:v>
                </c:pt>
                <c:pt idx="87">
                  <c:v>5.8088858673598125</c:v>
                </c:pt>
                <c:pt idx="88">
                  <c:v>5.9474337218870508</c:v>
                </c:pt>
                <c:pt idx="89">
                  <c:v>6.0827853703164498</c:v>
                </c:pt>
                <c:pt idx="90">
                  <c:v>3.7109631189952759</c:v>
                </c:pt>
                <c:pt idx="91">
                  <c:v>3.8506462351830666</c:v>
                </c:pt>
                <c:pt idx="92">
                  <c:v>3.989004615698537</c:v>
                </c:pt>
                <c:pt idx="93">
                  <c:v>4.1271047983648073</c:v>
                </c:pt>
                <c:pt idx="94">
                  <c:v>4.2671717284030137</c:v>
                </c:pt>
                <c:pt idx="95">
                  <c:v>4.4065401804339555</c:v>
                </c:pt>
                <c:pt idx="96">
                  <c:v>4.5490032620257876</c:v>
                </c:pt>
                <c:pt idx="97">
                  <c:v>4.6901960800285138</c:v>
                </c:pt>
                <c:pt idx="98">
                  <c:v>4.8331471119127851</c:v>
                </c:pt>
                <c:pt idx="99">
                  <c:v>4.9758911364017928</c:v>
                </c:pt>
                <c:pt idx="100">
                  <c:v>5.1205739312058496</c:v>
                </c:pt>
                <c:pt idx="101">
                  <c:v>5.2624510897304297</c:v>
                </c:pt>
                <c:pt idx="102">
                  <c:v>5.4082399653118491</c:v>
                </c:pt>
                <c:pt idx="103">
                  <c:v>5.5514499979728749</c:v>
                </c:pt>
                <c:pt idx="104">
                  <c:v>5.6937269489236471</c:v>
                </c:pt>
                <c:pt idx="105">
                  <c:v>3.419955748489758</c:v>
                </c:pt>
                <c:pt idx="106">
                  <c:v>3.5587085705331658</c:v>
                </c:pt>
                <c:pt idx="107">
                  <c:v>3.6954816764901977</c:v>
                </c:pt>
                <c:pt idx="108">
                  <c:v>3.8331471119127851</c:v>
                </c:pt>
                <c:pt idx="109">
                  <c:v>3.9708116108725178</c:v>
                </c:pt>
                <c:pt idx="110">
                  <c:v>4.1105897102992488</c:v>
                </c:pt>
                <c:pt idx="111">
                  <c:v>4.2504200023088936</c:v>
                </c:pt>
                <c:pt idx="112">
                  <c:v>4.3891660843645326</c:v>
                </c:pt>
                <c:pt idx="113">
                  <c:v>4.5314789170422554</c:v>
                </c:pt>
                <c:pt idx="114">
                  <c:v>4.6739419986340875</c:v>
                </c:pt>
                <c:pt idx="115">
                  <c:v>4.8169038393756605</c:v>
                </c:pt>
                <c:pt idx="116">
                  <c:v>4.9609461957338317</c:v>
                </c:pt>
                <c:pt idx="117">
                  <c:v>5.1038037209559572</c:v>
                </c:pt>
                <c:pt idx="118">
                  <c:v>5.2504200023088936</c:v>
                </c:pt>
                <c:pt idx="119">
                  <c:v>5.3961993470957363</c:v>
                </c:pt>
                <c:pt idx="120">
                  <c:v>3.1461280356782382</c:v>
                </c:pt>
                <c:pt idx="121">
                  <c:v>3.287801729930226</c:v>
                </c:pt>
                <c:pt idx="122">
                  <c:v>3.4265112613645754</c:v>
                </c:pt>
                <c:pt idx="123">
                  <c:v>3.5634810853944106</c:v>
                </c:pt>
                <c:pt idx="124">
                  <c:v>3.7007037171450192</c:v>
                </c:pt>
                <c:pt idx="125">
                  <c:v>3.8388490907372552</c:v>
                </c:pt>
                <c:pt idx="126">
                  <c:v>3.9772662124272928</c:v>
                </c:pt>
                <c:pt idx="127">
                  <c:v>4.1172712956557644</c:v>
                </c:pt>
                <c:pt idx="128">
                  <c:v>4.2576785748691846</c:v>
                </c:pt>
                <c:pt idx="129">
                  <c:v>4.3979400086720375</c:v>
                </c:pt>
                <c:pt idx="130">
                  <c:v>4.540329474790874</c:v>
                </c:pt>
                <c:pt idx="131">
                  <c:v>4.6821450763738319</c:v>
                </c:pt>
                <c:pt idx="132">
                  <c:v>4.8267225201689925</c:v>
                </c:pt>
                <c:pt idx="133">
                  <c:v>4.9717395908877782</c:v>
                </c:pt>
                <c:pt idx="134">
                  <c:v>5.1172712956557644</c:v>
                </c:pt>
                <c:pt idx="135">
                  <c:v>2.8937617620579434</c:v>
                </c:pt>
                <c:pt idx="136">
                  <c:v>3.0374264979406238</c:v>
                </c:pt>
                <c:pt idx="137">
                  <c:v>3.1789769472931693</c:v>
                </c:pt>
                <c:pt idx="138">
                  <c:v>3.3180633349627615</c:v>
                </c:pt>
                <c:pt idx="139">
                  <c:v>3.4578818967339924</c:v>
                </c:pt>
                <c:pt idx="140">
                  <c:v>3.5954962218255742</c:v>
                </c:pt>
                <c:pt idx="141">
                  <c:v>3.7347998295888472</c:v>
                </c:pt>
                <c:pt idx="142">
                  <c:v>3.8739015978644615</c:v>
                </c:pt>
                <c:pt idx="143">
                  <c:v>4.012837224705172</c:v>
                </c:pt>
                <c:pt idx="144">
                  <c:v>4.1522883443830567</c:v>
                </c:pt>
                <c:pt idx="145">
                  <c:v>4.2944662261615933</c:v>
                </c:pt>
                <c:pt idx="146">
                  <c:v>4.4361626470407565</c:v>
                </c:pt>
                <c:pt idx="147">
                  <c:v>4.5786392099680722</c:v>
                </c:pt>
                <c:pt idx="148">
                  <c:v>4.7234556720351861</c:v>
                </c:pt>
                <c:pt idx="149">
                  <c:v>4.8680563618230419</c:v>
                </c:pt>
                <c:pt idx="150">
                  <c:v>2.6493348587121419</c:v>
                </c:pt>
                <c:pt idx="151">
                  <c:v>2.7986506454452691</c:v>
                </c:pt>
                <c:pt idx="152">
                  <c:v>2.9439888750737717</c:v>
                </c:pt>
                <c:pt idx="153">
                  <c:v>3.0863598306747484</c:v>
                </c:pt>
                <c:pt idx="154">
                  <c:v>3.2278867046136734</c:v>
                </c:pt>
                <c:pt idx="155">
                  <c:v>3.369215857410143</c:v>
                </c:pt>
                <c:pt idx="156">
                  <c:v>3.509202522331103</c:v>
                </c:pt>
                <c:pt idx="157">
                  <c:v>3.6483600109809315</c:v>
                </c:pt>
                <c:pt idx="158">
                  <c:v>3.7881683711411678</c:v>
                </c:pt>
                <c:pt idx="159">
                  <c:v>3.9289076902439528</c:v>
                </c:pt>
                <c:pt idx="160">
                  <c:v>4.0681858617461613</c:v>
                </c:pt>
                <c:pt idx="161">
                  <c:v>4.2095150145426308</c:v>
                </c:pt>
                <c:pt idx="162">
                  <c:v>4.3521825181113627</c:v>
                </c:pt>
                <c:pt idx="163">
                  <c:v>4.4955443375464483</c:v>
                </c:pt>
                <c:pt idx="164">
                  <c:v>4.6394864892685863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F0-461C-8B75-D103F3C0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256944"/>
        <c:axId val="-1983260208"/>
      </c:scatterChart>
      <c:valAx>
        <c:axId val="-1983256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</a:t>
                </a:r>
                <a:r>
                  <a:rPr lang="es-CL" baseline="0"/>
                  <a:t> (fr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60208"/>
        <c:crosses val="autoZero"/>
        <c:crossBetween val="midCat"/>
      </c:valAx>
      <c:valAx>
        <c:axId val="-198326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</a:t>
                </a:r>
                <a:r>
                  <a:rPr lang="es-CL" baseline="0"/>
                  <a:t> (|G*|[Pa])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56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7702746746088946"/>
                  <c:y val="-0.297631350047108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70-28'!$L$6:$L$170</c:f>
              <c:numCache>
                <c:formatCode>0.000</c:formatCode>
                <c:ptCount val="165"/>
                <c:pt idx="0">
                  <c:v>0.96234302879076816</c:v>
                </c:pt>
                <c:pt idx="1">
                  <c:v>1.166463011446693</c:v>
                </c:pt>
                <c:pt idx="2">
                  <c:v>1.3705829941026177</c:v>
                </c:pt>
                <c:pt idx="3">
                  <c:v>1.5761848506668374</c:v>
                </c:pt>
                <c:pt idx="4">
                  <c:v>1.7805689224047236</c:v>
                </c:pt>
                <c:pt idx="5">
                  <c:v>1.9835323278607062</c:v>
                </c:pt>
                <c:pt idx="6">
                  <c:v>2.1902297334044416</c:v>
                </c:pt>
                <c:pt idx="7">
                  <c:v>2.3937067929497555</c:v>
                </c:pt>
                <c:pt idx="8">
                  <c:v>2.5988309251441337</c:v>
                </c:pt>
                <c:pt idx="9">
                  <c:v>2.8030762634025748</c:v>
                </c:pt>
                <c:pt idx="10">
                  <c:v>3.0076660075774253</c:v>
                </c:pt>
                <c:pt idx="11">
                  <c:v>3.2127630310996622</c:v>
                </c:pt>
                <c:pt idx="12">
                  <c:v>3.4171878887992784</c:v>
                </c:pt>
                <c:pt idx="13">
                  <c:v>3.6213078714552029</c:v>
                </c:pt>
                <c:pt idx="14">
                  <c:v>3.8256658889112241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-1.5904972091712373</c:v>
                </c:pt>
                <c:pt idx="61">
                  <c:v>-1.3863772265153125</c:v>
                </c:pt>
                <c:pt idx="62">
                  <c:v>-1.1822572438593877</c:v>
                </c:pt>
                <c:pt idx="63">
                  <c:v>-0.9766553872951681</c:v>
                </c:pt>
                <c:pt idx="64">
                  <c:v>-0.77227131555728179</c:v>
                </c:pt>
                <c:pt idx="65">
                  <c:v>-0.56930791010129922</c:v>
                </c:pt>
                <c:pt idx="66">
                  <c:v>-0.36261050455756372</c:v>
                </c:pt>
                <c:pt idx="67">
                  <c:v>-0.15913344501224991</c:v>
                </c:pt>
                <c:pt idx="68">
                  <c:v>4.5990687182128176E-2</c:v>
                </c:pt>
                <c:pt idx="69">
                  <c:v>0.25023602544056944</c:v>
                </c:pt>
                <c:pt idx="70">
                  <c:v>0.45482576961542009</c:v>
                </c:pt>
                <c:pt idx="71">
                  <c:v>0.65992279313765678</c:v>
                </c:pt>
                <c:pt idx="72">
                  <c:v>0.86434765083727294</c:v>
                </c:pt>
                <c:pt idx="73">
                  <c:v>1.0684676334931977</c:v>
                </c:pt>
                <c:pt idx="74">
                  <c:v>1.2728256509492186</c:v>
                </c:pt>
                <c:pt idx="75">
                  <c:v>-2.1735537724400085</c:v>
                </c:pt>
                <c:pt idx="76">
                  <c:v>-1.9694337897840837</c:v>
                </c:pt>
                <c:pt idx="77">
                  <c:v>-1.7653138071281589</c:v>
                </c:pt>
                <c:pt idx="78">
                  <c:v>-1.5597119505639392</c:v>
                </c:pt>
                <c:pt idx="79">
                  <c:v>-1.355327878826053</c:v>
                </c:pt>
                <c:pt idx="80">
                  <c:v>-1.1523644733700704</c:v>
                </c:pt>
                <c:pt idx="81">
                  <c:v>-0.94566706782633492</c:v>
                </c:pt>
                <c:pt idx="82">
                  <c:v>-0.74219000828102111</c:v>
                </c:pt>
                <c:pt idx="83">
                  <c:v>-0.53706587608664302</c:v>
                </c:pt>
                <c:pt idx="84">
                  <c:v>-0.33282053782820176</c:v>
                </c:pt>
                <c:pt idx="85">
                  <c:v>-0.12823079365335111</c:v>
                </c:pt>
                <c:pt idx="86">
                  <c:v>7.6866229868885583E-2</c:v>
                </c:pt>
                <c:pt idx="87">
                  <c:v>0.28129108756850174</c:v>
                </c:pt>
                <c:pt idx="88">
                  <c:v>0.48541107022442653</c:v>
                </c:pt>
                <c:pt idx="89">
                  <c:v>0.68976908768044742</c:v>
                </c:pt>
                <c:pt idx="90">
                  <c:v>-2.7632297116776572</c:v>
                </c:pt>
                <c:pt idx="91">
                  <c:v>-2.5591097290217322</c:v>
                </c:pt>
                <c:pt idx="92">
                  <c:v>-2.3549897463658076</c:v>
                </c:pt>
                <c:pt idx="93">
                  <c:v>-2.1493878898015879</c:v>
                </c:pt>
                <c:pt idx="94">
                  <c:v>-1.9450038180637017</c:v>
                </c:pt>
                <c:pt idx="95">
                  <c:v>-1.7420404126077191</c:v>
                </c:pt>
                <c:pt idx="96">
                  <c:v>-1.5353430070639837</c:v>
                </c:pt>
                <c:pt idx="97">
                  <c:v>-1.3318659475186698</c:v>
                </c:pt>
                <c:pt idx="98">
                  <c:v>-1.1267418153242916</c:v>
                </c:pt>
                <c:pt idx="99">
                  <c:v>-0.92249647706585047</c:v>
                </c:pt>
                <c:pt idx="100">
                  <c:v>-0.71790673289099982</c:v>
                </c:pt>
                <c:pt idx="101">
                  <c:v>-0.51280970936876313</c:v>
                </c:pt>
                <c:pt idx="102">
                  <c:v>-0.30838485166914698</c:v>
                </c:pt>
                <c:pt idx="103">
                  <c:v>-0.10426486901322218</c:v>
                </c:pt>
                <c:pt idx="104">
                  <c:v>0.10009314844279871</c:v>
                </c:pt>
                <c:pt idx="105">
                  <c:v>-3.1979180434849575</c:v>
                </c:pt>
                <c:pt idx="106">
                  <c:v>-2.9937980608290324</c:v>
                </c:pt>
                <c:pt idx="107">
                  <c:v>-2.7896780781731079</c:v>
                </c:pt>
                <c:pt idx="108">
                  <c:v>-2.5840762216088882</c:v>
                </c:pt>
                <c:pt idx="109">
                  <c:v>-2.3796921498710017</c:v>
                </c:pt>
                <c:pt idx="110">
                  <c:v>-2.1767287444150192</c:v>
                </c:pt>
                <c:pt idx="111">
                  <c:v>-1.970031338871284</c:v>
                </c:pt>
                <c:pt idx="112">
                  <c:v>-1.7665542793259701</c:v>
                </c:pt>
                <c:pt idx="113">
                  <c:v>-1.5614301471315919</c:v>
                </c:pt>
                <c:pt idx="114">
                  <c:v>-1.3571848088731508</c:v>
                </c:pt>
                <c:pt idx="115">
                  <c:v>-1.1525950646983001</c:v>
                </c:pt>
                <c:pt idx="116">
                  <c:v>-0.9474980411760634</c:v>
                </c:pt>
                <c:pt idx="117">
                  <c:v>-0.74307318347644724</c:v>
                </c:pt>
                <c:pt idx="118">
                  <c:v>-0.53895320082052245</c:v>
                </c:pt>
                <c:pt idx="119">
                  <c:v>-0.33459518336450156</c:v>
                </c:pt>
                <c:pt idx="120">
                  <c:v>-3.6013490697855355</c:v>
                </c:pt>
                <c:pt idx="121">
                  <c:v>-3.3972290871296105</c:v>
                </c:pt>
                <c:pt idx="122">
                  <c:v>-3.1931091044736859</c:v>
                </c:pt>
                <c:pt idx="123">
                  <c:v>-2.9875072479094662</c:v>
                </c:pt>
                <c:pt idx="124">
                  <c:v>-2.7831231761715798</c:v>
                </c:pt>
                <c:pt idx="125">
                  <c:v>-2.5801597707155972</c:v>
                </c:pt>
                <c:pt idx="126">
                  <c:v>-2.373462365171862</c:v>
                </c:pt>
                <c:pt idx="127">
                  <c:v>-2.1699853056265481</c:v>
                </c:pt>
                <c:pt idx="128">
                  <c:v>-1.9648611734321699</c:v>
                </c:pt>
                <c:pt idx="129">
                  <c:v>-1.7606158351737289</c:v>
                </c:pt>
                <c:pt idx="130">
                  <c:v>-1.5560260909988781</c:v>
                </c:pt>
                <c:pt idx="131">
                  <c:v>-1.3509290674766414</c:v>
                </c:pt>
                <c:pt idx="132">
                  <c:v>-1.1465042097770253</c:v>
                </c:pt>
                <c:pt idx="133">
                  <c:v>-0.94238422712110048</c:v>
                </c:pt>
                <c:pt idx="134">
                  <c:v>-0.73802620966507959</c:v>
                </c:pt>
                <c:pt idx="135">
                  <c:v>-3.9583873728310697</c:v>
                </c:pt>
                <c:pt idx="136">
                  <c:v>-3.7542673901751451</c:v>
                </c:pt>
                <c:pt idx="137">
                  <c:v>-3.5501474075192201</c:v>
                </c:pt>
                <c:pt idx="138">
                  <c:v>-3.3445455509550004</c:v>
                </c:pt>
                <c:pt idx="139">
                  <c:v>-3.140161479217114</c:v>
                </c:pt>
                <c:pt idx="140">
                  <c:v>-2.9371980737611314</c:v>
                </c:pt>
                <c:pt idx="141">
                  <c:v>-2.7305006682173962</c:v>
                </c:pt>
                <c:pt idx="142">
                  <c:v>-2.5270236086720823</c:v>
                </c:pt>
                <c:pt idx="143">
                  <c:v>-2.3218994764777041</c:v>
                </c:pt>
                <c:pt idx="144">
                  <c:v>-2.1176541382192631</c:v>
                </c:pt>
                <c:pt idx="145">
                  <c:v>-1.9130643940444123</c:v>
                </c:pt>
                <c:pt idx="146">
                  <c:v>-1.7079673705221756</c:v>
                </c:pt>
                <c:pt idx="147">
                  <c:v>-1.5035425128225595</c:v>
                </c:pt>
                <c:pt idx="148">
                  <c:v>-1.2994225301666347</c:v>
                </c:pt>
                <c:pt idx="149">
                  <c:v>-1.0950645127106138</c:v>
                </c:pt>
                <c:pt idx="150">
                  <c:v>-4.2894340134711406</c:v>
                </c:pt>
                <c:pt idx="151">
                  <c:v>-4.0853140308152156</c:v>
                </c:pt>
                <c:pt idx="152">
                  <c:v>-3.881194048159291</c:v>
                </c:pt>
                <c:pt idx="153">
                  <c:v>-3.6755921915950713</c:v>
                </c:pt>
                <c:pt idx="154">
                  <c:v>-3.4712081198571849</c:v>
                </c:pt>
                <c:pt idx="155">
                  <c:v>-3.2682447144012023</c:v>
                </c:pt>
                <c:pt idx="156">
                  <c:v>-3.0615473088574672</c:v>
                </c:pt>
                <c:pt idx="157">
                  <c:v>-2.8580702493121533</c:v>
                </c:pt>
                <c:pt idx="158">
                  <c:v>-2.6529461171177751</c:v>
                </c:pt>
                <c:pt idx="159">
                  <c:v>-2.448700778859334</c:v>
                </c:pt>
                <c:pt idx="160">
                  <c:v>-2.244111034684483</c:v>
                </c:pt>
                <c:pt idx="161">
                  <c:v>-2.0390140111622466</c:v>
                </c:pt>
                <c:pt idx="162">
                  <c:v>-1.8345891534626304</c:v>
                </c:pt>
                <c:pt idx="163">
                  <c:v>-1.6304691708067056</c:v>
                </c:pt>
                <c:pt idx="164">
                  <c:v>-1.4261111533506847</c:v>
                </c:pt>
              </c:numCache>
            </c:numRef>
          </c:xVal>
          <c:yVal>
            <c:numRef>
              <c:f>'ANEXO 70-28'!$Q$6:$Q$170</c:f>
              <c:numCache>
                <c:formatCode>0.00</c:formatCode>
                <c:ptCount val="165"/>
                <c:pt idx="0">
                  <c:v>55</c:v>
                </c:pt>
                <c:pt idx="1">
                  <c:v>53.5</c:v>
                </c:pt>
                <c:pt idx="2">
                  <c:v>52.2</c:v>
                </c:pt>
                <c:pt idx="3">
                  <c:v>50.8</c:v>
                </c:pt>
                <c:pt idx="4">
                  <c:v>49.4</c:v>
                </c:pt>
                <c:pt idx="5">
                  <c:v>48</c:v>
                </c:pt>
                <c:pt idx="6">
                  <c:v>46.6</c:v>
                </c:pt>
                <c:pt idx="7">
                  <c:v>45.2</c:v>
                </c:pt>
                <c:pt idx="8">
                  <c:v>43.9</c:v>
                </c:pt>
                <c:pt idx="9">
                  <c:v>42.5</c:v>
                </c:pt>
                <c:pt idx="10">
                  <c:v>41.1</c:v>
                </c:pt>
                <c:pt idx="11">
                  <c:v>39.799999999999997</c:v>
                </c:pt>
                <c:pt idx="12">
                  <c:v>38.5</c:v>
                </c:pt>
                <c:pt idx="13">
                  <c:v>37.1</c:v>
                </c:pt>
                <c:pt idx="14">
                  <c:v>35.799999999999997</c:v>
                </c:pt>
                <c:pt idx="15">
                  <c:v>58.4</c:v>
                </c:pt>
                <c:pt idx="16">
                  <c:v>57.4</c:v>
                </c:pt>
                <c:pt idx="17">
                  <c:v>56.4</c:v>
                </c:pt>
                <c:pt idx="18">
                  <c:v>55.3</c:v>
                </c:pt>
                <c:pt idx="19">
                  <c:v>54.2</c:v>
                </c:pt>
                <c:pt idx="20">
                  <c:v>53</c:v>
                </c:pt>
                <c:pt idx="21">
                  <c:v>51.8</c:v>
                </c:pt>
                <c:pt idx="22">
                  <c:v>50.5</c:v>
                </c:pt>
                <c:pt idx="23">
                  <c:v>49.2</c:v>
                </c:pt>
                <c:pt idx="24">
                  <c:v>47.9</c:v>
                </c:pt>
                <c:pt idx="25">
                  <c:v>46.5</c:v>
                </c:pt>
                <c:pt idx="26">
                  <c:v>45.2</c:v>
                </c:pt>
                <c:pt idx="27">
                  <c:v>43.9</c:v>
                </c:pt>
                <c:pt idx="28">
                  <c:v>42.5</c:v>
                </c:pt>
                <c:pt idx="29">
                  <c:v>41.2</c:v>
                </c:pt>
                <c:pt idx="30">
                  <c:v>60.4</c:v>
                </c:pt>
                <c:pt idx="31">
                  <c:v>59.9</c:v>
                </c:pt>
                <c:pt idx="32">
                  <c:v>59.3</c:v>
                </c:pt>
                <c:pt idx="33">
                  <c:v>58.7</c:v>
                </c:pt>
                <c:pt idx="34">
                  <c:v>57.9</c:v>
                </c:pt>
                <c:pt idx="35">
                  <c:v>57.1</c:v>
                </c:pt>
                <c:pt idx="36">
                  <c:v>56.2</c:v>
                </c:pt>
                <c:pt idx="37">
                  <c:v>55.2</c:v>
                </c:pt>
                <c:pt idx="38">
                  <c:v>54.1</c:v>
                </c:pt>
                <c:pt idx="39">
                  <c:v>52.9</c:v>
                </c:pt>
                <c:pt idx="40">
                  <c:v>51.7</c:v>
                </c:pt>
                <c:pt idx="41">
                  <c:v>50.4</c:v>
                </c:pt>
                <c:pt idx="42">
                  <c:v>49.2</c:v>
                </c:pt>
                <c:pt idx="43">
                  <c:v>47.9</c:v>
                </c:pt>
                <c:pt idx="44">
                  <c:v>46.5</c:v>
                </c:pt>
                <c:pt idx="45">
                  <c:v>61.3</c:v>
                </c:pt>
                <c:pt idx="46">
                  <c:v>61.1</c:v>
                </c:pt>
                <c:pt idx="47">
                  <c:v>61</c:v>
                </c:pt>
                <c:pt idx="48">
                  <c:v>60.7</c:v>
                </c:pt>
                <c:pt idx="49">
                  <c:v>60.4</c:v>
                </c:pt>
                <c:pt idx="50">
                  <c:v>60</c:v>
                </c:pt>
                <c:pt idx="51">
                  <c:v>59.5</c:v>
                </c:pt>
                <c:pt idx="52">
                  <c:v>58.8</c:v>
                </c:pt>
                <c:pt idx="53">
                  <c:v>58.1</c:v>
                </c:pt>
                <c:pt idx="54">
                  <c:v>57.3</c:v>
                </c:pt>
                <c:pt idx="55">
                  <c:v>56.3</c:v>
                </c:pt>
                <c:pt idx="56">
                  <c:v>55.3</c:v>
                </c:pt>
                <c:pt idx="57">
                  <c:v>54.2</c:v>
                </c:pt>
                <c:pt idx="58">
                  <c:v>53.1</c:v>
                </c:pt>
                <c:pt idx="59">
                  <c:v>51.9</c:v>
                </c:pt>
                <c:pt idx="60">
                  <c:v>61.2</c:v>
                </c:pt>
                <c:pt idx="61">
                  <c:v>61.2</c:v>
                </c:pt>
                <c:pt idx="62">
                  <c:v>61.3</c:v>
                </c:pt>
                <c:pt idx="63">
                  <c:v>61.3</c:v>
                </c:pt>
                <c:pt idx="64">
                  <c:v>61.3</c:v>
                </c:pt>
                <c:pt idx="65">
                  <c:v>61.2</c:v>
                </c:pt>
                <c:pt idx="66">
                  <c:v>61</c:v>
                </c:pt>
                <c:pt idx="67">
                  <c:v>60.7</c:v>
                </c:pt>
                <c:pt idx="68">
                  <c:v>60.4</c:v>
                </c:pt>
                <c:pt idx="69">
                  <c:v>59.9</c:v>
                </c:pt>
                <c:pt idx="70">
                  <c:v>59.4</c:v>
                </c:pt>
                <c:pt idx="71">
                  <c:v>58.7</c:v>
                </c:pt>
                <c:pt idx="72">
                  <c:v>57.9</c:v>
                </c:pt>
                <c:pt idx="73">
                  <c:v>57</c:v>
                </c:pt>
                <c:pt idx="74">
                  <c:v>56</c:v>
                </c:pt>
                <c:pt idx="75">
                  <c:v>61.3</c:v>
                </c:pt>
                <c:pt idx="76">
                  <c:v>61.4</c:v>
                </c:pt>
                <c:pt idx="77">
                  <c:v>61.5</c:v>
                </c:pt>
                <c:pt idx="78">
                  <c:v>61.6</c:v>
                </c:pt>
                <c:pt idx="79">
                  <c:v>61.7</c:v>
                </c:pt>
                <c:pt idx="80">
                  <c:v>61.8</c:v>
                </c:pt>
                <c:pt idx="81">
                  <c:v>61.9</c:v>
                </c:pt>
                <c:pt idx="82">
                  <c:v>61.9</c:v>
                </c:pt>
                <c:pt idx="83">
                  <c:v>61.9</c:v>
                </c:pt>
                <c:pt idx="84">
                  <c:v>61.8</c:v>
                </c:pt>
                <c:pt idx="85">
                  <c:v>61.6</c:v>
                </c:pt>
                <c:pt idx="86">
                  <c:v>61.2</c:v>
                </c:pt>
                <c:pt idx="87">
                  <c:v>60.8</c:v>
                </c:pt>
                <c:pt idx="88">
                  <c:v>60.3</c:v>
                </c:pt>
                <c:pt idx="89">
                  <c:v>59.6</c:v>
                </c:pt>
                <c:pt idx="90">
                  <c:v>60.4</c:v>
                </c:pt>
                <c:pt idx="91">
                  <c:v>60.6</c:v>
                </c:pt>
                <c:pt idx="92">
                  <c:v>60.8</c:v>
                </c:pt>
                <c:pt idx="93">
                  <c:v>61.1</c:v>
                </c:pt>
                <c:pt idx="94">
                  <c:v>61.5</c:v>
                </c:pt>
                <c:pt idx="95">
                  <c:v>61.8</c:v>
                </c:pt>
                <c:pt idx="96">
                  <c:v>62.1</c:v>
                </c:pt>
                <c:pt idx="97">
                  <c:v>62.4</c:v>
                </c:pt>
                <c:pt idx="98">
                  <c:v>62.6</c:v>
                </c:pt>
                <c:pt idx="99">
                  <c:v>62.8</c:v>
                </c:pt>
                <c:pt idx="100">
                  <c:v>62.9</c:v>
                </c:pt>
                <c:pt idx="101">
                  <c:v>62.9</c:v>
                </c:pt>
                <c:pt idx="102">
                  <c:v>62.7</c:v>
                </c:pt>
                <c:pt idx="103">
                  <c:v>62.4</c:v>
                </c:pt>
                <c:pt idx="104">
                  <c:v>62</c:v>
                </c:pt>
                <c:pt idx="105">
                  <c:v>60.8</c:v>
                </c:pt>
                <c:pt idx="106">
                  <c:v>60.6</c:v>
                </c:pt>
                <c:pt idx="107">
                  <c:v>60.6</c:v>
                </c:pt>
                <c:pt idx="108">
                  <c:v>60.7</c:v>
                </c:pt>
                <c:pt idx="109">
                  <c:v>61</c:v>
                </c:pt>
                <c:pt idx="110">
                  <c:v>61.3</c:v>
                </c:pt>
                <c:pt idx="111">
                  <c:v>61.7</c:v>
                </c:pt>
                <c:pt idx="112">
                  <c:v>62</c:v>
                </c:pt>
                <c:pt idx="113">
                  <c:v>62.4</c:v>
                </c:pt>
                <c:pt idx="114">
                  <c:v>62.7</c:v>
                </c:pt>
                <c:pt idx="115">
                  <c:v>63</c:v>
                </c:pt>
                <c:pt idx="116">
                  <c:v>63.2</c:v>
                </c:pt>
                <c:pt idx="117">
                  <c:v>63.4</c:v>
                </c:pt>
                <c:pt idx="118">
                  <c:v>63.5</c:v>
                </c:pt>
                <c:pt idx="119">
                  <c:v>63.4</c:v>
                </c:pt>
                <c:pt idx="120">
                  <c:v>62.1</c:v>
                </c:pt>
                <c:pt idx="121">
                  <c:v>61.5</c:v>
                </c:pt>
                <c:pt idx="122">
                  <c:v>61.1</c:v>
                </c:pt>
                <c:pt idx="123">
                  <c:v>61</c:v>
                </c:pt>
                <c:pt idx="124">
                  <c:v>61</c:v>
                </c:pt>
                <c:pt idx="125">
                  <c:v>61.1</c:v>
                </c:pt>
                <c:pt idx="126">
                  <c:v>61.4</c:v>
                </c:pt>
                <c:pt idx="127">
                  <c:v>61.6</c:v>
                </c:pt>
                <c:pt idx="128">
                  <c:v>62</c:v>
                </c:pt>
                <c:pt idx="129">
                  <c:v>62.3</c:v>
                </c:pt>
                <c:pt idx="130">
                  <c:v>62.7</c:v>
                </c:pt>
                <c:pt idx="131">
                  <c:v>63.1</c:v>
                </c:pt>
                <c:pt idx="132">
                  <c:v>63.4</c:v>
                </c:pt>
                <c:pt idx="133">
                  <c:v>63.7</c:v>
                </c:pt>
                <c:pt idx="134">
                  <c:v>64</c:v>
                </c:pt>
                <c:pt idx="135">
                  <c:v>63.9</c:v>
                </c:pt>
                <c:pt idx="136">
                  <c:v>63</c:v>
                </c:pt>
                <c:pt idx="137">
                  <c:v>62.3</c:v>
                </c:pt>
                <c:pt idx="138">
                  <c:v>61.8</c:v>
                </c:pt>
                <c:pt idx="139">
                  <c:v>61.5</c:v>
                </c:pt>
                <c:pt idx="140">
                  <c:v>61.4</c:v>
                </c:pt>
                <c:pt idx="141">
                  <c:v>61.4</c:v>
                </c:pt>
                <c:pt idx="142">
                  <c:v>61.6</c:v>
                </c:pt>
                <c:pt idx="143">
                  <c:v>61.8</c:v>
                </c:pt>
                <c:pt idx="144">
                  <c:v>62.1</c:v>
                </c:pt>
                <c:pt idx="145">
                  <c:v>62.4</c:v>
                </c:pt>
                <c:pt idx="146">
                  <c:v>62.7</c:v>
                </c:pt>
                <c:pt idx="147">
                  <c:v>63.1</c:v>
                </c:pt>
                <c:pt idx="148">
                  <c:v>63.5</c:v>
                </c:pt>
                <c:pt idx="149">
                  <c:v>63.9</c:v>
                </c:pt>
                <c:pt idx="150">
                  <c:v>65.8</c:v>
                </c:pt>
                <c:pt idx="151">
                  <c:v>64.8</c:v>
                </c:pt>
                <c:pt idx="152">
                  <c:v>63.9</c:v>
                </c:pt>
                <c:pt idx="153">
                  <c:v>63.2</c:v>
                </c:pt>
                <c:pt idx="154">
                  <c:v>62.6</c:v>
                </c:pt>
                <c:pt idx="155">
                  <c:v>62.2</c:v>
                </c:pt>
                <c:pt idx="156">
                  <c:v>62</c:v>
                </c:pt>
                <c:pt idx="157">
                  <c:v>61.9</c:v>
                </c:pt>
                <c:pt idx="158">
                  <c:v>61.9</c:v>
                </c:pt>
                <c:pt idx="159">
                  <c:v>62.1</c:v>
                </c:pt>
                <c:pt idx="160">
                  <c:v>62.3</c:v>
                </c:pt>
                <c:pt idx="161">
                  <c:v>62.5</c:v>
                </c:pt>
                <c:pt idx="162">
                  <c:v>62.8</c:v>
                </c:pt>
                <c:pt idx="163">
                  <c:v>63.2</c:v>
                </c:pt>
                <c:pt idx="164">
                  <c:v>63.6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C-4735-9FFD-7E1C45899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257488"/>
        <c:axId val="-1983255312"/>
      </c:scatterChart>
      <c:valAx>
        <c:axId val="-1983257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55312"/>
        <c:crosses val="autoZero"/>
        <c:crossBetween val="midCat"/>
      </c:valAx>
      <c:valAx>
        <c:axId val="-19832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57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4180271216097987"/>
                  <c:y val="0.2681018518518518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70-28'!$S$6:$S$170</c:f>
              <c:numCache>
                <c:formatCode>0.000</c:formatCode>
                <c:ptCount val="165"/>
                <c:pt idx="0">
                  <c:v>0.96576755867469455</c:v>
                </c:pt>
                <c:pt idx="1">
                  <c:v>1.1698875413306193</c:v>
                </c:pt>
                <c:pt idx="2">
                  <c:v>1.3740075239865441</c:v>
                </c:pt>
                <c:pt idx="3">
                  <c:v>1.5796093805507638</c:v>
                </c:pt>
                <c:pt idx="4">
                  <c:v>1.78399345228865</c:v>
                </c:pt>
                <c:pt idx="5">
                  <c:v>1.9869568577446326</c:v>
                </c:pt>
                <c:pt idx="6">
                  <c:v>2.193654263288368</c:v>
                </c:pt>
                <c:pt idx="7">
                  <c:v>2.3971313228336819</c:v>
                </c:pt>
                <c:pt idx="8">
                  <c:v>2.6022554550280601</c:v>
                </c:pt>
                <c:pt idx="9">
                  <c:v>2.8065007932865011</c:v>
                </c:pt>
                <c:pt idx="10">
                  <c:v>3.0110905374613521</c:v>
                </c:pt>
                <c:pt idx="11">
                  <c:v>3.2161875609835886</c:v>
                </c:pt>
                <c:pt idx="12">
                  <c:v>3.4206124186832048</c:v>
                </c:pt>
                <c:pt idx="13">
                  <c:v>3.6247324013391298</c:v>
                </c:pt>
                <c:pt idx="14">
                  <c:v>3.8290904187951504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-1.6223895399093875</c:v>
                </c:pt>
                <c:pt idx="61">
                  <c:v>-1.4182695572534627</c:v>
                </c:pt>
                <c:pt idx="62">
                  <c:v>-1.2141495745975379</c:v>
                </c:pt>
                <c:pt idx="63">
                  <c:v>-1.0085477180333182</c:v>
                </c:pt>
                <c:pt idx="64">
                  <c:v>-0.80416364629543202</c:v>
                </c:pt>
                <c:pt idx="65">
                  <c:v>-0.60120024083944945</c:v>
                </c:pt>
                <c:pt idx="66">
                  <c:v>-0.39450283529571395</c:v>
                </c:pt>
                <c:pt idx="67">
                  <c:v>-0.19102577575040014</c:v>
                </c:pt>
                <c:pt idx="68">
                  <c:v>1.4098356443977944E-2</c:v>
                </c:pt>
                <c:pt idx="69">
                  <c:v>0.21834369470241921</c:v>
                </c:pt>
                <c:pt idx="70">
                  <c:v>0.42293343887726986</c:v>
                </c:pt>
                <c:pt idx="71">
                  <c:v>0.62803046239950655</c:v>
                </c:pt>
                <c:pt idx="72">
                  <c:v>0.83245532009912271</c:v>
                </c:pt>
                <c:pt idx="73">
                  <c:v>1.0365753027550475</c:v>
                </c:pt>
                <c:pt idx="74">
                  <c:v>1.2409333202110684</c:v>
                </c:pt>
                <c:pt idx="75">
                  <c:v>-2.207036250508847</c:v>
                </c:pt>
                <c:pt idx="76">
                  <c:v>-2.002916267852922</c:v>
                </c:pt>
                <c:pt idx="77">
                  <c:v>-1.7987962851969974</c:v>
                </c:pt>
                <c:pt idx="78">
                  <c:v>-1.5931944286327777</c:v>
                </c:pt>
                <c:pt idx="79">
                  <c:v>-1.3888103568948915</c:v>
                </c:pt>
                <c:pt idx="80">
                  <c:v>-1.1858469514389089</c:v>
                </c:pt>
                <c:pt idx="81">
                  <c:v>-0.97914954589517345</c:v>
                </c:pt>
                <c:pt idx="82">
                  <c:v>-0.77567248634985964</c:v>
                </c:pt>
                <c:pt idx="83">
                  <c:v>-0.57054835415548155</c:v>
                </c:pt>
                <c:pt idx="84">
                  <c:v>-0.36630301589704028</c:v>
                </c:pt>
                <c:pt idx="85">
                  <c:v>-0.16171327172218963</c:v>
                </c:pt>
                <c:pt idx="86">
                  <c:v>4.3383751800047055E-2</c:v>
                </c:pt>
                <c:pt idx="87">
                  <c:v>0.24780860949966321</c:v>
                </c:pt>
                <c:pt idx="88">
                  <c:v>0.451928592155588</c:v>
                </c:pt>
                <c:pt idx="89">
                  <c:v>0.6562866096116089</c:v>
                </c:pt>
                <c:pt idx="90">
                  <c:v>-2.7480875143565191</c:v>
                </c:pt>
                <c:pt idx="91">
                  <c:v>-2.5439675317005941</c:v>
                </c:pt>
                <c:pt idx="92">
                  <c:v>-2.3398475490446695</c:v>
                </c:pt>
                <c:pt idx="93">
                  <c:v>-2.1342456924804498</c:v>
                </c:pt>
                <c:pt idx="94">
                  <c:v>-1.9298616207425636</c:v>
                </c:pt>
                <c:pt idx="95">
                  <c:v>-1.7268982152865811</c:v>
                </c:pt>
                <c:pt idx="96">
                  <c:v>-1.5202008097428457</c:v>
                </c:pt>
                <c:pt idx="97">
                  <c:v>-1.3167237501975317</c:v>
                </c:pt>
                <c:pt idx="98">
                  <c:v>-1.1115996180031535</c:v>
                </c:pt>
                <c:pt idx="99">
                  <c:v>-0.90735427974471239</c:v>
                </c:pt>
                <c:pt idx="100">
                  <c:v>-0.70276453556986174</c:v>
                </c:pt>
                <c:pt idx="101">
                  <c:v>-0.49766751204762505</c:v>
                </c:pt>
                <c:pt idx="102">
                  <c:v>-0.29324265434800889</c:v>
                </c:pt>
                <c:pt idx="103">
                  <c:v>-8.9122671692084099E-2</c:v>
                </c:pt>
                <c:pt idx="104">
                  <c:v>0.11523534576393679</c:v>
                </c:pt>
                <c:pt idx="105">
                  <c:v>-3.2620371813244686</c:v>
                </c:pt>
                <c:pt idx="106">
                  <c:v>-3.0579171986685436</c:v>
                </c:pt>
                <c:pt idx="107">
                  <c:v>-2.853797216012619</c:v>
                </c:pt>
                <c:pt idx="108">
                  <c:v>-2.6481953594483993</c:v>
                </c:pt>
                <c:pt idx="109">
                  <c:v>-2.4438112877105129</c:v>
                </c:pt>
                <c:pt idx="110">
                  <c:v>-2.2408478822545304</c:v>
                </c:pt>
                <c:pt idx="111">
                  <c:v>-2.0341504767107952</c:v>
                </c:pt>
                <c:pt idx="112">
                  <c:v>-1.8306734171654813</c:v>
                </c:pt>
                <c:pt idx="113">
                  <c:v>-1.6255492849711031</c:v>
                </c:pt>
                <c:pt idx="114">
                  <c:v>-1.421303946712662</c:v>
                </c:pt>
                <c:pt idx="115">
                  <c:v>-1.2167142025378113</c:v>
                </c:pt>
                <c:pt idx="116">
                  <c:v>-1.0116171790155746</c:v>
                </c:pt>
                <c:pt idx="117">
                  <c:v>-0.80719232131595842</c:v>
                </c:pt>
                <c:pt idx="118">
                  <c:v>-0.60307233866003362</c:v>
                </c:pt>
                <c:pt idx="119">
                  <c:v>-0.39871432120401273</c:v>
                </c:pt>
                <c:pt idx="120">
                  <c:v>-3.6654682076250467</c:v>
                </c:pt>
                <c:pt idx="121">
                  <c:v>-3.4613482249691216</c:v>
                </c:pt>
                <c:pt idx="122">
                  <c:v>-3.2572282423131971</c:v>
                </c:pt>
                <c:pt idx="123">
                  <c:v>-3.0516263857489774</c:v>
                </c:pt>
                <c:pt idx="124">
                  <c:v>-2.847242314011091</c:v>
                </c:pt>
                <c:pt idx="125">
                  <c:v>-2.6442789085551084</c:v>
                </c:pt>
                <c:pt idx="126">
                  <c:v>-2.4375815030113732</c:v>
                </c:pt>
                <c:pt idx="127">
                  <c:v>-2.2341044434660593</c:v>
                </c:pt>
                <c:pt idx="128">
                  <c:v>-2.0289803112716811</c:v>
                </c:pt>
                <c:pt idx="129">
                  <c:v>-1.8247349730132401</c:v>
                </c:pt>
                <c:pt idx="130">
                  <c:v>-1.6201452288383893</c:v>
                </c:pt>
                <c:pt idx="131">
                  <c:v>-1.4150482053161526</c:v>
                </c:pt>
                <c:pt idx="132">
                  <c:v>-1.2106233476165364</c:v>
                </c:pt>
                <c:pt idx="133">
                  <c:v>-1.0065033649606117</c:v>
                </c:pt>
                <c:pt idx="134">
                  <c:v>-0.80214534750459077</c:v>
                </c:pt>
                <c:pt idx="135">
                  <c:v>-4.0898017752430418</c:v>
                </c:pt>
                <c:pt idx="136">
                  <c:v>-3.8856817925871168</c:v>
                </c:pt>
                <c:pt idx="137">
                  <c:v>-3.6815618099311922</c:v>
                </c:pt>
                <c:pt idx="138">
                  <c:v>-3.4759599533669725</c:v>
                </c:pt>
                <c:pt idx="139">
                  <c:v>-3.2715758816290861</c:v>
                </c:pt>
                <c:pt idx="140">
                  <c:v>-3.0686124761731035</c:v>
                </c:pt>
                <c:pt idx="141">
                  <c:v>-2.8619150706293683</c:v>
                </c:pt>
                <c:pt idx="142">
                  <c:v>-2.6584380110840544</c:v>
                </c:pt>
                <c:pt idx="143">
                  <c:v>-2.4533138788896762</c:v>
                </c:pt>
                <c:pt idx="144">
                  <c:v>-2.2490685406312352</c:v>
                </c:pt>
                <c:pt idx="145">
                  <c:v>-2.0444787964563842</c:v>
                </c:pt>
                <c:pt idx="146">
                  <c:v>-1.8393817729341477</c:v>
                </c:pt>
                <c:pt idx="147">
                  <c:v>-1.6349569152345316</c:v>
                </c:pt>
                <c:pt idx="148">
                  <c:v>-1.4308369325786068</c:v>
                </c:pt>
                <c:pt idx="149">
                  <c:v>-1.2264789151225859</c:v>
                </c:pt>
                <c:pt idx="150">
                  <c:v>-4.479030954041253</c:v>
                </c:pt>
                <c:pt idx="151">
                  <c:v>-4.2749109713853279</c:v>
                </c:pt>
                <c:pt idx="152">
                  <c:v>-4.0707909887294029</c:v>
                </c:pt>
                <c:pt idx="153">
                  <c:v>-3.8651891321651837</c:v>
                </c:pt>
                <c:pt idx="154">
                  <c:v>-3.6608050604272973</c:v>
                </c:pt>
                <c:pt idx="155">
                  <c:v>-3.4578416549713147</c:v>
                </c:pt>
                <c:pt idx="156">
                  <c:v>-3.2511442494275795</c:v>
                </c:pt>
                <c:pt idx="157">
                  <c:v>-3.0476671898822656</c:v>
                </c:pt>
                <c:pt idx="158">
                  <c:v>-2.8425430576878874</c:v>
                </c:pt>
                <c:pt idx="159">
                  <c:v>-2.6382977194294464</c:v>
                </c:pt>
                <c:pt idx="160">
                  <c:v>-2.4337079752545954</c:v>
                </c:pt>
                <c:pt idx="161">
                  <c:v>-2.2286109517323589</c:v>
                </c:pt>
                <c:pt idx="162">
                  <c:v>-2.0241860940327427</c:v>
                </c:pt>
                <c:pt idx="163">
                  <c:v>-1.820066111376818</c:v>
                </c:pt>
                <c:pt idx="164">
                  <c:v>-1.6157080939207971</c:v>
                </c:pt>
              </c:numCache>
            </c:numRef>
          </c:xVal>
          <c:yVal>
            <c:numRef>
              <c:f>'ANEXO 70-28'!$V$6:$V$170</c:f>
              <c:numCache>
                <c:formatCode>0.0000</c:formatCode>
                <c:ptCount val="165"/>
                <c:pt idx="0">
                  <c:v>6.6803355134145637</c:v>
                </c:pt>
                <c:pt idx="1">
                  <c:v>6.7853298350107671</c:v>
                </c:pt>
                <c:pt idx="2">
                  <c:v>6.8802417758954801</c:v>
                </c:pt>
                <c:pt idx="3">
                  <c:v>6.9717395908877782</c:v>
                </c:pt>
                <c:pt idx="4">
                  <c:v>7.0606978403536118</c:v>
                </c:pt>
                <c:pt idx="5">
                  <c:v>7.1461280356782382</c:v>
                </c:pt>
                <c:pt idx="6">
                  <c:v>7.2304489213782741</c:v>
                </c:pt>
                <c:pt idx="7">
                  <c:v>7.3117538610557542</c:v>
                </c:pt>
                <c:pt idx="8">
                  <c:v>7.3891660843645326</c:v>
                </c:pt>
                <c:pt idx="9">
                  <c:v>7.4668676203541091</c:v>
                </c:pt>
                <c:pt idx="10">
                  <c:v>7.540329474790874</c:v>
                </c:pt>
                <c:pt idx="11">
                  <c:v>7.6127838567197355</c:v>
                </c:pt>
                <c:pt idx="12">
                  <c:v>7.6830470382388496</c:v>
                </c:pt>
                <c:pt idx="13">
                  <c:v>7.7512791039833422</c:v>
                </c:pt>
                <c:pt idx="14">
                  <c:v>7.8169038393756605</c:v>
                </c:pt>
                <c:pt idx="15">
                  <c:v>6.3242824552976931</c:v>
                </c:pt>
                <c:pt idx="16">
                  <c:v>6.4377505628203879</c:v>
                </c:pt>
                <c:pt idx="17">
                  <c:v>6.5415792439465807</c:v>
                </c:pt>
                <c:pt idx="18">
                  <c:v>6.6424645202421218</c:v>
                </c:pt>
                <c:pt idx="19">
                  <c:v>6.7403626894942441</c:v>
                </c:pt>
                <c:pt idx="20">
                  <c:v>6.8350561017201166</c:v>
                </c:pt>
                <c:pt idx="21">
                  <c:v>6.9278834103307068</c:v>
                </c:pt>
                <c:pt idx="22">
                  <c:v>7.0170333392987807</c:v>
                </c:pt>
                <c:pt idx="23">
                  <c:v>7.1072099696478688</c:v>
                </c:pt>
                <c:pt idx="24">
                  <c:v>7.1903316981702918</c:v>
                </c:pt>
                <c:pt idx="25">
                  <c:v>7.2741578492636796</c:v>
                </c:pt>
                <c:pt idx="26">
                  <c:v>7.3560258571931225</c:v>
                </c:pt>
                <c:pt idx="27">
                  <c:v>7.4345689040341991</c:v>
                </c:pt>
                <c:pt idx="28">
                  <c:v>7.5118833609788744</c:v>
                </c:pt>
                <c:pt idx="29">
                  <c:v>7.5865873046717551</c:v>
                </c:pt>
                <c:pt idx="30">
                  <c:v>5.9503648543761232</c:v>
                </c:pt>
                <c:pt idx="31">
                  <c:v>6.071882007306125</c:v>
                </c:pt>
                <c:pt idx="32">
                  <c:v>6.1846914308175984</c:v>
                </c:pt>
                <c:pt idx="33">
                  <c:v>6.2944662261615933</c:v>
                </c:pt>
                <c:pt idx="34">
                  <c:v>6.3996737214810384</c:v>
                </c:pt>
                <c:pt idx="35">
                  <c:v>6.5051499783199063</c:v>
                </c:pt>
                <c:pt idx="36">
                  <c:v>6.6063813651106047</c:v>
                </c:pt>
                <c:pt idx="37">
                  <c:v>6.7058637122839189</c:v>
                </c:pt>
                <c:pt idx="38">
                  <c:v>6.802773725291976</c:v>
                </c:pt>
                <c:pt idx="39">
                  <c:v>6.8976270912904418</c:v>
                </c:pt>
                <c:pt idx="40">
                  <c:v>6.9903388547876011</c:v>
                </c:pt>
                <c:pt idx="41">
                  <c:v>7.0791812460476251</c:v>
                </c:pt>
                <c:pt idx="42">
                  <c:v>7.1673173347481764</c:v>
                </c:pt>
                <c:pt idx="43">
                  <c:v>7.2552725051033065</c:v>
                </c:pt>
                <c:pt idx="44">
                  <c:v>7.3384564936046051</c:v>
                </c:pt>
                <c:pt idx="45">
                  <c:v>5.5728716022004798</c:v>
                </c:pt>
                <c:pt idx="46">
                  <c:v>5.6989700043360187</c:v>
                </c:pt>
                <c:pt idx="47">
                  <c:v>5.8175653695597811</c:v>
                </c:pt>
                <c:pt idx="48">
                  <c:v>5.9344984512435675</c:v>
                </c:pt>
                <c:pt idx="49">
                  <c:v>6.0492180226701819</c:v>
                </c:pt>
                <c:pt idx="50">
                  <c:v>6.1613680022349753</c:v>
                </c:pt>
                <c:pt idx="51">
                  <c:v>6.2718416065364986</c:v>
                </c:pt>
                <c:pt idx="52">
                  <c:v>6.3802112417116064</c:v>
                </c:pt>
                <c:pt idx="53">
                  <c:v>6.4857214264815797</c:v>
                </c:pt>
                <c:pt idx="54">
                  <c:v>6.5888317255942068</c:v>
                </c:pt>
                <c:pt idx="55">
                  <c:v>6.6910814921229687</c:v>
                </c:pt>
                <c:pt idx="56">
                  <c:v>6.790285164033242</c:v>
                </c:pt>
                <c:pt idx="57">
                  <c:v>6.8870543780509568</c:v>
                </c:pt>
                <c:pt idx="58">
                  <c:v>6.982271233039568</c:v>
                </c:pt>
                <c:pt idx="59">
                  <c:v>7.075546961392531</c:v>
                </c:pt>
                <c:pt idx="60">
                  <c:v>5.204119982655925</c:v>
                </c:pt>
                <c:pt idx="61">
                  <c:v>5.330413773349191</c:v>
                </c:pt>
                <c:pt idx="62">
                  <c:v>5.4548448600085102</c:v>
                </c:pt>
                <c:pt idx="63">
                  <c:v>5.5763413502057926</c:v>
                </c:pt>
                <c:pt idx="64">
                  <c:v>5.6972293427597176</c:v>
                </c:pt>
                <c:pt idx="65">
                  <c:v>5.8155777483242677</c:v>
                </c:pt>
                <c:pt idx="66">
                  <c:v>5.9329808219231985</c:v>
                </c:pt>
                <c:pt idx="67">
                  <c:v>6.0492180226701819</c:v>
                </c:pt>
                <c:pt idx="68">
                  <c:v>6.1613680022349753</c:v>
                </c:pt>
                <c:pt idx="69">
                  <c:v>6.2741578492636796</c:v>
                </c:pt>
                <c:pt idx="70">
                  <c:v>6.3838153659804311</c:v>
                </c:pt>
                <c:pt idx="71">
                  <c:v>6.4913616938342731</c:v>
                </c:pt>
                <c:pt idx="72">
                  <c:v>6.5976951859255122</c:v>
                </c:pt>
                <c:pt idx="73">
                  <c:v>6.7015679850559273</c:v>
                </c:pt>
                <c:pt idx="74">
                  <c:v>6.802773725291976</c:v>
                </c:pt>
                <c:pt idx="75">
                  <c:v>4.8407332346118066</c:v>
                </c:pt>
                <c:pt idx="76">
                  <c:v>4.9694159123539814</c:v>
                </c:pt>
                <c:pt idx="77">
                  <c:v>5.0969100130080562</c:v>
                </c:pt>
                <c:pt idx="78">
                  <c:v>5.220108088040055</c:v>
                </c:pt>
                <c:pt idx="79">
                  <c:v>5.3463529744506388</c:v>
                </c:pt>
                <c:pt idx="80">
                  <c:v>5.4698220159781634</c:v>
                </c:pt>
                <c:pt idx="81">
                  <c:v>5.5910646070264995</c:v>
                </c:pt>
                <c:pt idx="82">
                  <c:v>5.7126497016272113</c:v>
                </c:pt>
                <c:pt idx="83">
                  <c:v>5.8331471119127851</c:v>
                </c:pt>
                <c:pt idx="84">
                  <c:v>5.9513375187959179</c:v>
                </c:pt>
                <c:pt idx="85">
                  <c:v>6.0681858617461613</c:v>
                </c:pt>
                <c:pt idx="86">
                  <c:v>6.1846914308175984</c:v>
                </c:pt>
                <c:pt idx="87">
                  <c:v>6.2988530764097064</c:v>
                </c:pt>
                <c:pt idx="88">
                  <c:v>6.4099331233312942</c:v>
                </c:pt>
                <c:pt idx="89">
                  <c:v>6.5211380837040362</c:v>
                </c:pt>
                <c:pt idx="90">
                  <c:v>4.5010592622177512</c:v>
                </c:pt>
                <c:pt idx="91">
                  <c:v>4.6283889300503116</c:v>
                </c:pt>
                <c:pt idx="92">
                  <c:v>4.7558748556724915</c:v>
                </c:pt>
                <c:pt idx="93">
                  <c:v>4.8830933585756897</c:v>
                </c:pt>
                <c:pt idx="94">
                  <c:v>5.008600171761918</c:v>
                </c:pt>
                <c:pt idx="95">
                  <c:v>5.1367205671564067</c:v>
                </c:pt>
                <c:pt idx="96">
                  <c:v>5.2624510897304297</c:v>
                </c:pt>
                <c:pt idx="97">
                  <c:v>5.3873898263387296</c:v>
                </c:pt>
                <c:pt idx="98">
                  <c:v>5.5118833609788744</c:v>
                </c:pt>
                <c:pt idx="99">
                  <c:v>5.6354837468149119</c:v>
                </c:pt>
                <c:pt idx="100">
                  <c:v>5.7581546219673898</c:v>
                </c:pt>
                <c:pt idx="101">
                  <c:v>5.8796692056320534</c:v>
                </c:pt>
                <c:pt idx="102">
                  <c:v>6</c:v>
                </c:pt>
                <c:pt idx="103">
                  <c:v>6.1205739312058496</c:v>
                </c:pt>
                <c:pt idx="104">
                  <c:v>6.238046103128795</c:v>
                </c:pt>
                <c:pt idx="105">
                  <c:v>4.1702617153949575</c:v>
                </c:pt>
                <c:pt idx="106">
                  <c:v>4.3010299956639813</c:v>
                </c:pt>
                <c:pt idx="107">
                  <c:v>4.4313637641589869</c:v>
                </c:pt>
                <c:pt idx="108">
                  <c:v>4.5599066250361124</c:v>
                </c:pt>
                <c:pt idx="109">
                  <c:v>4.6875289612146345</c:v>
                </c:pt>
                <c:pt idx="110">
                  <c:v>4.8162412999917832</c:v>
                </c:pt>
                <c:pt idx="111">
                  <c:v>4.9444826721501682</c:v>
                </c:pt>
                <c:pt idx="112">
                  <c:v>5.071882007306125</c:v>
                </c:pt>
                <c:pt idx="113">
                  <c:v>5.2013971243204518</c:v>
                </c:pt>
                <c:pt idx="114">
                  <c:v>5.3283796034387381</c:v>
                </c:pt>
                <c:pt idx="115">
                  <c:v>5.4548448600085102</c:v>
                </c:pt>
                <c:pt idx="116">
                  <c:v>5.5820633629117085</c:v>
                </c:pt>
                <c:pt idx="117">
                  <c:v>5.7075701760979367</c:v>
                </c:pt>
                <c:pt idx="118">
                  <c:v>5.8331471119127851</c:v>
                </c:pt>
                <c:pt idx="119">
                  <c:v>5.9576072870600951</c:v>
                </c:pt>
                <c:pt idx="120">
                  <c:v>3.8686444383948255</c:v>
                </c:pt>
                <c:pt idx="121">
                  <c:v>3.9951962915971793</c:v>
                </c:pt>
                <c:pt idx="122">
                  <c:v>4.1205739312058496</c:v>
                </c:pt>
                <c:pt idx="123">
                  <c:v>4.2479732663618064</c:v>
                </c:pt>
                <c:pt idx="124">
                  <c:v>4.3747483460101035</c:v>
                </c:pt>
                <c:pt idx="125">
                  <c:v>4.503790683057181</c:v>
                </c:pt>
                <c:pt idx="126">
                  <c:v>4.6314437690131722</c:v>
                </c:pt>
                <c:pt idx="127">
                  <c:v>4.7604224834232118</c:v>
                </c:pt>
                <c:pt idx="128">
                  <c:v>4.8893017025063106</c:v>
                </c:pt>
                <c:pt idx="129">
                  <c:v>5.0170333392987807</c:v>
                </c:pt>
                <c:pt idx="130">
                  <c:v>5.1461280356782382</c:v>
                </c:pt>
                <c:pt idx="131">
                  <c:v>5.2764618041732438</c:v>
                </c:pt>
                <c:pt idx="132">
                  <c:v>5.4048337166199385</c:v>
                </c:pt>
                <c:pt idx="133">
                  <c:v>5.5340261060561353</c:v>
                </c:pt>
                <c:pt idx="134">
                  <c:v>5.661812685537261</c:v>
                </c:pt>
                <c:pt idx="135">
                  <c:v>3.6053050461411096</c:v>
                </c:pt>
                <c:pt idx="136">
                  <c:v>3.7323937598229686</c:v>
                </c:pt>
                <c:pt idx="137">
                  <c:v>3.8579352647194289</c:v>
                </c:pt>
                <c:pt idx="138">
                  <c:v>3.9845273133437926</c:v>
                </c:pt>
                <c:pt idx="139">
                  <c:v>4.1105897102992488</c:v>
                </c:pt>
                <c:pt idx="140">
                  <c:v>4.238046103128795</c:v>
                </c:pt>
                <c:pt idx="141">
                  <c:v>4.3673559210260189</c:v>
                </c:pt>
                <c:pt idx="142">
                  <c:v>4.4955443375464483</c:v>
                </c:pt>
                <c:pt idx="143">
                  <c:v>4.6253124509616734</c:v>
                </c:pt>
                <c:pt idx="144">
                  <c:v>4.7551122663950709</c:v>
                </c:pt>
                <c:pt idx="145">
                  <c:v>4.8853612200315117</c:v>
                </c:pt>
                <c:pt idx="146">
                  <c:v>5.0170333392987807</c:v>
                </c:pt>
                <c:pt idx="147">
                  <c:v>5.1461280356782382</c:v>
                </c:pt>
                <c:pt idx="148">
                  <c:v>5.2787536009528289</c:v>
                </c:pt>
                <c:pt idx="149">
                  <c:v>5.4099331233312942</c:v>
                </c:pt>
                <c:pt idx="150">
                  <c:v>3.357934847000454</c:v>
                </c:pt>
                <c:pt idx="151">
                  <c:v>3.4857214264815801</c:v>
                </c:pt>
                <c:pt idx="152">
                  <c:v>3.6127838567197355</c:v>
                </c:pt>
                <c:pt idx="153">
                  <c:v>3.7387805584843692</c:v>
                </c:pt>
                <c:pt idx="154">
                  <c:v>3.8651039746411278</c:v>
                </c:pt>
                <c:pt idx="155">
                  <c:v>3.9925535178321354</c:v>
                </c:pt>
                <c:pt idx="156">
                  <c:v>4.1205739312058496</c:v>
                </c:pt>
                <c:pt idx="157">
                  <c:v>4.2504200023088936</c:v>
                </c:pt>
                <c:pt idx="158">
                  <c:v>4.378397900948138</c:v>
                </c:pt>
                <c:pt idx="159">
                  <c:v>4.509202522331103</c:v>
                </c:pt>
                <c:pt idx="160">
                  <c:v>4.6404814369704219</c:v>
                </c:pt>
                <c:pt idx="161">
                  <c:v>4.7715874808812551</c:v>
                </c:pt>
                <c:pt idx="162">
                  <c:v>4.9041743682841634</c:v>
                </c:pt>
                <c:pt idx="163">
                  <c:v>5.0374264979406238</c:v>
                </c:pt>
                <c:pt idx="164">
                  <c:v>5.1702617153949575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A2-4E59-BC3B-F9C41D65F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258576"/>
        <c:axId val="-1983256400"/>
      </c:scatterChart>
      <c:valAx>
        <c:axId val="-1983258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</a:t>
                </a:r>
                <a:r>
                  <a:rPr lang="es-CL" baseline="0"/>
                  <a:t> fr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56400"/>
        <c:crosses val="autoZero"/>
        <c:crossBetween val="midCat"/>
      </c:valAx>
      <c:valAx>
        <c:axId val="-198325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(|G*|[Pa])</a:t>
                </a:r>
                <a:r>
                  <a:rPr lang="es-CL" baseline="0"/>
                  <a:t> </a:t>
                </a:r>
                <a:endParaRPr lang="es-CL"/>
              </a:p>
            </c:rich>
          </c:tx>
          <c:layout>
            <c:manualLayout>
              <c:xMode val="edge"/>
              <c:yMode val="edge"/>
              <c:x val="3.7606837606837605E-2"/>
              <c:y val="0.25948073417295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258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24555522247025235"/>
                  <c:y val="-0.32145941176193016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70-28'!$S$6:$S$170</c:f>
              <c:numCache>
                <c:formatCode>0.000</c:formatCode>
                <c:ptCount val="165"/>
                <c:pt idx="0">
                  <c:v>0.96576755867469455</c:v>
                </c:pt>
                <c:pt idx="1">
                  <c:v>1.1698875413306193</c:v>
                </c:pt>
                <c:pt idx="2">
                  <c:v>1.3740075239865441</c:v>
                </c:pt>
                <c:pt idx="3">
                  <c:v>1.5796093805507638</c:v>
                </c:pt>
                <c:pt idx="4">
                  <c:v>1.78399345228865</c:v>
                </c:pt>
                <c:pt idx="5">
                  <c:v>1.9869568577446326</c:v>
                </c:pt>
                <c:pt idx="6">
                  <c:v>2.193654263288368</c:v>
                </c:pt>
                <c:pt idx="7">
                  <c:v>2.3971313228336819</c:v>
                </c:pt>
                <c:pt idx="8">
                  <c:v>2.6022554550280601</c:v>
                </c:pt>
                <c:pt idx="9">
                  <c:v>2.8065007932865011</c:v>
                </c:pt>
                <c:pt idx="10">
                  <c:v>3.0110905374613521</c:v>
                </c:pt>
                <c:pt idx="11">
                  <c:v>3.2161875609835886</c:v>
                </c:pt>
                <c:pt idx="12">
                  <c:v>3.4206124186832048</c:v>
                </c:pt>
                <c:pt idx="13">
                  <c:v>3.6247324013391298</c:v>
                </c:pt>
                <c:pt idx="14">
                  <c:v>3.8290904187951504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-1.6223895399093875</c:v>
                </c:pt>
                <c:pt idx="61">
                  <c:v>-1.4182695572534627</c:v>
                </c:pt>
                <c:pt idx="62">
                  <c:v>-1.2141495745975379</c:v>
                </c:pt>
                <c:pt idx="63">
                  <c:v>-1.0085477180333182</c:v>
                </c:pt>
                <c:pt idx="64">
                  <c:v>-0.80416364629543202</c:v>
                </c:pt>
                <c:pt idx="65">
                  <c:v>-0.60120024083944945</c:v>
                </c:pt>
                <c:pt idx="66">
                  <c:v>-0.39450283529571395</c:v>
                </c:pt>
                <c:pt idx="67">
                  <c:v>-0.19102577575040014</c:v>
                </c:pt>
                <c:pt idx="68">
                  <c:v>1.4098356443977944E-2</c:v>
                </c:pt>
                <c:pt idx="69">
                  <c:v>0.21834369470241921</c:v>
                </c:pt>
                <c:pt idx="70">
                  <c:v>0.42293343887726986</c:v>
                </c:pt>
                <c:pt idx="71">
                  <c:v>0.62803046239950655</c:v>
                </c:pt>
                <c:pt idx="72">
                  <c:v>0.83245532009912271</c:v>
                </c:pt>
                <c:pt idx="73">
                  <c:v>1.0365753027550475</c:v>
                </c:pt>
                <c:pt idx="74">
                  <c:v>1.2409333202110684</c:v>
                </c:pt>
                <c:pt idx="75">
                  <c:v>-2.207036250508847</c:v>
                </c:pt>
                <c:pt idx="76">
                  <c:v>-2.002916267852922</c:v>
                </c:pt>
                <c:pt idx="77">
                  <c:v>-1.7987962851969974</c:v>
                </c:pt>
                <c:pt idx="78">
                  <c:v>-1.5931944286327777</c:v>
                </c:pt>
                <c:pt idx="79">
                  <c:v>-1.3888103568948915</c:v>
                </c:pt>
                <c:pt idx="80">
                  <c:v>-1.1858469514389089</c:v>
                </c:pt>
                <c:pt idx="81">
                  <c:v>-0.97914954589517345</c:v>
                </c:pt>
                <c:pt idx="82">
                  <c:v>-0.77567248634985964</c:v>
                </c:pt>
                <c:pt idx="83">
                  <c:v>-0.57054835415548155</c:v>
                </c:pt>
                <c:pt idx="84">
                  <c:v>-0.36630301589704028</c:v>
                </c:pt>
                <c:pt idx="85">
                  <c:v>-0.16171327172218963</c:v>
                </c:pt>
                <c:pt idx="86">
                  <c:v>4.3383751800047055E-2</c:v>
                </c:pt>
                <c:pt idx="87">
                  <c:v>0.24780860949966321</c:v>
                </c:pt>
                <c:pt idx="88">
                  <c:v>0.451928592155588</c:v>
                </c:pt>
                <c:pt idx="89">
                  <c:v>0.6562866096116089</c:v>
                </c:pt>
                <c:pt idx="90">
                  <c:v>-2.7480875143565191</c:v>
                </c:pt>
                <c:pt idx="91">
                  <c:v>-2.5439675317005941</c:v>
                </c:pt>
                <c:pt idx="92">
                  <c:v>-2.3398475490446695</c:v>
                </c:pt>
                <c:pt idx="93">
                  <c:v>-2.1342456924804498</c:v>
                </c:pt>
                <c:pt idx="94">
                  <c:v>-1.9298616207425636</c:v>
                </c:pt>
                <c:pt idx="95">
                  <c:v>-1.7268982152865811</c:v>
                </c:pt>
                <c:pt idx="96">
                  <c:v>-1.5202008097428457</c:v>
                </c:pt>
                <c:pt idx="97">
                  <c:v>-1.3167237501975317</c:v>
                </c:pt>
                <c:pt idx="98">
                  <c:v>-1.1115996180031535</c:v>
                </c:pt>
                <c:pt idx="99">
                  <c:v>-0.90735427974471239</c:v>
                </c:pt>
                <c:pt idx="100">
                  <c:v>-0.70276453556986174</c:v>
                </c:pt>
                <c:pt idx="101">
                  <c:v>-0.49766751204762505</c:v>
                </c:pt>
                <c:pt idx="102">
                  <c:v>-0.29324265434800889</c:v>
                </c:pt>
                <c:pt idx="103">
                  <c:v>-8.9122671692084099E-2</c:v>
                </c:pt>
                <c:pt idx="104">
                  <c:v>0.11523534576393679</c:v>
                </c:pt>
                <c:pt idx="105">
                  <c:v>-3.2620371813244686</c:v>
                </c:pt>
                <c:pt idx="106">
                  <c:v>-3.0579171986685436</c:v>
                </c:pt>
                <c:pt idx="107">
                  <c:v>-2.853797216012619</c:v>
                </c:pt>
                <c:pt idx="108">
                  <c:v>-2.6481953594483993</c:v>
                </c:pt>
                <c:pt idx="109">
                  <c:v>-2.4438112877105129</c:v>
                </c:pt>
                <c:pt idx="110">
                  <c:v>-2.2408478822545304</c:v>
                </c:pt>
                <c:pt idx="111">
                  <c:v>-2.0341504767107952</c:v>
                </c:pt>
                <c:pt idx="112">
                  <c:v>-1.8306734171654813</c:v>
                </c:pt>
                <c:pt idx="113">
                  <c:v>-1.6255492849711031</c:v>
                </c:pt>
                <c:pt idx="114">
                  <c:v>-1.421303946712662</c:v>
                </c:pt>
                <c:pt idx="115">
                  <c:v>-1.2167142025378113</c:v>
                </c:pt>
                <c:pt idx="116">
                  <c:v>-1.0116171790155746</c:v>
                </c:pt>
                <c:pt idx="117">
                  <c:v>-0.80719232131595842</c:v>
                </c:pt>
                <c:pt idx="118">
                  <c:v>-0.60307233866003362</c:v>
                </c:pt>
                <c:pt idx="119">
                  <c:v>-0.39871432120401273</c:v>
                </c:pt>
                <c:pt idx="120">
                  <c:v>-3.6654682076250467</c:v>
                </c:pt>
                <c:pt idx="121">
                  <c:v>-3.4613482249691216</c:v>
                </c:pt>
                <c:pt idx="122">
                  <c:v>-3.2572282423131971</c:v>
                </c:pt>
                <c:pt idx="123">
                  <c:v>-3.0516263857489774</c:v>
                </c:pt>
                <c:pt idx="124">
                  <c:v>-2.847242314011091</c:v>
                </c:pt>
                <c:pt idx="125">
                  <c:v>-2.6442789085551084</c:v>
                </c:pt>
                <c:pt idx="126">
                  <c:v>-2.4375815030113732</c:v>
                </c:pt>
                <c:pt idx="127">
                  <c:v>-2.2341044434660593</c:v>
                </c:pt>
                <c:pt idx="128">
                  <c:v>-2.0289803112716811</c:v>
                </c:pt>
                <c:pt idx="129">
                  <c:v>-1.8247349730132401</c:v>
                </c:pt>
                <c:pt idx="130">
                  <c:v>-1.6201452288383893</c:v>
                </c:pt>
                <c:pt idx="131">
                  <c:v>-1.4150482053161526</c:v>
                </c:pt>
                <c:pt idx="132">
                  <c:v>-1.2106233476165364</c:v>
                </c:pt>
                <c:pt idx="133">
                  <c:v>-1.0065033649606117</c:v>
                </c:pt>
                <c:pt idx="134">
                  <c:v>-0.80214534750459077</c:v>
                </c:pt>
                <c:pt idx="135">
                  <c:v>-4.0898017752430418</c:v>
                </c:pt>
                <c:pt idx="136">
                  <c:v>-3.8856817925871168</c:v>
                </c:pt>
                <c:pt idx="137">
                  <c:v>-3.6815618099311922</c:v>
                </c:pt>
                <c:pt idx="138">
                  <c:v>-3.4759599533669725</c:v>
                </c:pt>
                <c:pt idx="139">
                  <c:v>-3.2715758816290861</c:v>
                </c:pt>
                <c:pt idx="140">
                  <c:v>-3.0686124761731035</c:v>
                </c:pt>
                <c:pt idx="141">
                  <c:v>-2.8619150706293683</c:v>
                </c:pt>
                <c:pt idx="142">
                  <c:v>-2.6584380110840544</c:v>
                </c:pt>
                <c:pt idx="143">
                  <c:v>-2.4533138788896762</c:v>
                </c:pt>
                <c:pt idx="144">
                  <c:v>-2.2490685406312352</c:v>
                </c:pt>
                <c:pt idx="145">
                  <c:v>-2.0444787964563842</c:v>
                </c:pt>
                <c:pt idx="146">
                  <c:v>-1.8393817729341477</c:v>
                </c:pt>
                <c:pt idx="147">
                  <c:v>-1.6349569152345316</c:v>
                </c:pt>
                <c:pt idx="148">
                  <c:v>-1.4308369325786068</c:v>
                </c:pt>
                <c:pt idx="149">
                  <c:v>-1.2264789151225859</c:v>
                </c:pt>
                <c:pt idx="150">
                  <c:v>-4.479030954041253</c:v>
                </c:pt>
                <c:pt idx="151">
                  <c:v>-4.2749109713853279</c:v>
                </c:pt>
                <c:pt idx="152">
                  <c:v>-4.0707909887294029</c:v>
                </c:pt>
                <c:pt idx="153">
                  <c:v>-3.8651891321651837</c:v>
                </c:pt>
                <c:pt idx="154">
                  <c:v>-3.6608050604272973</c:v>
                </c:pt>
                <c:pt idx="155">
                  <c:v>-3.4578416549713147</c:v>
                </c:pt>
                <c:pt idx="156">
                  <c:v>-3.2511442494275795</c:v>
                </c:pt>
                <c:pt idx="157">
                  <c:v>-3.0476671898822656</c:v>
                </c:pt>
                <c:pt idx="158">
                  <c:v>-2.8425430576878874</c:v>
                </c:pt>
                <c:pt idx="159">
                  <c:v>-2.6382977194294464</c:v>
                </c:pt>
                <c:pt idx="160">
                  <c:v>-2.4337079752545954</c:v>
                </c:pt>
                <c:pt idx="161">
                  <c:v>-2.2286109517323589</c:v>
                </c:pt>
                <c:pt idx="162">
                  <c:v>-2.0241860940327427</c:v>
                </c:pt>
                <c:pt idx="163">
                  <c:v>-1.820066111376818</c:v>
                </c:pt>
                <c:pt idx="164">
                  <c:v>-1.6157080939207971</c:v>
                </c:pt>
              </c:numCache>
            </c:numRef>
          </c:xVal>
          <c:yVal>
            <c:numRef>
              <c:f>'ANEXO 70-28'!$X$6:$X$170</c:f>
              <c:numCache>
                <c:formatCode>0.00</c:formatCode>
                <c:ptCount val="165"/>
                <c:pt idx="0">
                  <c:v>43.3</c:v>
                </c:pt>
                <c:pt idx="1">
                  <c:v>42</c:v>
                </c:pt>
                <c:pt idx="2">
                  <c:v>40.799999999999997</c:v>
                </c:pt>
                <c:pt idx="3">
                  <c:v>39.6</c:v>
                </c:pt>
                <c:pt idx="4">
                  <c:v>38.5</c:v>
                </c:pt>
                <c:pt idx="5">
                  <c:v>37.5</c:v>
                </c:pt>
                <c:pt idx="6">
                  <c:v>36.4</c:v>
                </c:pt>
                <c:pt idx="7">
                  <c:v>35.4</c:v>
                </c:pt>
                <c:pt idx="8">
                  <c:v>34.5</c:v>
                </c:pt>
                <c:pt idx="9">
                  <c:v>33.5</c:v>
                </c:pt>
                <c:pt idx="10">
                  <c:v>32.6</c:v>
                </c:pt>
                <c:pt idx="11">
                  <c:v>31.7</c:v>
                </c:pt>
                <c:pt idx="12">
                  <c:v>30.8</c:v>
                </c:pt>
                <c:pt idx="13">
                  <c:v>29.8</c:v>
                </c:pt>
                <c:pt idx="14">
                  <c:v>28.9</c:v>
                </c:pt>
                <c:pt idx="15">
                  <c:v>47.1</c:v>
                </c:pt>
                <c:pt idx="16">
                  <c:v>45.9</c:v>
                </c:pt>
                <c:pt idx="17">
                  <c:v>44.7</c:v>
                </c:pt>
                <c:pt idx="18">
                  <c:v>43.6</c:v>
                </c:pt>
                <c:pt idx="19">
                  <c:v>42.5</c:v>
                </c:pt>
                <c:pt idx="20">
                  <c:v>41.4</c:v>
                </c:pt>
                <c:pt idx="21">
                  <c:v>40.4</c:v>
                </c:pt>
                <c:pt idx="22">
                  <c:v>39.4</c:v>
                </c:pt>
                <c:pt idx="23">
                  <c:v>38.4</c:v>
                </c:pt>
                <c:pt idx="24">
                  <c:v>37.4</c:v>
                </c:pt>
                <c:pt idx="25">
                  <c:v>36.5</c:v>
                </c:pt>
                <c:pt idx="26">
                  <c:v>35.6</c:v>
                </c:pt>
                <c:pt idx="27">
                  <c:v>34.700000000000003</c:v>
                </c:pt>
                <c:pt idx="28">
                  <c:v>33.700000000000003</c:v>
                </c:pt>
                <c:pt idx="29">
                  <c:v>32.799999999999997</c:v>
                </c:pt>
                <c:pt idx="30">
                  <c:v>50.4</c:v>
                </c:pt>
                <c:pt idx="31">
                  <c:v>49.4</c:v>
                </c:pt>
                <c:pt idx="32">
                  <c:v>48.4</c:v>
                </c:pt>
                <c:pt idx="33">
                  <c:v>47.4</c:v>
                </c:pt>
                <c:pt idx="34">
                  <c:v>46.4</c:v>
                </c:pt>
                <c:pt idx="35">
                  <c:v>45.4</c:v>
                </c:pt>
                <c:pt idx="36">
                  <c:v>44.4</c:v>
                </c:pt>
                <c:pt idx="37">
                  <c:v>43.4</c:v>
                </c:pt>
                <c:pt idx="38">
                  <c:v>42.4</c:v>
                </c:pt>
                <c:pt idx="39">
                  <c:v>41.4</c:v>
                </c:pt>
                <c:pt idx="40">
                  <c:v>40.5</c:v>
                </c:pt>
                <c:pt idx="41">
                  <c:v>39.5</c:v>
                </c:pt>
                <c:pt idx="42">
                  <c:v>38.6</c:v>
                </c:pt>
                <c:pt idx="43">
                  <c:v>37.700000000000003</c:v>
                </c:pt>
                <c:pt idx="44">
                  <c:v>36.799999999999997</c:v>
                </c:pt>
                <c:pt idx="45">
                  <c:v>52.9</c:v>
                </c:pt>
                <c:pt idx="46">
                  <c:v>52.1</c:v>
                </c:pt>
                <c:pt idx="47">
                  <c:v>51.3</c:v>
                </c:pt>
                <c:pt idx="48">
                  <c:v>50.6</c:v>
                </c:pt>
                <c:pt idx="49">
                  <c:v>49.7</c:v>
                </c:pt>
                <c:pt idx="50">
                  <c:v>48.9</c:v>
                </c:pt>
                <c:pt idx="51">
                  <c:v>48</c:v>
                </c:pt>
                <c:pt idx="52">
                  <c:v>47.1</c:v>
                </c:pt>
                <c:pt idx="53">
                  <c:v>46.2</c:v>
                </c:pt>
                <c:pt idx="54">
                  <c:v>45.3</c:v>
                </c:pt>
                <c:pt idx="55">
                  <c:v>44.4</c:v>
                </c:pt>
                <c:pt idx="56">
                  <c:v>43.5</c:v>
                </c:pt>
                <c:pt idx="57">
                  <c:v>42.5</c:v>
                </c:pt>
                <c:pt idx="58">
                  <c:v>41.6</c:v>
                </c:pt>
                <c:pt idx="59">
                  <c:v>40.700000000000003</c:v>
                </c:pt>
                <c:pt idx="60">
                  <c:v>54.6</c:v>
                </c:pt>
                <c:pt idx="61">
                  <c:v>54</c:v>
                </c:pt>
                <c:pt idx="62">
                  <c:v>53.5</c:v>
                </c:pt>
                <c:pt idx="63">
                  <c:v>52.9</c:v>
                </c:pt>
                <c:pt idx="64">
                  <c:v>52.4</c:v>
                </c:pt>
                <c:pt idx="65">
                  <c:v>51.7</c:v>
                </c:pt>
                <c:pt idx="66">
                  <c:v>51</c:v>
                </c:pt>
                <c:pt idx="67">
                  <c:v>50.3</c:v>
                </c:pt>
                <c:pt idx="68">
                  <c:v>49.6</c:v>
                </c:pt>
                <c:pt idx="69">
                  <c:v>48.8</c:v>
                </c:pt>
                <c:pt idx="70">
                  <c:v>48</c:v>
                </c:pt>
                <c:pt idx="71">
                  <c:v>47.1</c:v>
                </c:pt>
                <c:pt idx="72">
                  <c:v>46.3</c:v>
                </c:pt>
                <c:pt idx="73">
                  <c:v>45.4</c:v>
                </c:pt>
                <c:pt idx="74">
                  <c:v>44.5</c:v>
                </c:pt>
                <c:pt idx="75">
                  <c:v>55.5</c:v>
                </c:pt>
                <c:pt idx="76">
                  <c:v>55.1</c:v>
                </c:pt>
                <c:pt idx="77">
                  <c:v>54.8</c:v>
                </c:pt>
                <c:pt idx="78">
                  <c:v>54.5</c:v>
                </c:pt>
                <c:pt idx="79">
                  <c:v>54.2</c:v>
                </c:pt>
                <c:pt idx="80">
                  <c:v>53.8</c:v>
                </c:pt>
                <c:pt idx="81">
                  <c:v>53.4</c:v>
                </c:pt>
                <c:pt idx="82">
                  <c:v>52.9</c:v>
                </c:pt>
                <c:pt idx="83">
                  <c:v>52.4</c:v>
                </c:pt>
                <c:pt idx="84">
                  <c:v>51.8</c:v>
                </c:pt>
                <c:pt idx="85">
                  <c:v>51.1</c:v>
                </c:pt>
                <c:pt idx="86">
                  <c:v>50.4</c:v>
                </c:pt>
                <c:pt idx="87">
                  <c:v>49.7</c:v>
                </c:pt>
                <c:pt idx="88">
                  <c:v>48.9</c:v>
                </c:pt>
                <c:pt idx="89">
                  <c:v>48.1</c:v>
                </c:pt>
                <c:pt idx="90">
                  <c:v>55.8</c:v>
                </c:pt>
                <c:pt idx="91">
                  <c:v>55.6</c:v>
                </c:pt>
                <c:pt idx="92">
                  <c:v>55.5</c:v>
                </c:pt>
                <c:pt idx="93">
                  <c:v>55.5</c:v>
                </c:pt>
                <c:pt idx="94">
                  <c:v>55.3</c:v>
                </c:pt>
                <c:pt idx="95">
                  <c:v>55.2</c:v>
                </c:pt>
                <c:pt idx="96">
                  <c:v>55</c:v>
                </c:pt>
                <c:pt idx="97">
                  <c:v>54.7</c:v>
                </c:pt>
                <c:pt idx="98">
                  <c:v>54.4</c:v>
                </c:pt>
                <c:pt idx="99">
                  <c:v>54.1</c:v>
                </c:pt>
                <c:pt idx="100">
                  <c:v>53.6</c:v>
                </c:pt>
                <c:pt idx="101">
                  <c:v>53.2</c:v>
                </c:pt>
                <c:pt idx="102">
                  <c:v>52.6</c:v>
                </c:pt>
                <c:pt idx="103">
                  <c:v>52</c:v>
                </c:pt>
                <c:pt idx="104">
                  <c:v>51.3</c:v>
                </c:pt>
                <c:pt idx="105">
                  <c:v>56.2</c:v>
                </c:pt>
                <c:pt idx="106">
                  <c:v>56.1</c:v>
                </c:pt>
                <c:pt idx="107">
                  <c:v>56.2</c:v>
                </c:pt>
                <c:pt idx="108">
                  <c:v>56.2</c:v>
                </c:pt>
                <c:pt idx="109">
                  <c:v>56.2</c:v>
                </c:pt>
                <c:pt idx="110">
                  <c:v>56.2</c:v>
                </c:pt>
                <c:pt idx="111">
                  <c:v>56.2</c:v>
                </c:pt>
                <c:pt idx="112">
                  <c:v>56.1</c:v>
                </c:pt>
                <c:pt idx="113">
                  <c:v>56</c:v>
                </c:pt>
                <c:pt idx="114">
                  <c:v>55.8</c:v>
                </c:pt>
                <c:pt idx="115">
                  <c:v>55.6</c:v>
                </c:pt>
                <c:pt idx="116">
                  <c:v>55.3</c:v>
                </c:pt>
                <c:pt idx="117">
                  <c:v>55</c:v>
                </c:pt>
                <c:pt idx="118">
                  <c:v>54.5</c:v>
                </c:pt>
                <c:pt idx="119">
                  <c:v>54</c:v>
                </c:pt>
                <c:pt idx="120">
                  <c:v>55.3</c:v>
                </c:pt>
                <c:pt idx="121">
                  <c:v>55.5</c:v>
                </c:pt>
                <c:pt idx="122">
                  <c:v>55.6</c:v>
                </c:pt>
                <c:pt idx="123">
                  <c:v>55.8</c:v>
                </c:pt>
                <c:pt idx="124">
                  <c:v>56</c:v>
                </c:pt>
                <c:pt idx="125">
                  <c:v>56.2</c:v>
                </c:pt>
                <c:pt idx="126">
                  <c:v>56.4</c:v>
                </c:pt>
                <c:pt idx="127">
                  <c:v>56.5</c:v>
                </c:pt>
                <c:pt idx="128">
                  <c:v>56.6</c:v>
                </c:pt>
                <c:pt idx="129">
                  <c:v>56.6</c:v>
                </c:pt>
                <c:pt idx="130">
                  <c:v>56.6</c:v>
                </c:pt>
                <c:pt idx="131">
                  <c:v>56.5</c:v>
                </c:pt>
                <c:pt idx="132">
                  <c:v>56.4</c:v>
                </c:pt>
                <c:pt idx="133">
                  <c:v>56.2</c:v>
                </c:pt>
                <c:pt idx="134">
                  <c:v>55.9</c:v>
                </c:pt>
                <c:pt idx="135">
                  <c:v>55.7</c:v>
                </c:pt>
                <c:pt idx="136">
                  <c:v>55.6</c:v>
                </c:pt>
                <c:pt idx="137">
                  <c:v>55.6</c:v>
                </c:pt>
                <c:pt idx="138">
                  <c:v>55.8</c:v>
                </c:pt>
                <c:pt idx="139">
                  <c:v>56</c:v>
                </c:pt>
                <c:pt idx="140">
                  <c:v>56.3</c:v>
                </c:pt>
                <c:pt idx="141">
                  <c:v>56.5</c:v>
                </c:pt>
                <c:pt idx="142">
                  <c:v>56.7</c:v>
                </c:pt>
                <c:pt idx="143">
                  <c:v>57</c:v>
                </c:pt>
                <c:pt idx="144">
                  <c:v>57.1</c:v>
                </c:pt>
                <c:pt idx="145">
                  <c:v>57.3</c:v>
                </c:pt>
                <c:pt idx="146">
                  <c:v>57.4</c:v>
                </c:pt>
                <c:pt idx="147">
                  <c:v>57.4</c:v>
                </c:pt>
                <c:pt idx="148">
                  <c:v>57.4</c:v>
                </c:pt>
                <c:pt idx="149">
                  <c:v>57.4</c:v>
                </c:pt>
                <c:pt idx="150">
                  <c:v>56.9</c:v>
                </c:pt>
                <c:pt idx="151">
                  <c:v>56.4</c:v>
                </c:pt>
                <c:pt idx="152">
                  <c:v>56.2</c:v>
                </c:pt>
                <c:pt idx="153">
                  <c:v>56.1</c:v>
                </c:pt>
                <c:pt idx="154">
                  <c:v>56.2</c:v>
                </c:pt>
                <c:pt idx="155">
                  <c:v>56.4</c:v>
                </c:pt>
                <c:pt idx="156">
                  <c:v>56.6</c:v>
                </c:pt>
                <c:pt idx="157">
                  <c:v>56.9</c:v>
                </c:pt>
                <c:pt idx="158">
                  <c:v>57.2</c:v>
                </c:pt>
                <c:pt idx="159">
                  <c:v>57.4</c:v>
                </c:pt>
                <c:pt idx="160">
                  <c:v>57.7</c:v>
                </c:pt>
                <c:pt idx="161">
                  <c:v>57.9</c:v>
                </c:pt>
                <c:pt idx="162">
                  <c:v>58</c:v>
                </c:pt>
                <c:pt idx="163">
                  <c:v>58.2</c:v>
                </c:pt>
                <c:pt idx="164">
                  <c:v>58.3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B8-4CD2-8813-1F80CD815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864320"/>
        <c:axId val="-1983868672"/>
      </c:scatterChart>
      <c:valAx>
        <c:axId val="-198386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8672"/>
        <c:crosses val="autoZero"/>
        <c:crossBetween val="midCat"/>
      </c:valAx>
      <c:valAx>
        <c:axId val="-19838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1770588194834071E-2"/>
                  <c:y val="8.99960135853060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WITCZACK'!$E$40:$E$68,'CALIBRACION WITCZACK'!$N$40:$N$68,'CALIBRACION WITCZACK'!$W$40:$W$68,'CALIBRACION WITCZACK'!$AF$40:$AF$68,'CALIBRACION WITCZACK'!$AO$40:$AO$68,'CALIBRACION WITCZACK'!$AZ$40:$AZ$68,'CALIBRACION WITCZACK'!$BJ$40:$BJ$68,'CALIBRACION WITCZACK'!$BT$40:$BT$68,'CALIBRACION WITCZACK'!$CD$40:$CD$68,'CALIBRACION WITCZACK'!$CN$40:$CN$68)</c:f>
              <c:numCache>
                <c:formatCode>0.00</c:formatCode>
                <c:ptCount val="290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  <c:pt idx="29" formatCode="#,##0.00">
                  <c:v>230.89675494655316</c:v>
                </c:pt>
                <c:pt idx="30">
                  <c:v>295.731374980515</c:v>
                </c:pt>
                <c:pt idx="31">
                  <c:v>533.88829814791711</c:v>
                </c:pt>
                <c:pt idx="32">
                  <c:v>2140.5729097569947</c:v>
                </c:pt>
                <c:pt idx="33">
                  <c:v>2712.2966071490632</c:v>
                </c:pt>
                <c:pt idx="34">
                  <c:v>3099.8370324436755</c:v>
                </c:pt>
                <c:pt idx="35">
                  <c:v>3399.4153537342768</c:v>
                </c:pt>
                <c:pt idx="36">
                  <c:v>3645.9862348964784</c:v>
                </c:pt>
                <c:pt idx="37">
                  <c:v>3856.6478818476389</c:v>
                </c:pt>
                <c:pt idx="38">
                  <c:v>4041.1723314661494</c:v>
                </c:pt>
                <c:pt idx="39">
                  <c:v>4205.7193056690703</c:v>
                </c:pt>
                <c:pt idx="40">
                  <c:v>4354.4443849459185</c:v>
                </c:pt>
                <c:pt idx="41">
                  <c:v>4490.295004506891</c:v>
                </c:pt>
                <c:pt idx="42">
                  <c:v>4615.4437984331553</c:v>
                </c:pt>
                <c:pt idx="43">
                  <c:v>4731.5420420816181</c:v>
                </c:pt>
                <c:pt idx="44">
                  <c:v>4839.8764307518777</c:v>
                </c:pt>
                <c:pt idx="45">
                  <c:v>4941.4705462875836</c:v>
                </c:pt>
                <c:pt idx="46">
                  <c:v>5037.1530178666244</c:v>
                </c:pt>
                <c:pt idx="47">
                  <c:v>5127.6047629947816</c:v>
                </c:pt>
                <c:pt idx="48">
                  <c:v>5213.3926125735779</c:v>
                </c:pt>
                <c:pt idx="49">
                  <c:v>5294.9938001771234</c:v>
                </c:pt>
                <c:pt idx="50">
                  <c:v>5372.8141580974461</c:v>
                </c:pt>
                <c:pt idx="51">
                  <c:v>5447.2018773954596</c:v>
                </c:pt>
                <c:pt idx="52">
                  <c:v>7240.5338555236522</c:v>
                </c:pt>
                <c:pt idx="53">
                  <c:v>9181.5983826269603</c:v>
                </c:pt>
                <c:pt idx="54">
                  <c:v>11119.891828488038</c:v>
                </c:pt>
                <c:pt idx="55">
                  <c:v>12913.499061312767</c:v>
                </c:pt>
                <c:pt idx="56">
                  <c:v>14459.708309206446</c:v>
                </c:pt>
                <c:pt idx="57">
                  <c:v>15701.949964352383</c:v>
                </c:pt>
                <c:pt idx="58" formatCode="#,##0.00">
                  <c:v>201.71759150450399</c:v>
                </c:pt>
                <c:pt idx="59">
                  <c:v>228.79569130350728</c:v>
                </c:pt>
                <c:pt idx="60">
                  <c:v>342.6040094801902</c:v>
                </c:pt>
                <c:pt idx="61">
                  <c:v>1242.1829894843613</c:v>
                </c:pt>
                <c:pt idx="62">
                  <c:v>1581.7112044411733</c:v>
                </c:pt>
                <c:pt idx="63">
                  <c:v>1816.0853820970317</c:v>
                </c:pt>
                <c:pt idx="64">
                  <c:v>1999.5465491255254</c:v>
                </c:pt>
                <c:pt idx="65">
                  <c:v>2152.0313763791564</c:v>
                </c:pt>
                <c:pt idx="66">
                  <c:v>2283.3710813229077</c:v>
                </c:pt>
                <c:pt idx="67">
                  <c:v>2399.2206250545219</c:v>
                </c:pt>
                <c:pt idx="68">
                  <c:v>2503.1639519938012</c:v>
                </c:pt>
                <c:pt idx="69">
                  <c:v>2597.6304283117502</c:v>
                </c:pt>
                <c:pt idx="70">
                  <c:v>2684.3504678482932</c:v>
                </c:pt>
                <c:pt idx="71">
                  <c:v>2764.6045393883232</c:v>
                </c:pt>
                <c:pt idx="72">
                  <c:v>2839.3693042236505</c:v>
                </c:pt>
                <c:pt idx="73">
                  <c:v>2909.408301374513</c:v>
                </c:pt>
                <c:pt idx="74">
                  <c:v>2975.3308090386695</c:v>
                </c:pt>
                <c:pt idx="75">
                  <c:v>3037.6314917129253</c:v>
                </c:pt>
                <c:pt idx="76">
                  <c:v>3096.7179482278702</c:v>
                </c:pt>
                <c:pt idx="77">
                  <c:v>3152.9303664115391</c:v>
                </c:pt>
                <c:pt idx="78">
                  <c:v>3206.5558698581817</c:v>
                </c:pt>
                <c:pt idx="79">
                  <c:v>3257.8392006641789</c:v>
                </c:pt>
                <c:pt idx="80">
                  <c:v>3306.9908143016355</c:v>
                </c:pt>
                <c:pt idx="81">
                  <c:v>4531.4855551771989</c:v>
                </c:pt>
                <c:pt idx="82">
                  <c:v>5947.0785224504725</c:v>
                </c:pt>
                <c:pt idx="83">
                  <c:v>7462.0530606447064</c:v>
                </c:pt>
                <c:pt idx="84">
                  <c:v>8961.5164283896829</c:v>
                </c:pt>
                <c:pt idx="85">
                  <c:v>10334.595527521875</c:v>
                </c:pt>
                <c:pt idx="86">
                  <c:v>11494.454491370692</c:v>
                </c:pt>
                <c:pt idx="87" formatCode="#,##0.00">
                  <c:v>226.69154290619832</c:v>
                </c:pt>
                <c:pt idx="88">
                  <c:v>292.45618561566403</c:v>
                </c:pt>
                <c:pt idx="89">
                  <c:v>532.39877629986961</c:v>
                </c:pt>
                <c:pt idx="90">
                  <c:v>2140.4782833269564</c:v>
                </c:pt>
                <c:pt idx="91">
                  <c:v>2711.0911493983413</c:v>
                </c:pt>
                <c:pt idx="92">
                  <c:v>3097.5052472432012</c:v>
                </c:pt>
                <c:pt idx="93">
                  <c:v>3396.0123532599546</c:v>
                </c:pt>
                <c:pt idx="94">
                  <c:v>3641.5724099160543</c:v>
                </c:pt>
                <c:pt idx="95">
                  <c:v>3851.2790106262601</c:v>
                </c:pt>
                <c:pt idx="96">
                  <c:v>4034.8982102340319</c:v>
                </c:pt>
                <c:pt idx="97">
                  <c:v>4198.584151842495</c:v>
                </c:pt>
                <c:pt idx="98">
                  <c:v>4346.4875749401226</c:v>
                </c:pt>
                <c:pt idx="99">
                  <c:v>4481.5517930588348</c:v>
                </c:pt>
                <c:pt idx="100">
                  <c:v>4605.9459389992517</c:v>
                </c:pt>
                <c:pt idx="101">
                  <c:v>4721.3183023626143</c:v>
                </c:pt>
                <c:pt idx="102">
                  <c:v>4828.9530166587074</c:v>
                </c:pt>
                <c:pt idx="103">
                  <c:v>4929.8714506397891</c:v>
                </c:pt>
                <c:pt idx="104">
                  <c:v>5024.900308479032</c:v>
                </c:pt>
                <c:pt idx="105">
                  <c:v>5114.7188222044888</c:v>
                </c:pt>
                <c:pt idx="106">
                  <c:v>5199.8923377958508</c:v>
                </c:pt>
                <c:pt idx="107">
                  <c:v>5280.8967730311597</c:v>
                </c:pt>
                <c:pt idx="108">
                  <c:v>5358.1367880215512</c:v>
                </c:pt>
                <c:pt idx="109">
                  <c:v>5431.9595244116426</c:v>
                </c:pt>
                <c:pt idx="110">
                  <c:v>7208.6893415506374</c:v>
                </c:pt>
                <c:pt idx="111">
                  <c:v>9125.5482176730475</c:v>
                </c:pt>
                <c:pt idx="112">
                  <c:v>11033.618607231932</c:v>
                </c:pt>
                <c:pt idx="113">
                  <c:v>12794.409782576111</c:v>
                </c:pt>
                <c:pt idx="114">
                  <c:v>14309.183102771911</c:v>
                </c:pt>
                <c:pt idx="115">
                  <c:v>15524.597572131521</c:v>
                </c:pt>
                <c:pt idx="116" formatCode="#,##0.00">
                  <c:v>224.84566987113041</c:v>
                </c:pt>
                <c:pt idx="117">
                  <c:v>283.98568171085043</c:v>
                </c:pt>
                <c:pt idx="118">
                  <c:v>504.16045442254295</c:v>
                </c:pt>
                <c:pt idx="119">
                  <c:v>2009.6930289773172</c:v>
                </c:pt>
                <c:pt idx="120">
                  <c:v>2548.4960841018669</c:v>
                </c:pt>
                <c:pt idx="121">
                  <c:v>2914.4382865775488</c:v>
                </c:pt>
                <c:pt idx="122">
                  <c:v>3197.7074640660039</c:v>
                </c:pt>
                <c:pt idx="123">
                  <c:v>3431.1050344394762</c:v>
                </c:pt>
                <c:pt idx="124">
                  <c:v>3630.6895165583019</c:v>
                </c:pt>
                <c:pt idx="125">
                  <c:v>3805.6450567683451</c:v>
                </c:pt>
                <c:pt idx="126">
                  <c:v>3961.7642195834624</c:v>
                </c:pt>
                <c:pt idx="127">
                  <c:v>4102.9569231574997</c:v>
                </c:pt>
                <c:pt idx="128">
                  <c:v>4231.9976627721589</c:v>
                </c:pt>
                <c:pt idx="129">
                  <c:v>4350.9324704024139</c:v>
                </c:pt>
                <c:pt idx="130">
                  <c:v>4461.3170146474513</c:v>
                </c:pt>
                <c:pt idx="131">
                  <c:v>4564.3639388936299</c:v>
                </c:pt>
                <c:pt idx="132">
                  <c:v>4661.038248242292</c:v>
                </c:pt>
                <c:pt idx="133">
                  <c:v>4752.1214051989018</c:v>
                </c:pt>
                <c:pt idx="134">
                  <c:v>4838.2557655789042</c:v>
                </c:pt>
                <c:pt idx="135">
                  <c:v>4919.9762152967005</c:v>
                </c:pt>
                <c:pt idx="136">
                  <c:v>4997.7332173248005</c:v>
                </c:pt>
                <c:pt idx="137">
                  <c:v>5071.9099401423173</c:v>
                </c:pt>
                <c:pt idx="138">
                  <c:v>5142.8352134041379</c:v>
                </c:pt>
                <c:pt idx="139">
                  <c:v>6858.7348344266838</c:v>
                </c:pt>
                <c:pt idx="140">
                  <c:v>8729.0164453062935</c:v>
                </c:pt>
                <c:pt idx="141">
                  <c:v>10610.090320355226</c:v>
                </c:pt>
                <c:pt idx="142">
                  <c:v>12362.687943857256</c:v>
                </c:pt>
                <c:pt idx="143">
                  <c:v>13882.740957232529</c:v>
                </c:pt>
                <c:pt idx="144">
                  <c:v>15110.176850817534</c:v>
                </c:pt>
                <c:pt idx="145" formatCode="#,##0.00">
                  <c:v>242.56836664244489</c:v>
                </c:pt>
                <c:pt idx="146">
                  <c:v>348.51032323595803</c:v>
                </c:pt>
                <c:pt idx="147">
                  <c:v>664.95049074313715</c:v>
                </c:pt>
                <c:pt idx="148">
                  <c:v>2514.8667881810329</c:v>
                </c:pt>
                <c:pt idx="149">
                  <c:v>3172.0674507276021</c:v>
                </c:pt>
                <c:pt idx="150">
                  <c:v>3625.4187575979859</c:v>
                </c:pt>
                <c:pt idx="151">
                  <c:v>3981.3419481683172</c:v>
                </c:pt>
                <c:pt idx="152">
                  <c:v>4278.3342723458527</c:v>
                </c:pt>
                <c:pt idx="153">
                  <c:v>4535.2196811836211</c:v>
                </c:pt>
                <c:pt idx="154">
                  <c:v>4762.7685805959572</c:v>
                </c:pt>
                <c:pt idx="155">
                  <c:v>4967.7826787340809</c:v>
                </c:pt>
                <c:pt idx="156">
                  <c:v>5154.8611104673564</c:v>
                </c:pt>
                <c:pt idx="157">
                  <c:v>5327.2741064168958</c:v>
                </c:pt>
                <c:pt idx="158">
                  <c:v>5487.4386262240187</c:v>
                </c:pt>
                <c:pt idx="159">
                  <c:v>5637.1966455879056</c:v>
                </c:pt>
                <c:pt idx="160">
                  <c:v>5777.9874204143644</c:v>
                </c:pt>
                <c:pt idx="161">
                  <c:v>5910.9590733703917</c:v>
                </c:pt>
                <c:pt idx="162">
                  <c:v>6037.0436296189391</c:v>
                </c:pt>
                <c:pt idx="163">
                  <c:v>6157.0090817472619</c:v>
                </c:pt>
                <c:pt idx="164">
                  <c:v>6271.4964935747321</c:v>
                </c:pt>
                <c:pt idx="165">
                  <c:v>6381.047057674441</c:v>
                </c:pt>
                <c:pt idx="166">
                  <c:v>6486.1222264457419</c:v>
                </c:pt>
                <c:pt idx="167">
                  <c:v>6587.118956287025</c:v>
                </c:pt>
                <c:pt idx="168">
                  <c:v>9208.3838101426663</c:v>
                </c:pt>
                <c:pt idx="169">
                  <c:v>12555.271374667871</c:v>
                </c:pt>
                <c:pt idx="170">
                  <c:v>16639.452945422356</c:v>
                </c:pt>
                <c:pt idx="171">
                  <c:v>21363.912345361077</c:v>
                </c:pt>
                <c:pt idx="172">
                  <c:v>26491.785245686686</c:v>
                </c:pt>
                <c:pt idx="173">
                  <c:v>31642.559400224465</c:v>
                </c:pt>
                <c:pt idx="174" formatCode="#,##0.00">
                  <c:v>282.17207920205243</c:v>
                </c:pt>
                <c:pt idx="175">
                  <c:v>446.01381969492434</c:v>
                </c:pt>
                <c:pt idx="176">
                  <c:v>849.01793128129975</c:v>
                </c:pt>
                <c:pt idx="177">
                  <c:v>2677.1565725460987</c:v>
                </c:pt>
                <c:pt idx="178">
                  <c:v>3231.9792828535083</c:v>
                </c:pt>
                <c:pt idx="179">
                  <c:v>3596.1302609538493</c:v>
                </c:pt>
                <c:pt idx="180">
                  <c:v>3872.7386901354566</c:v>
                </c:pt>
                <c:pt idx="181">
                  <c:v>4097.8293909561098</c:v>
                </c:pt>
                <c:pt idx="182">
                  <c:v>4288.5974870755454</c:v>
                </c:pt>
                <c:pt idx="183">
                  <c:v>4454.6972051588782</c:v>
                </c:pt>
                <c:pt idx="184">
                  <c:v>4602.1303676356511</c:v>
                </c:pt>
                <c:pt idx="185">
                  <c:v>4734.9007934074398</c:v>
                </c:pt>
                <c:pt idx="186">
                  <c:v>4855.8217494846122</c:v>
                </c:pt>
                <c:pt idx="187">
                  <c:v>4966.9504357182495</c:v>
                </c:pt>
                <c:pt idx="188">
                  <c:v>5069.8395823576448</c:v>
                </c:pt>
                <c:pt idx="189">
                  <c:v>5165.6917506646842</c:v>
                </c:pt>
                <c:pt idx="190">
                  <c:v>5255.458439629896</c:v>
                </c:pt>
                <c:pt idx="191">
                  <c:v>5339.9062120985391</c:v>
                </c:pt>
                <c:pt idx="192">
                  <c:v>5419.6622472018826</c:v>
                </c:pt>
                <c:pt idx="193">
                  <c:v>5495.2465849705004</c:v>
                </c:pt>
                <c:pt idx="194">
                  <c:v>5567.0954921743423</c:v>
                </c:pt>
                <c:pt idx="195">
                  <c:v>5635.5787435358543</c:v>
                </c:pt>
                <c:pt idx="196">
                  <c:v>5701.0126343723896</c:v>
                </c:pt>
                <c:pt idx="197">
                  <c:v>7280.7012913313838</c:v>
                </c:pt>
                <c:pt idx="198">
                  <c:v>9034.1769403192375</c:v>
                </c:pt>
                <c:pt idx="199">
                  <c:v>10887.105565736882</c:v>
                </c:pt>
                <c:pt idx="200">
                  <c:v>12754.120690088543</c:v>
                </c:pt>
                <c:pt idx="201">
                  <c:v>14555.450874073125</c:v>
                </c:pt>
                <c:pt idx="202">
                  <c:v>16230.033755823151</c:v>
                </c:pt>
                <c:pt idx="203" formatCode="#,##0.00">
                  <c:v>219.91372904159832</c:v>
                </c:pt>
                <c:pt idx="204">
                  <c:v>281.01672604317355</c:v>
                </c:pt>
                <c:pt idx="205">
                  <c:v>477.57250523133871</c:v>
                </c:pt>
                <c:pt idx="206">
                  <c:v>1623.6695896635388</c:v>
                </c:pt>
                <c:pt idx="207">
                  <c:v>2007.1605293765713</c:v>
                </c:pt>
                <c:pt idx="208">
                  <c:v>2264.1447800319661</c:v>
                </c:pt>
                <c:pt idx="209">
                  <c:v>2461.7038625594041</c:v>
                </c:pt>
                <c:pt idx="210">
                  <c:v>2623.7978085739473</c:v>
                </c:pt>
                <c:pt idx="211">
                  <c:v>2762.0245356912151</c:v>
                </c:pt>
                <c:pt idx="212">
                  <c:v>2882.9630131184813</c:v>
                </c:pt>
                <c:pt idx="213">
                  <c:v>2990.7364928880856</c:v>
                </c:pt>
                <c:pt idx="214">
                  <c:v>3088.113959506733</c:v>
                </c:pt>
                <c:pt idx="215">
                  <c:v>3177.0520061036759</c:v>
                </c:pt>
                <c:pt idx="216">
                  <c:v>3258.9883586951314</c:v>
                </c:pt>
                <c:pt idx="217">
                  <c:v>3335.0128182103849</c:v>
                </c:pt>
                <c:pt idx="218">
                  <c:v>3405.972619209947</c:v>
                </c:pt>
                <c:pt idx="219">
                  <c:v>3472.5404005009118</c:v>
                </c:pt>
                <c:pt idx="220">
                  <c:v>3535.2597363252835</c:v>
                </c:pt>
                <c:pt idx="221">
                  <c:v>3594.5766140374453</c:v>
                </c:pt>
                <c:pt idx="222">
                  <c:v>3650.8617887266078</c:v>
                </c:pt>
                <c:pt idx="223">
                  <c:v>3704.427031030832</c:v>
                </c:pt>
                <c:pt idx="224">
                  <c:v>3755.5371772649128</c:v>
                </c:pt>
                <c:pt idx="225">
                  <c:v>3804.4192264666153</c:v>
                </c:pt>
                <c:pt idx="226">
                  <c:v>4995.0105817176036</c:v>
                </c:pt>
                <c:pt idx="227">
                  <c:v>6326.1350955483849</c:v>
                </c:pt>
                <c:pt idx="228">
                  <c:v>7722.3658385832023</c:v>
                </c:pt>
                <c:pt idx="229">
                  <c:v>9095.6645351790867</c:v>
                </c:pt>
                <c:pt idx="230">
                  <c:v>10362.364583154762</c:v>
                </c:pt>
                <c:pt idx="231">
                  <c:v>11455.352317564781</c:v>
                </c:pt>
                <c:pt idx="232" formatCode="#,##0.00">
                  <c:v>228.75315166333283</c:v>
                </c:pt>
                <c:pt idx="233">
                  <c:v>316.76539107877949</c:v>
                </c:pt>
                <c:pt idx="234">
                  <c:v>570.82082988594891</c:v>
                </c:pt>
                <c:pt idx="235">
                  <c:v>1883.3184801959483</c:v>
                </c:pt>
                <c:pt idx="236">
                  <c:v>2300.6821283097493</c:v>
                </c:pt>
                <c:pt idx="237">
                  <c:v>2577.1371032252796</c:v>
                </c:pt>
                <c:pt idx="238">
                  <c:v>2788.2228584401205</c:v>
                </c:pt>
                <c:pt idx="239">
                  <c:v>2960.5990110118523</c:v>
                </c:pt>
                <c:pt idx="240">
                  <c:v>3107.0715733630864</c:v>
                </c:pt>
                <c:pt idx="241">
                  <c:v>3234.8636020841527</c:v>
                </c:pt>
                <c:pt idx="242">
                  <c:v>3348.4816172111114</c:v>
                </c:pt>
                <c:pt idx="243">
                  <c:v>3450.9407006382689</c:v>
                </c:pt>
                <c:pt idx="244">
                  <c:v>3544.3645803977242</c:v>
                </c:pt>
                <c:pt idx="245">
                  <c:v>3630.3094971651276</c:v>
                </c:pt>
                <c:pt idx="246">
                  <c:v>3709.9522228606688</c:v>
                </c:pt>
                <c:pt idx="247">
                  <c:v>3784.2056239192034</c:v>
                </c:pt>
                <c:pt idx="248">
                  <c:v>3853.7930316421307</c:v>
                </c:pt>
                <c:pt idx="249">
                  <c:v>3919.2979498954455</c:v>
                </c:pt>
                <c:pt idx="250">
                  <c:v>3981.1983509608972</c:v>
                </c:pt>
                <c:pt idx="251">
                  <c:v>4039.8909866366248</c:v>
                </c:pt>
                <c:pt idx="252">
                  <c:v>4095.7090280424054</c:v>
                </c:pt>
                <c:pt idx="253">
                  <c:v>4148.935127526408</c:v>
                </c:pt>
                <c:pt idx="254">
                  <c:v>4199.8112650973444</c:v>
                </c:pt>
                <c:pt idx="255">
                  <c:v>5432.4330730794018</c:v>
                </c:pt>
                <c:pt idx="256">
                  <c:v>6804.8604795975352</c:v>
                </c:pt>
                <c:pt idx="257">
                  <c:v>8251.9247790073077</c:v>
                </c:pt>
                <c:pt idx="258">
                  <c:v>9698.4036299014588</c:v>
                </c:pt>
                <c:pt idx="259">
                  <c:v>11072.995978091471</c:v>
                </c:pt>
                <c:pt idx="260">
                  <c:v>12318.877364697775</c:v>
                </c:pt>
                <c:pt idx="261" formatCode="#,##0.00">
                  <c:v>235.11873720989354</c:v>
                </c:pt>
                <c:pt idx="262">
                  <c:v>322.7666398758787</c:v>
                </c:pt>
                <c:pt idx="263">
                  <c:v>599.76844795244949</c:v>
                </c:pt>
                <c:pt idx="264">
                  <c:v>2179.4546881926808</c:v>
                </c:pt>
                <c:pt idx="265">
                  <c:v>2701.9153847540101</c:v>
                </c:pt>
                <c:pt idx="266">
                  <c:v>3050.1101861742354</c:v>
                </c:pt>
                <c:pt idx="267">
                  <c:v>3316.6698016436112</c:v>
                </c:pt>
                <c:pt idx="268">
                  <c:v>3534.6217409392257</c:v>
                </c:pt>
                <c:pt idx="269">
                  <c:v>3719.9286460442418</c:v>
                </c:pt>
                <c:pt idx="270">
                  <c:v>3881.6327859234361</c:v>
                </c:pt>
                <c:pt idx="271">
                  <c:v>4025.3939174235661</c:v>
                </c:pt>
                <c:pt idx="272">
                  <c:v>4155.0082654750458</c:v>
                </c:pt>
                <c:pt idx="273">
                  <c:v>4273.1552149633017</c:v>
                </c:pt>
                <c:pt idx="274">
                  <c:v>4381.8014719866296</c:v>
                </c:pt>
                <c:pt idx="275">
                  <c:v>4482.4362663040056</c:v>
                </c:pt>
                <c:pt idx="276">
                  <c:v>4576.2162142628958</c:v>
                </c:pt>
                <c:pt idx="277">
                  <c:v>4664.0587113168858</c:v>
                </c:pt>
                <c:pt idx="278">
                  <c:v>4746.7044512175116</c:v>
                </c:pt>
                <c:pt idx="279">
                  <c:v>4824.760620585429</c:v>
                </c:pt>
                <c:pt idx="280">
                  <c:v>4898.7315555057085</c:v>
                </c:pt>
                <c:pt idx="281">
                  <c:v>4969.041009928419</c:v>
                </c:pt>
                <c:pt idx="282">
                  <c:v>5036.0486612253944</c:v>
                </c:pt>
                <c:pt idx="283">
                  <c:v>5100.0625636447248</c:v>
                </c:pt>
                <c:pt idx="284">
                  <c:v>6636.9096367083575</c:v>
                </c:pt>
                <c:pt idx="285">
                  <c:v>8303.7010575674594</c:v>
                </c:pt>
                <c:pt idx="286">
                  <c:v>9994.2964097828863</c:v>
                </c:pt>
                <c:pt idx="287">
                  <c:v>11602.354607926405</c:v>
                </c:pt>
                <c:pt idx="288">
                  <c:v>13042.222247660451</c:v>
                </c:pt>
                <c:pt idx="289">
                  <c:v>14257.873062062132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F6-4752-B701-BD2E3BF30C3F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F6-4752-B701-BD2E3BF30C3F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F6-4752-B701-BD2E3BF30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867584"/>
        <c:axId val="-1983865952"/>
      </c:scatterChart>
      <c:valAx>
        <c:axId val="-198386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5952"/>
        <c:crossesAt val="10"/>
        <c:crossBetween val="midCat"/>
      </c:valAx>
      <c:valAx>
        <c:axId val="-19838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7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1770588194834071E-2"/>
                  <c:y val="8.99960135853060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WITCZACK'!$G$40:$G$68,'CALIBRACION WITCZACK'!$P$40:$P$68,'CALIBRACION WITCZACK'!$Y$40:$Y$68,'CALIBRACION WITCZACK'!$AH$40:$AH$68,'CALIBRACION WITCZACK'!$AQ$40:$AQ$68,'CALIBRACION WITCZACK'!$BB$40:$BB$68,'CALIBRACION WITCZACK'!$BL$40:$BL$68,'CALIBRACION WITCZACK'!$BV$40:$BV$68,'CALIBRACION WITCZACK'!$CF$40:$CF$68,'CALIBRACION WITCZACK'!$CP$40:$CP$68)</c:f>
              <c:numCache>
                <c:formatCode>0.00</c:formatCode>
                <c:ptCount val="290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  <c:pt idx="29" formatCode="#,##0.00">
                  <c:v>240.75507799080711</c:v>
                </c:pt>
                <c:pt idx="30">
                  <c:v>333.54551056085802</c:v>
                </c:pt>
                <c:pt idx="31">
                  <c:v>645.79769872703434</c:v>
                </c:pt>
                <c:pt idx="32">
                  <c:v>2563.771511228415</c:v>
                </c:pt>
                <c:pt idx="33">
                  <c:v>3215.0728354339212</c:v>
                </c:pt>
                <c:pt idx="34">
                  <c:v>3650.0153600499925</c:v>
                </c:pt>
                <c:pt idx="35">
                  <c:v>3982.9276163017471</c:v>
                </c:pt>
                <c:pt idx="36">
                  <c:v>4254.8894678076422</c:v>
                </c:pt>
                <c:pt idx="37">
                  <c:v>4485.8417159257342</c:v>
                </c:pt>
                <c:pt idx="38">
                  <c:v>4687.1120827867198</c:v>
                </c:pt>
                <c:pt idx="39">
                  <c:v>4865.8047784919636</c:v>
                </c:pt>
                <c:pt idx="40">
                  <c:v>5026.6916117591518</c:v>
                </c:pt>
                <c:pt idx="41">
                  <c:v>5173.1440146642735</c:v>
                </c:pt>
                <c:pt idx="42">
                  <c:v>5307.6385427383912</c:v>
                </c:pt>
                <c:pt idx="43">
                  <c:v>5432.0515325173956</c:v>
                </c:pt>
                <c:pt idx="44">
                  <c:v>5547.8408263472757</c:v>
                </c:pt>
                <c:pt idx="45">
                  <c:v>5656.1630597933399</c:v>
                </c:pt>
                <c:pt idx="46">
                  <c:v>5757.9522497119151</c:v>
                </c:pt>
                <c:pt idx="47">
                  <c:v>5853.9741334159917</c:v>
                </c:pt>
                <c:pt idx="48">
                  <c:v>5944.8647605644765</c:v>
                </c:pt>
                <c:pt idx="49">
                  <c:v>6031.1585414213305</c:v>
                </c:pt>
                <c:pt idx="50">
                  <c:v>6113.3090464603856</c:v>
                </c:pt>
                <c:pt idx="51">
                  <c:v>6191.7047060679206</c:v>
                </c:pt>
                <c:pt idx="52">
                  <c:v>8045.3517747100677</c:v>
                </c:pt>
                <c:pt idx="53">
                  <c:v>9981.7424768247765</c:v>
                </c:pt>
                <c:pt idx="54">
                  <c:v>11852.631154957488</c:v>
                </c:pt>
                <c:pt idx="55">
                  <c:v>13532.861594973396</c:v>
                </c:pt>
                <c:pt idx="56">
                  <c:v>14940.663851932763</c:v>
                </c:pt>
                <c:pt idx="57">
                  <c:v>16035.784111409068</c:v>
                </c:pt>
                <c:pt idx="58" formatCode="#,##0.00">
                  <c:v>205.65896380460336</c:v>
                </c:pt>
                <c:pt idx="59">
                  <c:v>245.63026161846562</c:v>
                </c:pt>
                <c:pt idx="60">
                  <c:v>400.26437356412475</c:v>
                </c:pt>
                <c:pt idx="61">
                  <c:v>1492.7813061813558</c:v>
                </c:pt>
                <c:pt idx="62">
                  <c:v>1886.4209105254445</c:v>
                </c:pt>
                <c:pt idx="63">
                  <c:v>2154.5342036727707</c:v>
                </c:pt>
                <c:pt idx="64">
                  <c:v>2362.5716249806997</c:v>
                </c:pt>
                <c:pt idx="65">
                  <c:v>2534.3411353631377</c:v>
                </c:pt>
                <c:pt idx="66">
                  <c:v>2681.5011772288758</c:v>
                </c:pt>
                <c:pt idx="67">
                  <c:v>2810.7215416619874</c:v>
                </c:pt>
                <c:pt idx="68">
                  <c:v>2926.2105033648763</c:v>
                </c:pt>
                <c:pt idx="69">
                  <c:v>3030.8097362451108</c:v>
                </c:pt>
                <c:pt idx="70">
                  <c:v>3126.5365495623196</c:v>
                </c:pt>
                <c:pt idx="71">
                  <c:v>3214.8792348982292</c:v>
                </c:pt>
                <c:pt idx="72">
                  <c:v>3296.9698869215708</c:v>
                </c:pt>
                <c:pt idx="73">
                  <c:v>3373.6913622628208</c:v>
                </c:pt>
                <c:pt idx="74">
                  <c:v>3445.746536390197</c:v>
                </c:pt>
                <c:pt idx="75">
                  <c:v>3513.7048494968658</c:v>
                </c:pt>
                <c:pt idx="76">
                  <c:v>3578.0345817622683</c:v>
                </c:pt>
                <c:pt idx="77">
                  <c:v>3639.1258368001841</c:v>
                </c:pt>
                <c:pt idx="78">
                  <c:v>3697.3072882542378</c:v>
                </c:pt>
                <c:pt idx="79">
                  <c:v>3752.8586284826592</c:v>
                </c:pt>
                <c:pt idx="80">
                  <c:v>3806.0199865818499</c:v>
                </c:pt>
                <c:pt idx="81">
                  <c:v>5106.6265741798989</c:v>
                </c:pt>
                <c:pt idx="82">
                  <c:v>6559.7149009994218</c:v>
                </c:pt>
                <c:pt idx="83">
                  <c:v>8062.8936074034509</c:v>
                </c:pt>
                <c:pt idx="84">
                  <c:v>9502.3352087537041</c:v>
                </c:pt>
                <c:pt idx="85">
                  <c:v>10777.543057595512</c:v>
                </c:pt>
                <c:pt idx="86">
                  <c:v>11815.014844462792</c:v>
                </c:pt>
                <c:pt idx="87" formatCode="#,##0.00">
                  <c:v>236.71716594444987</c:v>
                </c:pt>
                <c:pt idx="88">
                  <c:v>330.67731985729921</c:v>
                </c:pt>
                <c:pt idx="89">
                  <c:v>644.78501050832529</c:v>
                </c:pt>
                <c:pt idx="90">
                  <c:v>2562.9187651209086</c:v>
                </c:pt>
                <c:pt idx="91">
                  <c:v>3212.3495023262753</c:v>
                </c:pt>
                <c:pt idx="92">
                  <c:v>3645.584056641113</c:v>
                </c:pt>
                <c:pt idx="93">
                  <c:v>3976.9461387558868</c:v>
                </c:pt>
                <c:pt idx="94">
                  <c:v>4247.4872174314405</c:v>
                </c:pt>
                <c:pt idx="95">
                  <c:v>4477.1248248993543</c:v>
                </c:pt>
                <c:pt idx="96">
                  <c:v>4677.1690612044449</c:v>
                </c:pt>
                <c:pt idx="97">
                  <c:v>4854.710715654488</c:v>
                </c:pt>
                <c:pt idx="98">
                  <c:v>5014.5111784346282</c:v>
                </c:pt>
                <c:pt idx="99">
                  <c:v>5159.9336289567082</c:v>
                </c:pt>
                <c:pt idx="100">
                  <c:v>5293.4479638995008</c:v>
                </c:pt>
                <c:pt idx="101">
                  <c:v>5416.925058752292</c:v>
                </c:pt>
                <c:pt idx="102">
                  <c:v>5531.8182129746274</c:v>
                </c:pt>
                <c:pt idx="103">
                  <c:v>5639.2802357309965</c:v>
                </c:pt>
                <c:pt idx="104">
                  <c:v>5740.2418855719598</c:v>
                </c:pt>
                <c:pt idx="105">
                  <c:v>5835.4660983822414</c:v>
                </c:pt>
                <c:pt idx="106">
                  <c:v>5925.5864945061167</c:v>
                </c:pt>
                <c:pt idx="107">
                  <c:v>6011.1353614201753</c:v>
                </c:pt>
                <c:pt idx="108">
                  <c:v>6092.5644018924977</c:v>
                </c:pt>
                <c:pt idx="109">
                  <c:v>6170.2603928303242</c:v>
                </c:pt>
                <c:pt idx="110">
                  <c:v>8004.2374332954096</c:v>
                </c:pt>
                <c:pt idx="111">
                  <c:v>9913.9191934569244</c:v>
                </c:pt>
                <c:pt idx="112">
                  <c:v>11753.47699778087</c:v>
                </c:pt>
                <c:pt idx="113">
                  <c:v>13401.49017473075</c:v>
                </c:pt>
                <c:pt idx="114">
                  <c:v>14779.885100084573</c:v>
                </c:pt>
                <c:pt idx="115">
                  <c:v>15851.063841463145</c:v>
                </c:pt>
                <c:pt idx="116" formatCode="#,##0.00">
                  <c:v>233.7932805272257</c:v>
                </c:pt>
                <c:pt idx="117">
                  <c:v>318.71781488570207</c:v>
                </c:pt>
                <c:pt idx="118">
                  <c:v>608.29818229423074</c:v>
                </c:pt>
                <c:pt idx="119">
                  <c:v>2408.4003334404019</c:v>
                </c:pt>
                <c:pt idx="120">
                  <c:v>3023.3609796835685</c:v>
                </c:pt>
                <c:pt idx="121">
                  <c:v>3434.9207646102682</c:v>
                </c:pt>
                <c:pt idx="122">
                  <c:v>3750.407268610787</c:v>
                </c:pt>
                <c:pt idx="123">
                  <c:v>4008.435165680959</c:v>
                </c:pt>
                <c:pt idx="124">
                  <c:v>4227.7665421057682</c:v>
                </c:pt>
                <c:pt idx="125">
                  <c:v>4419.0678633677462</c:v>
                </c:pt>
                <c:pt idx="126">
                  <c:v>4589.0331205280108</c:v>
                </c:pt>
                <c:pt idx="127">
                  <c:v>4742.1612481246202</c:v>
                </c:pt>
                <c:pt idx="128">
                  <c:v>4881.6325790381943</c:v>
                </c:pt>
                <c:pt idx="129">
                  <c:v>5009.7844288206061</c:v>
                </c:pt>
                <c:pt idx="130">
                  <c:v>5128.3884334091908</c:v>
                </c:pt>
                <c:pt idx="131">
                  <c:v>5238.8216591796536</c:v>
                </c:pt>
                <c:pt idx="132">
                  <c:v>5342.1770795486154</c:v>
                </c:pt>
                <c:pt idx="133">
                  <c:v>5439.3376245891923</c:v>
                </c:pt>
                <c:pt idx="134">
                  <c:v>5531.0273984359101</c:v>
                </c:pt>
                <c:pt idx="135">
                  <c:v>5617.8480650417268</c:v>
                </c:pt>
                <c:pt idx="136">
                  <c:v>5700.3053005942174</c:v>
                </c:pt>
                <c:pt idx="137">
                  <c:v>5778.8284150342115</c:v>
                </c:pt>
                <c:pt idx="138">
                  <c:v>5853.785166376656</c:v>
                </c:pt>
                <c:pt idx="139">
                  <c:v>7632.5636758759701</c:v>
                </c:pt>
                <c:pt idx="140">
                  <c:v>9503.912392556651</c:v>
                </c:pt>
                <c:pt idx="141">
                  <c:v>11324.691764798297</c:v>
                </c:pt>
                <c:pt idx="142">
                  <c:v>12970.549735562097</c:v>
                </c:pt>
                <c:pt idx="143">
                  <c:v>14357.303277151568</c:v>
                </c:pt>
                <c:pt idx="144">
                  <c:v>15440.988929041745</c:v>
                </c:pt>
                <c:pt idx="145" formatCode="#,##0.00">
                  <c:v>253.84263661845321</c:v>
                </c:pt>
                <c:pt idx="146">
                  <c:v>373.63136701813062</c:v>
                </c:pt>
                <c:pt idx="147">
                  <c:v>706.97508207856424</c:v>
                </c:pt>
                <c:pt idx="148">
                  <c:v>2406.0146901338417</c:v>
                </c:pt>
                <c:pt idx="149">
                  <c:v>2939.9777440083667</c:v>
                </c:pt>
                <c:pt idx="150">
                  <c:v>3291.1083337090431</c:v>
                </c:pt>
                <c:pt idx="151">
                  <c:v>3557.6862730484595</c:v>
                </c:pt>
                <c:pt idx="152">
                  <c:v>3774.3384095447241</c:v>
                </c:pt>
                <c:pt idx="153">
                  <c:v>3957.6691101299275</c:v>
                </c:pt>
                <c:pt idx="154">
                  <c:v>4117.0280951313825</c:v>
                </c:pt>
                <c:pt idx="155">
                  <c:v>4258.2392993537915</c:v>
                </c:pt>
                <c:pt idx="156">
                  <c:v>4385.1931875591372</c:v>
                </c:pt>
                <c:pt idx="157">
                  <c:v>4500.6260169580009</c:v>
                </c:pt>
                <c:pt idx="158">
                  <c:v>4606.5400318850143</c:v>
                </c:pt>
                <c:pt idx="159">
                  <c:v>4704.4471897852081</c:v>
                </c:pt>
                <c:pt idx="160">
                  <c:v>4795.5188340283921</c:v>
                </c:pt>
                <c:pt idx="161">
                  <c:v>4880.6819330329627</c:v>
                </c:pt>
                <c:pt idx="162">
                  <c:v>4960.683350718974</c:v>
                </c:pt>
                <c:pt idx="163">
                  <c:v>5036.1341535280098</c:v>
                </c:pt>
                <c:pt idx="164">
                  <c:v>5107.54099282689</c:v>
                </c:pt>
                <c:pt idx="165">
                  <c:v>5175.3288576248497</c:v>
                </c:pt>
                <c:pt idx="166">
                  <c:v>5239.8579094946899</c:v>
                </c:pt>
                <c:pt idx="167">
                  <c:v>5301.4361636255981</c:v>
                </c:pt>
                <c:pt idx="168">
                  <c:v>6761.9482652542647</c:v>
                </c:pt>
                <c:pt idx="169">
                  <c:v>8313.8120444685319</c:v>
                </c:pt>
                <c:pt idx="170">
                  <c:v>9860.7175696955965</c:v>
                </c:pt>
                <c:pt idx="171">
                  <c:v>11309.498094771525</c:v>
                </c:pt>
                <c:pt idx="172">
                  <c:v>12585.649918596842</c:v>
                </c:pt>
                <c:pt idx="173">
                  <c:v>13638.986641980955</c:v>
                </c:pt>
                <c:pt idx="174" formatCode="#,##0.00">
                  <c:v>300.01771244780304</c:v>
                </c:pt>
                <c:pt idx="175">
                  <c:v>485.44782348329608</c:v>
                </c:pt>
                <c:pt idx="176">
                  <c:v>918.58079291483853</c:v>
                </c:pt>
                <c:pt idx="177">
                  <c:v>2791.1237177565913</c:v>
                </c:pt>
                <c:pt idx="178">
                  <c:v>3345.6296619162108</c:v>
                </c:pt>
                <c:pt idx="179">
                  <c:v>3707.2927040893178</c:v>
                </c:pt>
                <c:pt idx="180">
                  <c:v>3980.9478297609289</c:v>
                </c:pt>
                <c:pt idx="181">
                  <c:v>4203.0126442454348</c:v>
                </c:pt>
                <c:pt idx="182">
                  <c:v>4390.8061279987996</c:v>
                </c:pt>
                <c:pt idx="183">
                  <c:v>4554.0250689091235</c:v>
                </c:pt>
                <c:pt idx="184">
                  <c:v>4698.6842261899228</c:v>
                </c:pt>
                <c:pt idx="185">
                  <c:v>4828.7884860507565</c:v>
                </c:pt>
                <c:pt idx="186">
                  <c:v>4947.1472915654795</c:v>
                </c:pt>
                <c:pt idx="187">
                  <c:v>5055.8121120035494</c:v>
                </c:pt>
                <c:pt idx="188">
                  <c:v>5156.3293807217033</c:v>
                </c:pt>
                <c:pt idx="189">
                  <c:v>5249.8954071410353</c:v>
                </c:pt>
                <c:pt idx="190">
                  <c:v>5337.4557547354552</c:v>
                </c:pt>
                <c:pt idx="191">
                  <c:v>5419.77147469391</c:v>
                </c:pt>
                <c:pt idx="192">
                  <c:v>5497.4646861382435</c:v>
                </c:pt>
                <c:pt idx="193">
                  <c:v>5571.0508102163021</c:v>
                </c:pt>
                <c:pt idx="194">
                  <c:v>5640.9619080420252</c:v>
                </c:pt>
                <c:pt idx="195">
                  <c:v>5707.5639273029346</c:v>
                </c:pt>
                <c:pt idx="196">
                  <c:v>5771.169678999684</c:v>
                </c:pt>
                <c:pt idx="197">
                  <c:v>7298.7506684709224</c:v>
                </c:pt>
                <c:pt idx="198">
                  <c:v>8980.6381702504132</c:v>
                </c:pt>
                <c:pt idx="199">
                  <c:v>10748.037257083553</c:v>
                </c:pt>
                <c:pt idx="200">
                  <c:v>12523.640793292279</c:v>
                </c:pt>
                <c:pt idx="201">
                  <c:v>14235.715682067252</c:v>
                </c:pt>
                <c:pt idx="202">
                  <c:v>15828.975152529332</c:v>
                </c:pt>
                <c:pt idx="203" formatCode="#,##0.00">
                  <c:v>225.11087030505576</c:v>
                </c:pt>
                <c:pt idx="204">
                  <c:v>295.84178945607221</c:v>
                </c:pt>
                <c:pt idx="205">
                  <c:v>510.60361606653237</c:v>
                </c:pt>
                <c:pt idx="206">
                  <c:v>1694.0618916493872</c:v>
                </c:pt>
                <c:pt idx="207">
                  <c:v>2080.1230726142044</c:v>
                </c:pt>
                <c:pt idx="208">
                  <c:v>2337.0867321479514</c:v>
                </c:pt>
                <c:pt idx="209">
                  <c:v>2533.7928880023719</c:v>
                </c:pt>
                <c:pt idx="210">
                  <c:v>2694.6861765537947</c:v>
                </c:pt>
                <c:pt idx="211">
                  <c:v>2831.5532842924949</c:v>
                </c:pt>
                <c:pt idx="212">
                  <c:v>2951.0605433855621</c:v>
                </c:pt>
                <c:pt idx="213">
                  <c:v>3057.3759502993926</c:v>
                </c:pt>
                <c:pt idx="214">
                  <c:v>3153.292878572659</c:v>
                </c:pt>
                <c:pt idx="215">
                  <c:v>3240.7816989938624</c:v>
                </c:pt>
                <c:pt idx="216">
                  <c:v>3321.2880251544102</c:v>
                </c:pt>
                <c:pt idx="217">
                  <c:v>3395.9061222899627</c:v>
                </c:pt>
                <c:pt idx="218">
                  <c:v>3465.4856317294539</c:v>
                </c:pt>
                <c:pt idx="219">
                  <c:v>3530.7003328351734</c:v>
                </c:pt>
                <c:pt idx="220">
                  <c:v>3592.0941496158539</c:v>
                </c:pt>
                <c:pt idx="221">
                  <c:v>3650.1129224407946</c:v>
                </c:pt>
                <c:pt idx="222">
                  <c:v>3705.1269487616232</c:v>
                </c:pt>
                <c:pt idx="223">
                  <c:v>3757.4473508494862</c:v>
                </c:pt>
                <c:pt idx="224">
                  <c:v>3807.338204244094</c:v>
                </c:pt>
                <c:pt idx="225">
                  <c:v>3855.0256864091511</c:v>
                </c:pt>
                <c:pt idx="226">
                  <c:v>5008.717020557553</c:v>
                </c:pt>
                <c:pt idx="227">
                  <c:v>6283.4940606852642</c:v>
                </c:pt>
                <c:pt idx="228">
                  <c:v>7606.4501190480905</c:v>
                </c:pt>
                <c:pt idx="229">
                  <c:v>8894.6235262473838</c:v>
                </c:pt>
                <c:pt idx="230">
                  <c:v>10069.882833810374</c:v>
                </c:pt>
                <c:pt idx="231">
                  <c:v>11069.151116080382</c:v>
                </c:pt>
                <c:pt idx="232" formatCode="#,##0.00">
                  <c:v>236.99571398186657</c:v>
                </c:pt>
                <c:pt idx="233">
                  <c:v>338.50666452143469</c:v>
                </c:pt>
                <c:pt idx="234">
                  <c:v>614.74842578981236</c:v>
                </c:pt>
                <c:pt idx="235">
                  <c:v>1966.2619198182033</c:v>
                </c:pt>
                <c:pt idx="236">
                  <c:v>2385.104147391713</c:v>
                </c:pt>
                <c:pt idx="237">
                  <c:v>2660.6750255935108</c:v>
                </c:pt>
                <c:pt idx="238">
                  <c:v>2870.2022197478877</c:v>
                </c:pt>
                <c:pt idx="239">
                  <c:v>3040.7818542696659</c:v>
                </c:pt>
                <c:pt idx="240">
                  <c:v>3185.3792721839704</c:v>
                </c:pt>
                <c:pt idx="241">
                  <c:v>3311.2858966484469</c:v>
                </c:pt>
                <c:pt idx="242">
                  <c:v>3423.0400585581656</c:v>
                </c:pt>
                <c:pt idx="243">
                  <c:v>3523.6720257154911</c:v>
                </c:pt>
                <c:pt idx="244">
                  <c:v>3615.3125174807287</c:v>
                </c:pt>
                <c:pt idx="245">
                  <c:v>3699.5205103344119</c:v>
                </c:pt>
                <c:pt idx="246">
                  <c:v>3777.4732344531085</c:v>
                </c:pt>
                <c:pt idx="247">
                  <c:v>3850.0827844492696</c:v>
                </c:pt>
                <c:pt idx="248">
                  <c:v>3918.0710665189481</c:v>
                </c:pt>
                <c:pt idx="249">
                  <c:v>3982.0198326023838</c:v>
                </c:pt>
                <c:pt idx="250">
                  <c:v>4042.4051641572137</c:v>
                </c:pt>
                <c:pt idx="251">
                  <c:v>4099.6218920662668</c:v>
                </c:pt>
                <c:pt idx="252">
                  <c:v>4154.0012989591642</c:v>
                </c:pt>
                <c:pt idx="253">
                  <c:v>4205.8242160614445</c:v>
                </c:pt>
                <c:pt idx="254">
                  <c:v>4255.3308879506803</c:v>
                </c:pt>
                <c:pt idx="255">
                  <c:v>5447.1556314188583</c:v>
                </c:pt>
                <c:pt idx="256">
                  <c:v>6759.8296306027378</c:v>
                </c:pt>
                <c:pt idx="257">
                  <c:v>8131.1125718254543</c:v>
                </c:pt>
                <c:pt idx="258">
                  <c:v>9491.0000870951117</c:v>
                </c:pt>
                <c:pt idx="259">
                  <c:v>10773.798060648633</c:v>
                </c:pt>
                <c:pt idx="260">
                  <c:v>11926.877630866673</c:v>
                </c:pt>
                <c:pt idx="261" formatCode="#,##0.00">
                  <c:v>242.0229759778052</c:v>
                </c:pt>
                <c:pt idx="262">
                  <c:v>342.78884572276831</c:v>
                </c:pt>
                <c:pt idx="263">
                  <c:v>643.92667446915107</c:v>
                </c:pt>
                <c:pt idx="264">
                  <c:v>2272.6729711039952</c:v>
                </c:pt>
                <c:pt idx="265">
                  <c:v>2798.0250362138654</c:v>
                </c:pt>
                <c:pt idx="266">
                  <c:v>3145.7933099549587</c:v>
                </c:pt>
                <c:pt idx="267">
                  <c:v>3410.9066714514247</c:v>
                </c:pt>
                <c:pt idx="268">
                  <c:v>3627.0120005245039</c:v>
                </c:pt>
                <c:pt idx="269">
                  <c:v>3810.3072474807568</c:v>
                </c:pt>
                <c:pt idx="270">
                  <c:v>3969.9404132751292</c:v>
                </c:pt>
                <c:pt idx="271">
                  <c:v>4111.623462328972</c:v>
                </c:pt>
                <c:pt idx="272">
                  <c:v>4239.1797515130675</c:v>
                </c:pt>
                <c:pt idx="273">
                  <c:v>4355.3030102282701</c:v>
                </c:pt>
                <c:pt idx="274">
                  <c:v>4461.9673710774505</c:v>
                </c:pt>
                <c:pt idx="275">
                  <c:v>4560.6655911536554</c:v>
                </c:pt>
                <c:pt idx="276">
                  <c:v>4652.5555573252759</c:v>
                </c:pt>
                <c:pt idx="277">
                  <c:v>4738.554611766408</c:v>
                </c:pt>
                <c:pt idx="278">
                  <c:v>4819.4026191922867</c:v>
                </c:pt>
                <c:pt idx="279">
                  <c:v>4895.7054916113957</c:v>
                </c:pt>
                <c:pt idx="280">
                  <c:v>4967.9660475178371</c:v>
                </c:pt>
                <c:pt idx="281">
                  <c:v>5036.6064060498447</c:v>
                </c:pt>
                <c:pt idx="282">
                  <c:v>5101.9845709572119</c:v>
                </c:pt>
                <c:pt idx="283">
                  <c:v>5164.4069327507468</c:v>
                </c:pt>
                <c:pt idx="284">
                  <c:v>6653.8519516212746</c:v>
                </c:pt>
                <c:pt idx="285">
                  <c:v>8252.7354919569789</c:v>
                </c:pt>
                <c:pt idx="286">
                  <c:v>9860.7190945007333</c:v>
                </c:pt>
                <c:pt idx="287">
                  <c:v>11378.991109427749</c:v>
                </c:pt>
                <c:pt idx="288">
                  <c:v>12728.089805786445</c:v>
                </c:pt>
                <c:pt idx="289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E8-4E21-A096-35CB6F8F519F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E8-4E21-A096-35CB6F8F519F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E8-4E21-A096-35CB6F8F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863232"/>
        <c:axId val="-1983862688"/>
      </c:scatterChart>
      <c:valAx>
        <c:axId val="-1983863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2688"/>
        <c:crossesAt val="10"/>
        <c:crossBetween val="midCat"/>
      </c:valAx>
      <c:valAx>
        <c:axId val="-19838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3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WITCZACK'!$G$5:$G$33</c:f>
              <c:numCache>
                <c:formatCode>0.00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40-430E-A0EF-FFF5F14F326C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40-430E-A0EF-FFF5F14F326C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WITCZACK'!$P$5:$P$33</c:f>
              <c:numCache>
                <c:formatCode>0.00</c:formatCode>
                <c:ptCount val="29"/>
                <c:pt idx="0">
                  <c:v>2.3815754560047924</c:v>
                </c:pt>
                <c:pt idx="1">
                  <c:v>2.5231550995328451</c:v>
                </c:pt>
                <c:pt idx="2">
                  <c:v>2.8100964930937611</c:v>
                </c:pt>
                <c:pt idx="3">
                  <c:v>3.4088793173232217</c:v>
                </c:pt>
                <c:pt idx="4">
                  <c:v>3.5071908160374519</c:v>
                </c:pt>
                <c:pt idx="5">
                  <c:v>3.562294692064945</c:v>
                </c:pt>
                <c:pt idx="6">
                  <c:v>3.6002024138342894</c:v>
                </c:pt>
                <c:pt idx="7">
                  <c:v>3.6288882826004607</c:v>
                </c:pt>
                <c:pt idx="8">
                  <c:v>3.6518439453252367</c:v>
                </c:pt>
                <c:pt idx="9">
                  <c:v>3.6709053389167918</c:v>
                </c:pt>
                <c:pt idx="10">
                  <c:v>3.6871546805659312</c:v>
                </c:pt>
                <c:pt idx="11">
                  <c:v>3.7012822420175016</c:v>
                </c:pt>
                <c:pt idx="12">
                  <c:v>3.713754568860157</c:v>
                </c:pt>
                <c:pt idx="13">
                  <c:v>3.7249013391661587</c:v>
                </c:pt>
                <c:pt idx="14">
                  <c:v>3.7349638813353656</c:v>
                </c:pt>
                <c:pt idx="15">
                  <c:v>3.7441239921938361</c:v>
                </c:pt>
                <c:pt idx="16">
                  <c:v>3.7525219211119851</c:v>
                </c:pt>
                <c:pt idx="17">
                  <c:v>3.7602680589837769</c:v>
                </c:pt>
                <c:pt idx="18">
                  <c:v>3.7674507991125457</c:v>
                </c:pt>
                <c:pt idx="19">
                  <c:v>3.7741419793233146</c:v>
                </c:pt>
                <c:pt idx="20">
                  <c:v>3.7804007449457409</c:v>
                </c:pt>
                <c:pt idx="21">
                  <c:v>3.7862763512584197</c:v>
                </c:pt>
                <c:pt idx="22">
                  <c:v>3.7918102358558268</c:v>
                </c:pt>
                <c:pt idx="23">
                  <c:v>3.9055450379285803</c:v>
                </c:pt>
                <c:pt idx="24">
                  <c:v>3.9992063611285142</c:v>
                </c:pt>
                <c:pt idx="25">
                  <c:v>4.073814769690987</c:v>
                </c:pt>
                <c:pt idx="26">
                  <c:v>4.1313896401675763</c:v>
                </c:pt>
                <c:pt idx="27">
                  <c:v>4.174369894723422</c:v>
                </c:pt>
                <c:pt idx="28">
                  <c:v>4.2050902007429336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0-430E-A0EF-FFF5F14F326C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WITCZACK'!$Y$5:$Y$33</c:f>
              <c:numCache>
                <c:formatCode>0.00</c:formatCode>
                <c:ptCount val="29"/>
                <c:pt idx="0">
                  <c:v>2.3131476433177767</c:v>
                </c:pt>
                <c:pt idx="1">
                  <c:v>2.3902818707928493</c:v>
                </c:pt>
                <c:pt idx="2">
                  <c:v>2.6023469364626703</c:v>
                </c:pt>
                <c:pt idx="3">
                  <c:v>3.1739961878486218</c:v>
                </c:pt>
                <c:pt idx="4">
                  <c:v>3.275638601828347</c:v>
                </c:pt>
                <c:pt idx="5">
                  <c:v>3.3333533929931658</c:v>
                </c:pt>
                <c:pt idx="6">
                  <c:v>3.373384983683887</c:v>
                </c:pt>
                <c:pt idx="7">
                  <c:v>3.403865072755099</c:v>
                </c:pt>
                <c:pt idx="8">
                  <c:v>3.4283779919624813</c:v>
                </c:pt>
                <c:pt idx="9">
                  <c:v>3.4488178221603194</c:v>
                </c:pt>
                <c:pt idx="10">
                  <c:v>3.4663055648383154</c:v>
                </c:pt>
                <c:pt idx="11">
                  <c:v>3.4815586737175304</c:v>
                </c:pt>
                <c:pt idx="12">
                  <c:v>3.4950635099974803</c:v>
                </c:pt>
                <c:pt idx="13">
                  <c:v>3.5071646635425497</c:v>
                </c:pt>
                <c:pt idx="14">
                  <c:v>3.5181149805057497</c:v>
                </c:pt>
                <c:pt idx="15">
                  <c:v>3.528105349208293</c:v>
                </c:pt>
                <c:pt idx="16">
                  <c:v>3.5372833282787024</c:v>
                </c:pt>
                <c:pt idx="17">
                  <c:v>3.545765278041936</c:v>
                </c:pt>
                <c:pt idx="18">
                  <c:v>3.5536445337148499</c:v>
                </c:pt>
                <c:pt idx="19">
                  <c:v>3.560997073251269</c:v>
                </c:pt>
                <c:pt idx="20">
                  <c:v>3.5678855468801824</c:v>
                </c:pt>
                <c:pt idx="21">
                  <c:v>3.5743622046938479</c:v>
                </c:pt>
                <c:pt idx="22">
                  <c:v>3.5804710645709221</c:v>
                </c:pt>
                <c:pt idx="23">
                  <c:v>3.7081341009135826</c:v>
                </c:pt>
                <c:pt idx="24">
                  <c:v>3.8168849644345957</c:v>
                </c:pt>
                <c:pt idx="25">
                  <c:v>3.9064909291752121</c:v>
                </c:pt>
                <c:pt idx="26">
                  <c:v>3.9778303467256011</c:v>
                </c:pt>
                <c:pt idx="27">
                  <c:v>4.0325197665886749</c:v>
                </c:pt>
                <c:pt idx="28">
                  <c:v>4.0724342716191897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40-430E-A0EF-FFF5F14F326C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WITCZACK'!$AH$5:$AH$33</c:f>
              <c:numCache>
                <c:formatCode>0.00</c:formatCode>
                <c:ptCount val="29"/>
                <c:pt idx="0">
                  <c:v>2.3742297526677225</c:v>
                </c:pt>
                <c:pt idx="1">
                  <c:v>2.519404409009252</c:v>
                </c:pt>
                <c:pt idx="2">
                  <c:v>2.8094149327530071</c:v>
                </c:pt>
                <c:pt idx="3">
                  <c:v>3.4087348409018241</c:v>
                </c:pt>
                <c:pt idx="4">
                  <c:v>3.5068227902412117</c:v>
                </c:pt>
                <c:pt idx="5">
                  <c:v>3.5617671162634617</c:v>
                </c:pt>
                <c:pt idx="6">
                  <c:v>3.5995497092159257</c:v>
                </c:pt>
                <c:pt idx="7">
                  <c:v>3.6281320805587769</c:v>
                </c:pt>
                <c:pt idx="8">
                  <c:v>3.6509992029403517</c:v>
                </c:pt>
                <c:pt idx="9">
                  <c:v>3.6699830682239227</c:v>
                </c:pt>
                <c:pt idx="10">
                  <c:v>3.6861633561105398</c:v>
                </c:pt>
                <c:pt idx="11">
                  <c:v>3.7002286037860626</c:v>
                </c:pt>
                <c:pt idx="12">
                  <c:v>3.7126441154327843</c:v>
                </c:pt>
                <c:pt idx="13">
                  <c:v>3.723738648198236</c:v>
                </c:pt>
                <c:pt idx="14">
                  <c:v>3.7337528273177765</c:v>
                </c:pt>
                <c:pt idx="15">
                  <c:v>3.7428678998539024</c:v>
                </c:pt>
                <c:pt idx="16">
                  <c:v>3.751223676749655</c:v>
                </c:pt>
                <c:pt idx="17">
                  <c:v>3.7589301933310399</c:v>
                </c:pt>
                <c:pt idx="18">
                  <c:v>3.7660755503335865</c:v>
                </c:pt>
                <c:pt idx="19">
                  <c:v>3.7727313418082211</c:v>
                </c:pt>
                <c:pt idx="20">
                  <c:v>3.7789565077150722</c:v>
                </c:pt>
                <c:pt idx="21">
                  <c:v>3.7848001286222455</c:v>
                </c:pt>
                <c:pt idx="22">
                  <c:v>3.7903034921990582</c:v>
                </c:pt>
                <c:pt idx="23">
                  <c:v>3.9033199628278186</c:v>
                </c:pt>
                <c:pt idx="24">
                  <c:v>3.9962453747286251</c:v>
                </c:pt>
                <c:pt idx="25">
                  <c:v>4.0701663617202843</c:v>
                </c:pt>
                <c:pt idx="26">
                  <c:v>4.1271530922961581</c:v>
                </c:pt>
                <c:pt idx="27">
                  <c:v>4.1696710578346385</c:v>
                </c:pt>
                <c:pt idx="28">
                  <c:v>4.2000584151324771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40-430E-A0EF-FFF5F14F326C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WITCZACK'!$AQ$5:$AQ$33</c:f>
              <c:numCache>
                <c:formatCode>0.00</c:formatCode>
                <c:ptCount val="29"/>
                <c:pt idx="0">
                  <c:v>2.3688320249101524</c:v>
                </c:pt>
                <c:pt idx="1">
                  <c:v>2.5034063392513386</c:v>
                </c:pt>
                <c:pt idx="2">
                  <c:v>2.7841165187138439</c:v>
                </c:pt>
                <c:pt idx="3">
                  <c:v>3.3817286786627121</c:v>
                </c:pt>
                <c:pt idx="4">
                  <c:v>3.4804900036532622</c:v>
                </c:pt>
                <c:pt idx="5">
                  <c:v>3.5359167233782691</c:v>
                </c:pt>
                <c:pt idx="6">
                  <c:v>3.5740784317027283</c:v>
                </c:pt>
                <c:pt idx="7">
                  <c:v>3.6029748635066361</c:v>
                </c:pt>
                <c:pt idx="8">
                  <c:v>3.6261109974919301</c:v>
                </c:pt>
                <c:pt idx="9">
                  <c:v>3.6453306710485638</c:v>
                </c:pt>
                <c:pt idx="10">
                  <c:v>3.6617211921489292</c:v>
                </c:pt>
                <c:pt idx="11">
                  <c:v>3.6759763172465809</c:v>
                </c:pt>
                <c:pt idx="12">
                  <c:v>3.6885650887023997</c:v>
                </c:pt>
                <c:pt idx="13">
                  <c:v>3.6998190385642702</c:v>
                </c:pt>
                <c:pt idx="14">
                  <c:v>3.7099809120055784</c:v>
                </c:pt>
                <c:pt idx="15">
                  <c:v>3.7192336143760842</c:v>
                </c:pt>
                <c:pt idx="16">
                  <c:v>3.7277182796786539</c:v>
                </c:pt>
                <c:pt idx="17">
                  <c:v>3.7355460167017793</c:v>
                </c:pt>
                <c:pt idx="18">
                  <c:v>3.7428058097908172</c:v>
                </c:pt>
                <c:pt idx="19">
                  <c:v>3.7495699895102272</c:v>
                </c:pt>
                <c:pt idx="20">
                  <c:v>3.755898116516815</c:v>
                </c:pt>
                <c:pt idx="21">
                  <c:v>3.7618397995866273</c:v>
                </c:pt>
                <c:pt idx="22">
                  <c:v>3.7674367798044353</c:v>
                </c:pt>
                <c:pt idx="23">
                  <c:v>3.8826704361565767</c:v>
                </c:pt>
                <c:pt idx="24">
                  <c:v>3.9779024243117203</c:v>
                </c:pt>
                <c:pt idx="25">
                  <c:v>4.0540263902284472</c:v>
                </c:pt>
                <c:pt idx="26">
                  <c:v>4.1129583833363235</c:v>
                </c:pt>
                <c:pt idx="27">
                  <c:v>4.1570728743188416</c:v>
                </c:pt>
                <c:pt idx="28">
                  <c:v>4.1886751115872913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40-430E-A0EF-FFF5F14F326C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WITCZACK'!$BB$5:$BB$33</c:f>
              <c:numCache>
                <c:formatCode>0.00</c:formatCode>
                <c:ptCount val="29"/>
                <c:pt idx="0">
                  <c:v>2.404564570055554</c:v>
                </c:pt>
                <c:pt idx="1">
                  <c:v>2.5724433288831476</c:v>
                </c:pt>
                <c:pt idx="2">
                  <c:v>2.8494041069984721</c:v>
                </c:pt>
                <c:pt idx="3">
                  <c:v>3.3812982746349931</c:v>
                </c:pt>
                <c:pt idx="4">
                  <c:v>3.468344042762177</c:v>
                </c:pt>
                <c:pt idx="5">
                  <c:v>3.5173421782401886</c:v>
                </c:pt>
                <c:pt idx="6">
                  <c:v>3.5511676481067722</c:v>
                </c:pt>
                <c:pt idx="7">
                  <c:v>3.5768408366898066</c:v>
                </c:pt>
                <c:pt idx="8">
                  <c:v>3.597439481216548</c:v>
                </c:pt>
                <c:pt idx="9">
                  <c:v>3.6145838306892264</c:v>
                </c:pt>
                <c:pt idx="10">
                  <c:v>3.6292300637412547</c:v>
                </c:pt>
                <c:pt idx="11">
                  <c:v>3.6419887307562857</c:v>
                </c:pt>
                <c:pt idx="12">
                  <c:v>3.6532729263978347</c:v>
                </c:pt>
                <c:pt idx="13">
                  <c:v>3.66337484963339</c:v>
                </c:pt>
                <c:pt idx="14">
                  <c:v>3.672508597682282</c:v>
                </c:pt>
                <c:pt idx="15">
                  <c:v>3.6808356009886221</c:v>
                </c:pt>
                <c:pt idx="16">
                  <c:v>3.6884805062368158</c:v>
                </c:pt>
                <c:pt idx="17">
                  <c:v>3.6955415061282233</c:v>
                </c:pt>
                <c:pt idx="18">
                  <c:v>3.7020972904113876</c:v>
                </c:pt>
                <c:pt idx="19">
                  <c:v>3.7082118609407204</c:v>
                </c:pt>
                <c:pt idx="20">
                  <c:v>3.7139379515229738</c:v>
                </c:pt>
                <c:pt idx="21">
                  <c:v>3.71931951027398</c:v>
                </c:pt>
                <c:pt idx="22">
                  <c:v>3.7243935362889422</c:v>
                </c:pt>
                <c:pt idx="23">
                  <c:v>3.8300718437144958</c:v>
                </c:pt>
                <c:pt idx="24">
                  <c:v>3.9198002019151006</c:v>
                </c:pt>
                <c:pt idx="25">
                  <c:v>3.9939085199330893</c:v>
                </c:pt>
                <c:pt idx="26">
                  <c:v>4.0534433317594205</c:v>
                </c:pt>
                <c:pt idx="27">
                  <c:v>4.0998756472798812</c:v>
                </c:pt>
                <c:pt idx="28">
                  <c:v>4.1347821040341906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40-430E-A0EF-FFF5F14F326C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WITCZACK'!$BL$5:$BL$33</c:f>
              <c:numCache>
                <c:formatCode>0.00</c:formatCode>
                <c:ptCount val="29"/>
                <c:pt idx="0">
                  <c:v>2.4771468953572118</c:v>
                </c:pt>
                <c:pt idx="1">
                  <c:v>2.6861425582584282</c:v>
                </c:pt>
                <c:pt idx="2">
                  <c:v>2.9631173602868826</c:v>
                </c:pt>
                <c:pt idx="3">
                  <c:v>3.4457790872045684</c:v>
                </c:pt>
                <c:pt idx="4">
                  <c:v>3.5244778658888962</c:v>
                </c:pt>
                <c:pt idx="5">
                  <c:v>3.5690568764941997</c:v>
                </c:pt>
                <c:pt idx="6">
                  <c:v>3.5999864862011761</c:v>
                </c:pt>
                <c:pt idx="7">
                  <c:v>3.623560696528815</c:v>
                </c:pt>
                <c:pt idx="8">
                  <c:v>3.642544261654804</c:v>
                </c:pt>
                <c:pt idx="9">
                  <c:v>3.6583954169815684</c:v>
                </c:pt>
                <c:pt idx="10">
                  <c:v>3.6719762593597607</c:v>
                </c:pt>
                <c:pt idx="11">
                  <c:v>3.6838381825482407</c:v>
                </c:pt>
                <c:pt idx="12">
                  <c:v>3.694354840819376</c:v>
                </c:pt>
                <c:pt idx="13">
                  <c:v>3.7037909259870907</c:v>
                </c:pt>
                <c:pt idx="14">
                  <c:v>3.7123406518273896</c:v>
                </c:pt>
                <c:pt idx="15">
                  <c:v>3.72015065110996</c:v>
                </c:pt>
                <c:pt idx="16">
                  <c:v>3.7273342879293074</c:v>
                </c:pt>
                <c:pt idx="17">
                  <c:v>3.7339809748461783</c:v>
                </c:pt>
                <c:pt idx="18">
                  <c:v>3.740162448280294</c:v>
                </c:pt>
                <c:pt idx="19">
                  <c:v>3.7459371194172482</c:v>
                </c:pt>
                <c:pt idx="20">
                  <c:v>3.7513531670568931</c:v>
                </c:pt>
                <c:pt idx="21">
                  <c:v>3.7564507844845547</c:v>
                </c:pt>
                <c:pt idx="22">
                  <c:v>3.761263843251645</c:v>
                </c:pt>
                <c:pt idx="23">
                  <c:v>3.8632485280350886</c:v>
                </c:pt>
                <c:pt idx="24">
                  <c:v>3.9533071990248394</c:v>
                </c:pt>
                <c:pt idx="25">
                  <c:v>4.0313291632056556</c:v>
                </c:pt>
                <c:pt idx="26">
                  <c:v>4.097730602562871</c:v>
                </c:pt>
                <c:pt idx="27">
                  <c:v>4.1533793056213311</c:v>
                </c:pt>
                <c:pt idx="28">
                  <c:v>4.1994527973633327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40-430E-A0EF-FFF5F14F326C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WITCZACK'!$BV$5:$BV$33</c:f>
              <c:numCache>
                <c:formatCode>0.00</c:formatCode>
                <c:ptCount val="29"/>
                <c:pt idx="0">
                  <c:v>2.3523964670108137</c:v>
                </c:pt>
                <c:pt idx="1">
                  <c:v>2.4710595207369046</c:v>
                </c:pt>
                <c:pt idx="2">
                  <c:v>2.7080838861285921</c:v>
                </c:pt>
                <c:pt idx="3">
                  <c:v>3.2289292730022381</c:v>
                </c:pt>
                <c:pt idx="4">
                  <c:v>3.3180890312012163</c:v>
                </c:pt>
                <c:pt idx="5">
                  <c:v>3.3686748298908618</c:v>
                </c:pt>
                <c:pt idx="6">
                  <c:v>3.4037711128071857</c:v>
                </c:pt>
                <c:pt idx="7">
                  <c:v>3.4305081944849283</c:v>
                </c:pt>
                <c:pt idx="8">
                  <c:v>3.4520247386118381</c:v>
                </c:pt>
                <c:pt idx="9">
                  <c:v>3.4699781194926889</c:v>
                </c:pt>
                <c:pt idx="10">
                  <c:v>3.4853488450400048</c:v>
                </c:pt>
                <c:pt idx="11">
                  <c:v>3.4987643099933257</c:v>
                </c:pt>
                <c:pt idx="12">
                  <c:v>3.5106497776797214</c:v>
                </c:pt>
                <c:pt idx="13">
                  <c:v>3.5213065396487284</c:v>
                </c:pt>
                <c:pt idx="14">
                  <c:v>3.5309556759373519</c:v>
                </c:pt>
                <c:pt idx="15">
                  <c:v>3.5397641025559157</c:v>
                </c:pt>
                <c:pt idx="16">
                  <c:v>3.5478608585093179</c:v>
                </c:pt>
                <c:pt idx="17">
                  <c:v>3.5553477111029452</c:v>
                </c:pt>
                <c:pt idx="18">
                  <c:v>3.5623063003014939</c:v>
                </c:pt>
                <c:pt idx="19">
                  <c:v>3.568803092801752</c:v>
                </c:pt>
                <c:pt idx="20">
                  <c:v>3.574892903990619</c:v>
                </c:pt>
                <c:pt idx="21">
                  <c:v>3.5806214567232502</c:v>
                </c:pt>
                <c:pt idx="22">
                  <c:v>3.5860272761427701</c:v>
                </c:pt>
                <c:pt idx="23">
                  <c:v>3.6997264958775866</c:v>
                </c:pt>
                <c:pt idx="24">
                  <c:v>3.7982012089111579</c:v>
                </c:pt>
                <c:pt idx="25">
                  <c:v>3.8811820216323194</c:v>
                </c:pt>
                <c:pt idx="26">
                  <c:v>3.9491275708647495</c:v>
                </c:pt>
                <c:pt idx="27">
                  <c:v>4.0030244174328979</c:v>
                </c:pt>
                <c:pt idx="28">
                  <c:v>4.0441143164760094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40-430E-A0EF-FFF5F14F326C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WITCZACK'!$CF$5:$CF$33</c:f>
              <c:numCache>
                <c:formatCode>0.00</c:formatCode>
                <c:ptCount val="29"/>
                <c:pt idx="0">
                  <c:v>2.3747404919558588</c:v>
                </c:pt>
                <c:pt idx="1">
                  <c:v>2.5295672234979465</c:v>
                </c:pt>
                <c:pt idx="2">
                  <c:v>2.7886974252974186</c:v>
                </c:pt>
                <c:pt idx="3">
                  <c:v>3.2936413684072261</c:v>
                </c:pt>
                <c:pt idx="4">
                  <c:v>3.3775073475899671</c:v>
                </c:pt>
                <c:pt idx="5">
                  <c:v>3.4249918331345435</c:v>
                </c:pt>
                <c:pt idx="6">
                  <c:v>3.457912495976776</c:v>
                </c:pt>
                <c:pt idx="7">
                  <c:v>3.4829852649697943</c:v>
                </c:pt>
                <c:pt idx="8">
                  <c:v>3.5031611497043911</c:v>
                </c:pt>
                <c:pt idx="9">
                  <c:v>3.5199966793858719</c:v>
                </c:pt>
                <c:pt idx="10">
                  <c:v>3.5344119815535846</c:v>
                </c:pt>
                <c:pt idx="11">
                  <c:v>3.5469954786132747</c:v>
                </c:pt>
                <c:pt idx="12">
                  <c:v>3.5581458448535113</c:v>
                </c:pt>
                <c:pt idx="13">
                  <c:v>3.5681454394156051</c:v>
                </c:pt>
                <c:pt idx="14">
                  <c:v>3.5772013957984878</c:v>
                </c:pt>
                <c:pt idx="15">
                  <c:v>3.5854700678053768</c:v>
                </c:pt>
                <c:pt idx="16">
                  <c:v>3.5930723090239853</c:v>
                </c:pt>
                <c:pt idx="17">
                  <c:v>3.6001034187170884</c:v>
                </c:pt>
                <c:pt idx="18">
                  <c:v>3.6066398400400761</c:v>
                </c:pt>
                <c:pt idx="19">
                  <c:v>3.6127438036071742</c:v>
                </c:pt>
                <c:pt idx="20">
                  <c:v>3.6184666280032953</c:v>
                </c:pt>
                <c:pt idx="21">
                  <c:v>3.6238511172352594</c:v>
                </c:pt>
                <c:pt idx="22">
                  <c:v>3.6289333358010789</c:v>
                </c:pt>
                <c:pt idx="23">
                  <c:v>3.7361697837366625</c:v>
                </c:pt>
                <c:pt idx="24">
                  <c:v>3.8299357504650815</c:v>
                </c:pt>
                <c:pt idx="25">
                  <c:v>3.9101499737301357</c:v>
                </c:pt>
                <c:pt idx="26">
                  <c:v>3.9773119773822723</c:v>
                </c:pt>
                <c:pt idx="27">
                  <c:v>4.0323688310606975</c:v>
                </c:pt>
                <c:pt idx="28">
                  <c:v>4.0765267634382685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40-430E-A0EF-FFF5F14F326C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WITCZACK'!$CP$5:$CP$33</c:f>
              <c:numCache>
                <c:formatCode>0.00</c:formatCode>
                <c:ptCount val="29"/>
                <c:pt idx="0">
                  <c:v>2.3838565968346668</c:v>
                </c:pt>
                <c:pt idx="1">
                  <c:v>2.5350266816296148</c:v>
                </c:pt>
                <c:pt idx="2">
                  <c:v>2.8088364159832762</c:v>
                </c:pt>
                <c:pt idx="3">
                  <c:v>3.3565369469158961</c:v>
                </c:pt>
                <c:pt idx="4">
                  <c:v>3.4468515961604131</c:v>
                </c:pt>
                <c:pt idx="5">
                  <c:v>3.4977301844999555</c:v>
                </c:pt>
                <c:pt idx="6">
                  <c:v>3.532869836490903</c:v>
                </c:pt>
                <c:pt idx="7">
                  <c:v>3.5595489925125956</c:v>
                </c:pt>
                <c:pt idx="8">
                  <c:v>3.5809599968056629</c:v>
                </c:pt>
                <c:pt idx="9">
                  <c:v>3.5987839882794836</c:v>
                </c:pt>
                <c:pt idx="10">
                  <c:v>3.614013335627202</c:v>
                </c:pt>
                <c:pt idx="11">
                  <c:v>3.6272818320990394</c:v>
                </c:pt>
                <c:pt idx="12">
                  <c:v>3.6390183754383449</c:v>
                </c:pt>
                <c:pt idx="13">
                  <c:v>3.6495263901045139</c:v>
                </c:pt>
                <c:pt idx="14">
                  <c:v>3.6590282289519509</c:v>
                </c:pt>
                <c:pt idx="15">
                  <c:v>3.6676915678523985</c:v>
                </c:pt>
                <c:pt idx="16">
                  <c:v>3.6756458902266576</c:v>
                </c:pt>
                <c:pt idx="17">
                  <c:v>3.6829932093453031</c:v>
                </c:pt>
                <c:pt idx="18">
                  <c:v>3.6898152842978242</c:v>
                </c:pt>
                <c:pt idx="19">
                  <c:v>3.6961786190875978</c:v>
                </c:pt>
                <c:pt idx="20">
                  <c:v>3.7021380135220912</c:v>
                </c:pt>
                <c:pt idx="21">
                  <c:v>3.7077391409146419</c:v>
                </c:pt>
                <c:pt idx="22">
                  <c:v>3.7130204554544224</c:v>
                </c:pt>
                <c:pt idx="23">
                  <c:v>3.8230731335768025</c:v>
                </c:pt>
                <c:pt idx="24">
                  <c:v>3.9165979257800836</c:v>
                </c:pt>
                <c:pt idx="25">
                  <c:v>3.9939085870899063</c:v>
                </c:pt>
                <c:pt idx="26">
                  <c:v>4.0561037581019521</c:v>
                </c:pt>
                <c:pt idx="27">
                  <c:v>4.1047632309078441</c:v>
                </c:pt>
                <c:pt idx="28">
                  <c:v>4.1416077159077549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340-430E-A0EF-FFF5F14F3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3861600"/>
        <c:axId val="-1982561856"/>
      </c:scatterChart>
      <c:valAx>
        <c:axId val="-198386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61856"/>
        <c:crosses val="autoZero"/>
        <c:crossBetween val="midCat"/>
      </c:valAx>
      <c:valAx>
        <c:axId val="-198256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3861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WITCZACK'!$G$40:$G$68</c:f>
              <c:numCache>
                <c:formatCode>0.00</c:formatCode>
                <c:ptCount val="29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40-4230-8D98-64BC73AFD8DA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40-4230-8D98-64BC73AFD8DA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WITCZACK'!$P$40:$P$68</c:f>
              <c:numCache>
                <c:formatCode>0.00</c:formatCode>
                <c:ptCount val="29"/>
                <c:pt idx="0" formatCode="#,##0.00">
                  <c:v>240.75507799080711</c:v>
                </c:pt>
                <c:pt idx="1">
                  <c:v>333.54551056085802</c:v>
                </c:pt>
                <c:pt idx="2">
                  <c:v>645.79769872703434</c:v>
                </c:pt>
                <c:pt idx="3">
                  <c:v>2563.771511228415</c:v>
                </c:pt>
                <c:pt idx="4">
                  <c:v>3215.0728354339212</c:v>
                </c:pt>
                <c:pt idx="5">
                  <c:v>3650.0153600499925</c:v>
                </c:pt>
                <c:pt idx="6">
                  <c:v>3982.9276163017471</c:v>
                </c:pt>
                <c:pt idx="7">
                  <c:v>4254.8894678076422</c:v>
                </c:pt>
                <c:pt idx="8">
                  <c:v>4485.8417159257342</c:v>
                </c:pt>
                <c:pt idx="9">
                  <c:v>4687.1120827867198</c:v>
                </c:pt>
                <c:pt idx="10">
                  <c:v>4865.8047784919636</c:v>
                </c:pt>
                <c:pt idx="11">
                  <c:v>5026.6916117591518</c:v>
                </c:pt>
                <c:pt idx="12">
                  <c:v>5173.1440146642735</c:v>
                </c:pt>
                <c:pt idx="13">
                  <c:v>5307.6385427383912</c:v>
                </c:pt>
                <c:pt idx="14">
                  <c:v>5432.0515325173956</c:v>
                </c:pt>
                <c:pt idx="15">
                  <c:v>5547.8408263472757</c:v>
                </c:pt>
                <c:pt idx="16">
                  <c:v>5656.1630597933399</c:v>
                </c:pt>
                <c:pt idx="17">
                  <c:v>5757.9522497119151</c:v>
                </c:pt>
                <c:pt idx="18">
                  <c:v>5853.9741334159917</c:v>
                </c:pt>
                <c:pt idx="19">
                  <c:v>5944.8647605644765</c:v>
                </c:pt>
                <c:pt idx="20">
                  <c:v>6031.1585414213305</c:v>
                </c:pt>
                <c:pt idx="21">
                  <c:v>6113.3090464603856</c:v>
                </c:pt>
                <c:pt idx="22">
                  <c:v>6191.7047060679206</c:v>
                </c:pt>
                <c:pt idx="23">
                  <c:v>8045.3517747100677</c:v>
                </c:pt>
                <c:pt idx="24">
                  <c:v>9981.7424768247765</c:v>
                </c:pt>
                <c:pt idx="25">
                  <c:v>11852.631154957488</c:v>
                </c:pt>
                <c:pt idx="26">
                  <c:v>13532.861594973396</c:v>
                </c:pt>
                <c:pt idx="27">
                  <c:v>14940.663851932763</c:v>
                </c:pt>
                <c:pt idx="28">
                  <c:v>16035.784111409068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40-4230-8D98-64BC73AFD8DA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WITCZACK'!$Y$40:$Y$68</c:f>
              <c:numCache>
                <c:formatCode>0.00</c:formatCode>
                <c:ptCount val="29"/>
                <c:pt idx="0" formatCode="#,##0.00">
                  <c:v>205.65896380460336</c:v>
                </c:pt>
                <c:pt idx="1">
                  <c:v>245.63026161846562</c:v>
                </c:pt>
                <c:pt idx="2">
                  <c:v>400.26437356412475</c:v>
                </c:pt>
                <c:pt idx="3">
                  <c:v>1492.7813061813558</c:v>
                </c:pt>
                <c:pt idx="4">
                  <c:v>1886.4209105254445</c:v>
                </c:pt>
                <c:pt idx="5">
                  <c:v>2154.5342036727707</c:v>
                </c:pt>
                <c:pt idx="6">
                  <c:v>2362.5716249806997</c:v>
                </c:pt>
                <c:pt idx="7">
                  <c:v>2534.3411353631377</c:v>
                </c:pt>
                <c:pt idx="8">
                  <c:v>2681.5011772288758</c:v>
                </c:pt>
                <c:pt idx="9">
                  <c:v>2810.7215416619874</c:v>
                </c:pt>
                <c:pt idx="10">
                  <c:v>2926.2105033648763</c:v>
                </c:pt>
                <c:pt idx="11">
                  <c:v>3030.8097362451108</c:v>
                </c:pt>
                <c:pt idx="12">
                  <c:v>3126.5365495623196</c:v>
                </c:pt>
                <c:pt idx="13">
                  <c:v>3214.8792348982292</c:v>
                </c:pt>
                <c:pt idx="14">
                  <c:v>3296.9698869215708</c:v>
                </c:pt>
                <c:pt idx="15">
                  <c:v>3373.6913622628208</c:v>
                </c:pt>
                <c:pt idx="16">
                  <c:v>3445.746536390197</c:v>
                </c:pt>
                <c:pt idx="17">
                  <c:v>3513.7048494968658</c:v>
                </c:pt>
                <c:pt idx="18">
                  <c:v>3578.0345817622683</c:v>
                </c:pt>
                <c:pt idx="19">
                  <c:v>3639.1258368001841</c:v>
                </c:pt>
                <c:pt idx="20">
                  <c:v>3697.3072882542378</c:v>
                </c:pt>
                <c:pt idx="21">
                  <c:v>3752.8586284826592</c:v>
                </c:pt>
                <c:pt idx="22">
                  <c:v>3806.0199865818499</c:v>
                </c:pt>
                <c:pt idx="23">
                  <c:v>5106.6265741798989</c:v>
                </c:pt>
                <c:pt idx="24">
                  <c:v>6559.7149009994218</c:v>
                </c:pt>
                <c:pt idx="25">
                  <c:v>8062.8936074034509</c:v>
                </c:pt>
                <c:pt idx="26">
                  <c:v>9502.3352087537041</c:v>
                </c:pt>
                <c:pt idx="27">
                  <c:v>10777.543057595512</c:v>
                </c:pt>
                <c:pt idx="28">
                  <c:v>11815.014844462792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40-4230-8D98-64BC73AFD8DA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WITCZACK'!$AH$40:$AH$68</c:f>
              <c:numCache>
                <c:formatCode>0.00</c:formatCode>
                <c:ptCount val="29"/>
                <c:pt idx="0" formatCode="#,##0.00">
                  <c:v>236.71716594444987</c:v>
                </c:pt>
                <c:pt idx="1">
                  <c:v>330.67731985729921</c:v>
                </c:pt>
                <c:pt idx="2">
                  <c:v>644.78501050832529</c:v>
                </c:pt>
                <c:pt idx="3">
                  <c:v>2562.9187651209086</c:v>
                </c:pt>
                <c:pt idx="4">
                  <c:v>3212.3495023262753</c:v>
                </c:pt>
                <c:pt idx="5">
                  <c:v>3645.584056641113</c:v>
                </c:pt>
                <c:pt idx="6">
                  <c:v>3976.9461387558868</c:v>
                </c:pt>
                <c:pt idx="7">
                  <c:v>4247.4872174314405</c:v>
                </c:pt>
                <c:pt idx="8">
                  <c:v>4477.1248248993543</c:v>
                </c:pt>
                <c:pt idx="9">
                  <c:v>4677.1690612044449</c:v>
                </c:pt>
                <c:pt idx="10">
                  <c:v>4854.710715654488</c:v>
                </c:pt>
                <c:pt idx="11">
                  <c:v>5014.5111784346282</c:v>
                </c:pt>
                <c:pt idx="12">
                  <c:v>5159.9336289567082</c:v>
                </c:pt>
                <c:pt idx="13">
                  <c:v>5293.4479638995008</c:v>
                </c:pt>
                <c:pt idx="14">
                  <c:v>5416.925058752292</c:v>
                </c:pt>
                <c:pt idx="15">
                  <c:v>5531.8182129746274</c:v>
                </c:pt>
                <c:pt idx="16">
                  <c:v>5639.2802357309965</c:v>
                </c:pt>
                <c:pt idx="17">
                  <c:v>5740.2418855719598</c:v>
                </c:pt>
                <c:pt idx="18">
                  <c:v>5835.4660983822414</c:v>
                </c:pt>
                <c:pt idx="19">
                  <c:v>5925.5864945061167</c:v>
                </c:pt>
                <c:pt idx="20">
                  <c:v>6011.1353614201753</c:v>
                </c:pt>
                <c:pt idx="21">
                  <c:v>6092.5644018924977</c:v>
                </c:pt>
                <c:pt idx="22">
                  <c:v>6170.2603928303242</c:v>
                </c:pt>
                <c:pt idx="23">
                  <c:v>8004.2374332954096</c:v>
                </c:pt>
                <c:pt idx="24">
                  <c:v>9913.9191934569244</c:v>
                </c:pt>
                <c:pt idx="25">
                  <c:v>11753.47699778087</c:v>
                </c:pt>
                <c:pt idx="26">
                  <c:v>13401.49017473075</c:v>
                </c:pt>
                <c:pt idx="27">
                  <c:v>14779.885100084573</c:v>
                </c:pt>
                <c:pt idx="28">
                  <c:v>15851.063841463145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40-4230-8D98-64BC73AFD8DA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WITCZACK'!$AQ$40:$AQ$68</c:f>
              <c:numCache>
                <c:formatCode>0.00</c:formatCode>
                <c:ptCount val="29"/>
                <c:pt idx="0" formatCode="#,##0.00">
                  <c:v>233.7932805272257</c:v>
                </c:pt>
                <c:pt idx="1">
                  <c:v>318.71781488570207</c:v>
                </c:pt>
                <c:pt idx="2">
                  <c:v>608.29818229423074</c:v>
                </c:pt>
                <c:pt idx="3">
                  <c:v>2408.4003334404019</c:v>
                </c:pt>
                <c:pt idx="4">
                  <c:v>3023.3609796835685</c:v>
                </c:pt>
                <c:pt idx="5">
                  <c:v>3434.9207646102682</c:v>
                </c:pt>
                <c:pt idx="6">
                  <c:v>3750.407268610787</c:v>
                </c:pt>
                <c:pt idx="7">
                  <c:v>4008.435165680959</c:v>
                </c:pt>
                <c:pt idx="8">
                  <c:v>4227.7665421057682</c:v>
                </c:pt>
                <c:pt idx="9">
                  <c:v>4419.0678633677462</c:v>
                </c:pt>
                <c:pt idx="10">
                  <c:v>4589.0331205280108</c:v>
                </c:pt>
                <c:pt idx="11">
                  <c:v>4742.1612481246202</c:v>
                </c:pt>
                <c:pt idx="12">
                  <c:v>4881.6325790381943</c:v>
                </c:pt>
                <c:pt idx="13">
                  <c:v>5009.7844288206061</c:v>
                </c:pt>
                <c:pt idx="14">
                  <c:v>5128.3884334091908</c:v>
                </c:pt>
                <c:pt idx="15">
                  <c:v>5238.8216591796536</c:v>
                </c:pt>
                <c:pt idx="16">
                  <c:v>5342.1770795486154</c:v>
                </c:pt>
                <c:pt idx="17">
                  <c:v>5439.3376245891923</c:v>
                </c:pt>
                <c:pt idx="18">
                  <c:v>5531.0273984359101</c:v>
                </c:pt>
                <c:pt idx="19">
                  <c:v>5617.8480650417268</c:v>
                </c:pt>
                <c:pt idx="20">
                  <c:v>5700.3053005942174</c:v>
                </c:pt>
                <c:pt idx="21">
                  <c:v>5778.8284150342115</c:v>
                </c:pt>
                <c:pt idx="22">
                  <c:v>5853.785166376656</c:v>
                </c:pt>
                <c:pt idx="23">
                  <c:v>7632.5636758759701</c:v>
                </c:pt>
                <c:pt idx="24">
                  <c:v>9503.912392556651</c:v>
                </c:pt>
                <c:pt idx="25">
                  <c:v>11324.691764798297</c:v>
                </c:pt>
                <c:pt idx="26">
                  <c:v>12970.549735562097</c:v>
                </c:pt>
                <c:pt idx="27">
                  <c:v>14357.303277151568</c:v>
                </c:pt>
                <c:pt idx="28">
                  <c:v>15440.988929041745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40-4230-8D98-64BC73AFD8DA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WITCZACK'!$BB$40:$BB$68</c:f>
              <c:numCache>
                <c:formatCode>0.00</c:formatCode>
                <c:ptCount val="29"/>
                <c:pt idx="0" formatCode="#,##0.00">
                  <c:v>253.84263661845321</c:v>
                </c:pt>
                <c:pt idx="1">
                  <c:v>373.63136701813062</c:v>
                </c:pt>
                <c:pt idx="2">
                  <c:v>706.97508207856424</c:v>
                </c:pt>
                <c:pt idx="3">
                  <c:v>2406.0146901338417</c:v>
                </c:pt>
                <c:pt idx="4">
                  <c:v>2939.9777440083667</c:v>
                </c:pt>
                <c:pt idx="5">
                  <c:v>3291.1083337090431</c:v>
                </c:pt>
                <c:pt idx="6">
                  <c:v>3557.6862730484595</c:v>
                </c:pt>
                <c:pt idx="7">
                  <c:v>3774.3384095447241</c:v>
                </c:pt>
                <c:pt idx="8">
                  <c:v>3957.6691101299275</c:v>
                </c:pt>
                <c:pt idx="9">
                  <c:v>4117.0280951313825</c:v>
                </c:pt>
                <c:pt idx="10">
                  <c:v>4258.2392993537915</c:v>
                </c:pt>
                <c:pt idx="11">
                  <c:v>4385.1931875591372</c:v>
                </c:pt>
                <c:pt idx="12">
                  <c:v>4500.6260169580009</c:v>
                </c:pt>
                <c:pt idx="13">
                  <c:v>4606.5400318850143</c:v>
                </c:pt>
                <c:pt idx="14">
                  <c:v>4704.4471897852081</c:v>
                </c:pt>
                <c:pt idx="15">
                  <c:v>4795.5188340283921</c:v>
                </c:pt>
                <c:pt idx="16">
                  <c:v>4880.6819330329627</c:v>
                </c:pt>
                <c:pt idx="17">
                  <c:v>4960.683350718974</c:v>
                </c:pt>
                <c:pt idx="18">
                  <c:v>5036.1341535280098</c:v>
                </c:pt>
                <c:pt idx="19">
                  <c:v>5107.54099282689</c:v>
                </c:pt>
                <c:pt idx="20">
                  <c:v>5175.3288576248497</c:v>
                </c:pt>
                <c:pt idx="21">
                  <c:v>5239.8579094946899</c:v>
                </c:pt>
                <c:pt idx="22">
                  <c:v>5301.4361636255981</c:v>
                </c:pt>
                <c:pt idx="23">
                  <c:v>6761.9482652542647</c:v>
                </c:pt>
                <c:pt idx="24">
                  <c:v>8313.8120444685319</c:v>
                </c:pt>
                <c:pt idx="25">
                  <c:v>9860.7175696955965</c:v>
                </c:pt>
                <c:pt idx="26">
                  <c:v>11309.498094771525</c:v>
                </c:pt>
                <c:pt idx="27">
                  <c:v>12585.649918596842</c:v>
                </c:pt>
                <c:pt idx="28">
                  <c:v>13638.986641980955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40-4230-8D98-64BC73AFD8DA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WITCZACK'!$BL$40:$BL$68</c:f>
              <c:numCache>
                <c:formatCode>0.00</c:formatCode>
                <c:ptCount val="29"/>
                <c:pt idx="0" formatCode="#,##0.00">
                  <c:v>300.01771244780304</c:v>
                </c:pt>
                <c:pt idx="1">
                  <c:v>485.44782348329608</c:v>
                </c:pt>
                <c:pt idx="2">
                  <c:v>918.58079291483853</c:v>
                </c:pt>
                <c:pt idx="3">
                  <c:v>2791.1237177565913</c:v>
                </c:pt>
                <c:pt idx="4">
                  <c:v>3345.6296619162108</c:v>
                </c:pt>
                <c:pt idx="5">
                  <c:v>3707.2927040893178</c:v>
                </c:pt>
                <c:pt idx="6">
                  <c:v>3980.9478297609289</c:v>
                </c:pt>
                <c:pt idx="7">
                  <c:v>4203.0126442454348</c:v>
                </c:pt>
                <c:pt idx="8">
                  <c:v>4390.8061279987996</c:v>
                </c:pt>
                <c:pt idx="9">
                  <c:v>4554.0250689091235</c:v>
                </c:pt>
                <c:pt idx="10">
                  <c:v>4698.6842261899228</c:v>
                </c:pt>
                <c:pt idx="11">
                  <c:v>4828.7884860507565</c:v>
                </c:pt>
                <c:pt idx="12">
                  <c:v>4947.1472915654795</c:v>
                </c:pt>
                <c:pt idx="13">
                  <c:v>5055.8121120035494</c:v>
                </c:pt>
                <c:pt idx="14">
                  <c:v>5156.3293807217033</c:v>
                </c:pt>
                <c:pt idx="15">
                  <c:v>5249.8954071410353</c:v>
                </c:pt>
                <c:pt idx="16">
                  <c:v>5337.4557547354552</c:v>
                </c:pt>
                <c:pt idx="17">
                  <c:v>5419.77147469391</c:v>
                </c:pt>
                <c:pt idx="18">
                  <c:v>5497.4646861382435</c:v>
                </c:pt>
                <c:pt idx="19">
                  <c:v>5571.0508102163021</c:v>
                </c:pt>
                <c:pt idx="20">
                  <c:v>5640.9619080420252</c:v>
                </c:pt>
                <c:pt idx="21">
                  <c:v>5707.5639273029346</c:v>
                </c:pt>
                <c:pt idx="22">
                  <c:v>5771.169678999684</c:v>
                </c:pt>
                <c:pt idx="23">
                  <c:v>7298.7506684709224</c:v>
                </c:pt>
                <c:pt idx="24">
                  <c:v>8980.6381702504132</c:v>
                </c:pt>
                <c:pt idx="25">
                  <c:v>10748.037257083553</c:v>
                </c:pt>
                <c:pt idx="26">
                  <c:v>12523.640793292279</c:v>
                </c:pt>
                <c:pt idx="27">
                  <c:v>14235.715682067252</c:v>
                </c:pt>
                <c:pt idx="28">
                  <c:v>15828.975152529332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40-4230-8D98-64BC73AFD8DA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WITCZACK'!$BV$40:$BV$68</c:f>
              <c:numCache>
                <c:formatCode>0.00</c:formatCode>
                <c:ptCount val="29"/>
                <c:pt idx="0" formatCode="#,##0.00">
                  <c:v>225.11087030505576</c:v>
                </c:pt>
                <c:pt idx="1">
                  <c:v>295.84178945607221</c:v>
                </c:pt>
                <c:pt idx="2">
                  <c:v>510.60361606653237</c:v>
                </c:pt>
                <c:pt idx="3">
                  <c:v>1694.0618916493872</c:v>
                </c:pt>
                <c:pt idx="4">
                  <c:v>2080.1230726142044</c:v>
                </c:pt>
                <c:pt idx="5">
                  <c:v>2337.0867321479514</c:v>
                </c:pt>
                <c:pt idx="6">
                  <c:v>2533.7928880023719</c:v>
                </c:pt>
                <c:pt idx="7">
                  <c:v>2694.6861765537947</c:v>
                </c:pt>
                <c:pt idx="8">
                  <c:v>2831.5532842924949</c:v>
                </c:pt>
                <c:pt idx="9">
                  <c:v>2951.0605433855621</c:v>
                </c:pt>
                <c:pt idx="10">
                  <c:v>3057.3759502993926</c:v>
                </c:pt>
                <c:pt idx="11">
                  <c:v>3153.292878572659</c:v>
                </c:pt>
                <c:pt idx="12">
                  <c:v>3240.7816989938624</c:v>
                </c:pt>
                <c:pt idx="13">
                  <c:v>3321.2880251544102</c:v>
                </c:pt>
                <c:pt idx="14">
                  <c:v>3395.9061222899627</c:v>
                </c:pt>
                <c:pt idx="15">
                  <c:v>3465.4856317294539</c:v>
                </c:pt>
                <c:pt idx="16">
                  <c:v>3530.7003328351734</c:v>
                </c:pt>
                <c:pt idx="17">
                  <c:v>3592.0941496158539</c:v>
                </c:pt>
                <c:pt idx="18">
                  <c:v>3650.1129224407946</c:v>
                </c:pt>
                <c:pt idx="19">
                  <c:v>3705.1269487616232</c:v>
                </c:pt>
                <c:pt idx="20">
                  <c:v>3757.4473508494862</c:v>
                </c:pt>
                <c:pt idx="21">
                  <c:v>3807.338204244094</c:v>
                </c:pt>
                <c:pt idx="22">
                  <c:v>3855.0256864091511</c:v>
                </c:pt>
                <c:pt idx="23">
                  <c:v>5008.717020557553</c:v>
                </c:pt>
                <c:pt idx="24">
                  <c:v>6283.4940606852642</c:v>
                </c:pt>
                <c:pt idx="25">
                  <c:v>7606.4501190480905</c:v>
                </c:pt>
                <c:pt idx="26">
                  <c:v>8894.6235262473838</c:v>
                </c:pt>
                <c:pt idx="27">
                  <c:v>10069.882833810374</c:v>
                </c:pt>
                <c:pt idx="28">
                  <c:v>11069.151116080382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40-4230-8D98-64BC73AFD8DA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WITCZACK'!$CF$40:$CF$68</c:f>
              <c:numCache>
                <c:formatCode>0.00</c:formatCode>
                <c:ptCount val="29"/>
                <c:pt idx="0" formatCode="#,##0.00">
                  <c:v>236.99571398186657</c:v>
                </c:pt>
                <c:pt idx="1">
                  <c:v>338.50666452143469</c:v>
                </c:pt>
                <c:pt idx="2">
                  <c:v>614.74842578981236</c:v>
                </c:pt>
                <c:pt idx="3">
                  <c:v>1966.2619198182033</c:v>
                </c:pt>
                <c:pt idx="4">
                  <c:v>2385.104147391713</c:v>
                </c:pt>
                <c:pt idx="5">
                  <c:v>2660.6750255935108</c:v>
                </c:pt>
                <c:pt idx="6">
                  <c:v>2870.2022197478877</c:v>
                </c:pt>
                <c:pt idx="7">
                  <c:v>3040.7818542696659</c:v>
                </c:pt>
                <c:pt idx="8">
                  <c:v>3185.3792721839704</c:v>
                </c:pt>
                <c:pt idx="9">
                  <c:v>3311.2858966484469</c:v>
                </c:pt>
                <c:pt idx="10">
                  <c:v>3423.0400585581656</c:v>
                </c:pt>
                <c:pt idx="11">
                  <c:v>3523.6720257154911</c:v>
                </c:pt>
                <c:pt idx="12">
                  <c:v>3615.3125174807287</c:v>
                </c:pt>
                <c:pt idx="13">
                  <c:v>3699.5205103344119</c:v>
                </c:pt>
                <c:pt idx="14">
                  <c:v>3777.4732344531085</c:v>
                </c:pt>
                <c:pt idx="15">
                  <c:v>3850.0827844492696</c:v>
                </c:pt>
                <c:pt idx="16">
                  <c:v>3918.0710665189481</c:v>
                </c:pt>
                <c:pt idx="17">
                  <c:v>3982.0198326023838</c:v>
                </c:pt>
                <c:pt idx="18">
                  <c:v>4042.4051641572137</c:v>
                </c:pt>
                <c:pt idx="19">
                  <c:v>4099.6218920662668</c:v>
                </c:pt>
                <c:pt idx="20">
                  <c:v>4154.0012989591642</c:v>
                </c:pt>
                <c:pt idx="21">
                  <c:v>4205.8242160614445</c:v>
                </c:pt>
                <c:pt idx="22">
                  <c:v>4255.3308879506803</c:v>
                </c:pt>
                <c:pt idx="23">
                  <c:v>5447.1556314188583</c:v>
                </c:pt>
                <c:pt idx="24">
                  <c:v>6759.8296306027378</c:v>
                </c:pt>
                <c:pt idx="25">
                  <c:v>8131.1125718254543</c:v>
                </c:pt>
                <c:pt idx="26">
                  <c:v>9491.0000870951117</c:v>
                </c:pt>
                <c:pt idx="27">
                  <c:v>10773.798060648633</c:v>
                </c:pt>
                <c:pt idx="28">
                  <c:v>11926.877630866673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440-4230-8D98-64BC73AFD8DA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WITCZACK'!$CP$40:$CP$68</c:f>
              <c:numCache>
                <c:formatCode>0.00</c:formatCode>
                <c:ptCount val="29"/>
                <c:pt idx="0" formatCode="#,##0.00">
                  <c:v>242.0229759778052</c:v>
                </c:pt>
                <c:pt idx="1">
                  <c:v>342.78884572276831</c:v>
                </c:pt>
                <c:pt idx="2">
                  <c:v>643.92667446915107</c:v>
                </c:pt>
                <c:pt idx="3">
                  <c:v>2272.6729711039952</c:v>
                </c:pt>
                <c:pt idx="4">
                  <c:v>2798.0250362138654</c:v>
                </c:pt>
                <c:pt idx="5">
                  <c:v>3145.7933099549587</c:v>
                </c:pt>
                <c:pt idx="6">
                  <c:v>3410.9066714514247</c:v>
                </c:pt>
                <c:pt idx="7">
                  <c:v>3627.0120005245039</c:v>
                </c:pt>
                <c:pt idx="8">
                  <c:v>3810.3072474807568</c:v>
                </c:pt>
                <c:pt idx="9">
                  <c:v>3969.9404132751292</c:v>
                </c:pt>
                <c:pt idx="10">
                  <c:v>4111.623462328972</c:v>
                </c:pt>
                <c:pt idx="11">
                  <c:v>4239.1797515130675</c:v>
                </c:pt>
                <c:pt idx="12">
                  <c:v>4355.3030102282701</c:v>
                </c:pt>
                <c:pt idx="13">
                  <c:v>4461.9673710774505</c:v>
                </c:pt>
                <c:pt idx="14">
                  <c:v>4560.6655911536554</c:v>
                </c:pt>
                <c:pt idx="15">
                  <c:v>4652.5555573252759</c:v>
                </c:pt>
                <c:pt idx="16">
                  <c:v>4738.554611766408</c:v>
                </c:pt>
                <c:pt idx="17">
                  <c:v>4819.4026191922867</c:v>
                </c:pt>
                <c:pt idx="18">
                  <c:v>4895.7054916113957</c:v>
                </c:pt>
                <c:pt idx="19">
                  <c:v>4967.9660475178371</c:v>
                </c:pt>
                <c:pt idx="20">
                  <c:v>5036.6064060498447</c:v>
                </c:pt>
                <c:pt idx="21">
                  <c:v>5101.9845709572119</c:v>
                </c:pt>
                <c:pt idx="22">
                  <c:v>5164.4069327507468</c:v>
                </c:pt>
                <c:pt idx="23">
                  <c:v>6653.8519516212746</c:v>
                </c:pt>
                <c:pt idx="24">
                  <c:v>8252.7354919569789</c:v>
                </c:pt>
                <c:pt idx="25">
                  <c:v>9860.7190945007333</c:v>
                </c:pt>
                <c:pt idx="26">
                  <c:v>11378.991109427749</c:v>
                </c:pt>
                <c:pt idx="27">
                  <c:v>12728.089805786445</c:v>
                </c:pt>
                <c:pt idx="28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440-4230-8D98-64BC73AF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2559680"/>
        <c:axId val="-1982561312"/>
      </c:scatterChart>
      <c:valAx>
        <c:axId val="-198255968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61312"/>
        <c:crosses val="autoZero"/>
        <c:crossBetween val="midCat"/>
      </c:valAx>
      <c:valAx>
        <c:axId val="-198256131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59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018119722986438E-2"/>
                  <c:y val="0.21752280964879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Módulo1!$KQ$13:$KQ$41</c:f>
              <c:numCache>
                <c:formatCode>General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xVal>
          <c:yVal>
            <c:numRef>
              <c:f>Módulo1!$KM$13:$KM$41</c:f>
              <c:numCache>
                <c:formatCode>#,##0.0000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43-4FF6-97EB-D860C25BCD10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Módulo1!$DD$44:$DE$44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Módulo1!$DD$45:$DE$45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43-4FF6-97EB-D860C25B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162544"/>
        <c:axId val="-2032162000"/>
      </c:scatterChart>
      <c:valAx>
        <c:axId val="-203216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 MEPDG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62000"/>
        <c:crosses val="autoZero"/>
        <c:crossBetween val="midCat"/>
      </c:valAx>
      <c:valAx>
        <c:axId val="-203216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Valor</a:t>
                </a:r>
                <a:r>
                  <a:rPr lang="es-CL" baseline="0"/>
                  <a:t> Medido (Ec. SIgmoidal)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6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WITCZACK'!$G$40:$G$68,'CALIBRACION WITCZACK'!$P$40:$P$68,'CALIBRACION WITCZACK'!$Y$40:$Y$68,'CALIBRACION WITCZACK'!$AH$40:$AH$68,'CALIBRACION WITCZACK'!$AQ$40:$AQ$68,'CALIBRACION WITCZACK'!$BB$40:$BB$68,'CALIBRACION WITCZACK'!$BL$40:$BL$68,'CALIBRACION WITCZACK'!$BV$40:$BV$68,'CALIBRACION WITCZACK'!$CF$40:$CF$68,'CALIBRACION WITCZACK'!$CP$40:$CP$68)</c:f>
              <c:numCache>
                <c:formatCode>0.00</c:formatCode>
                <c:ptCount val="290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  <c:pt idx="29" formatCode="#,##0.00">
                  <c:v>240.75507799080711</c:v>
                </c:pt>
                <c:pt idx="30">
                  <c:v>333.54551056085802</c:v>
                </c:pt>
                <c:pt idx="31">
                  <c:v>645.79769872703434</c:v>
                </c:pt>
                <c:pt idx="32">
                  <c:v>2563.771511228415</c:v>
                </c:pt>
                <c:pt idx="33">
                  <c:v>3215.0728354339212</c:v>
                </c:pt>
                <c:pt idx="34">
                  <c:v>3650.0153600499925</c:v>
                </c:pt>
                <c:pt idx="35">
                  <c:v>3982.9276163017471</c:v>
                </c:pt>
                <c:pt idx="36">
                  <c:v>4254.8894678076422</c:v>
                </c:pt>
                <c:pt idx="37">
                  <c:v>4485.8417159257342</c:v>
                </c:pt>
                <c:pt idx="38">
                  <c:v>4687.1120827867198</c:v>
                </c:pt>
                <c:pt idx="39">
                  <c:v>4865.8047784919636</c:v>
                </c:pt>
                <c:pt idx="40">
                  <c:v>5026.6916117591518</c:v>
                </c:pt>
                <c:pt idx="41">
                  <c:v>5173.1440146642735</c:v>
                </c:pt>
                <c:pt idx="42">
                  <c:v>5307.6385427383912</c:v>
                </c:pt>
                <c:pt idx="43">
                  <c:v>5432.0515325173956</c:v>
                </c:pt>
                <c:pt idx="44">
                  <c:v>5547.8408263472757</c:v>
                </c:pt>
                <c:pt idx="45">
                  <c:v>5656.1630597933399</c:v>
                </c:pt>
                <c:pt idx="46">
                  <c:v>5757.9522497119151</c:v>
                </c:pt>
                <c:pt idx="47">
                  <c:v>5853.9741334159917</c:v>
                </c:pt>
                <c:pt idx="48">
                  <c:v>5944.8647605644765</c:v>
                </c:pt>
                <c:pt idx="49">
                  <c:v>6031.1585414213305</c:v>
                </c:pt>
                <c:pt idx="50">
                  <c:v>6113.3090464603856</c:v>
                </c:pt>
                <c:pt idx="51">
                  <c:v>6191.7047060679206</c:v>
                </c:pt>
                <c:pt idx="52">
                  <c:v>8045.3517747100677</c:v>
                </c:pt>
                <c:pt idx="53">
                  <c:v>9981.7424768247765</c:v>
                </c:pt>
                <c:pt idx="54">
                  <c:v>11852.631154957488</c:v>
                </c:pt>
                <c:pt idx="55">
                  <c:v>13532.861594973396</c:v>
                </c:pt>
                <c:pt idx="56">
                  <c:v>14940.663851932763</c:v>
                </c:pt>
                <c:pt idx="57">
                  <c:v>16035.784111409068</c:v>
                </c:pt>
                <c:pt idx="58" formatCode="#,##0.00">
                  <c:v>205.65896380460336</c:v>
                </c:pt>
                <c:pt idx="59">
                  <c:v>245.63026161846562</c:v>
                </c:pt>
                <c:pt idx="60">
                  <c:v>400.26437356412475</c:v>
                </c:pt>
                <c:pt idx="61">
                  <c:v>1492.7813061813558</c:v>
                </c:pt>
                <c:pt idx="62">
                  <c:v>1886.4209105254445</c:v>
                </c:pt>
                <c:pt idx="63">
                  <c:v>2154.5342036727707</c:v>
                </c:pt>
                <c:pt idx="64">
                  <c:v>2362.5716249806997</c:v>
                </c:pt>
                <c:pt idx="65">
                  <c:v>2534.3411353631377</c:v>
                </c:pt>
                <c:pt idx="66">
                  <c:v>2681.5011772288758</c:v>
                </c:pt>
                <c:pt idx="67">
                  <c:v>2810.7215416619874</c:v>
                </c:pt>
                <c:pt idx="68">
                  <c:v>2926.2105033648763</c:v>
                </c:pt>
                <c:pt idx="69">
                  <c:v>3030.8097362451108</c:v>
                </c:pt>
                <c:pt idx="70">
                  <c:v>3126.5365495623196</c:v>
                </c:pt>
                <c:pt idx="71">
                  <c:v>3214.8792348982292</c:v>
                </c:pt>
                <c:pt idx="72">
                  <c:v>3296.9698869215708</c:v>
                </c:pt>
                <c:pt idx="73">
                  <c:v>3373.6913622628208</c:v>
                </c:pt>
                <c:pt idx="74">
                  <c:v>3445.746536390197</c:v>
                </c:pt>
                <c:pt idx="75">
                  <c:v>3513.7048494968658</c:v>
                </c:pt>
                <c:pt idx="76">
                  <c:v>3578.0345817622683</c:v>
                </c:pt>
                <c:pt idx="77">
                  <c:v>3639.1258368001841</c:v>
                </c:pt>
                <c:pt idx="78">
                  <c:v>3697.3072882542378</c:v>
                </c:pt>
                <c:pt idx="79">
                  <c:v>3752.8586284826592</c:v>
                </c:pt>
                <c:pt idx="80">
                  <c:v>3806.0199865818499</c:v>
                </c:pt>
                <c:pt idx="81">
                  <c:v>5106.6265741798989</c:v>
                </c:pt>
                <c:pt idx="82">
                  <c:v>6559.7149009994218</c:v>
                </c:pt>
                <c:pt idx="83">
                  <c:v>8062.8936074034509</c:v>
                </c:pt>
                <c:pt idx="84">
                  <c:v>9502.3352087537041</c:v>
                </c:pt>
                <c:pt idx="85">
                  <c:v>10777.543057595512</c:v>
                </c:pt>
                <c:pt idx="86">
                  <c:v>11815.014844462792</c:v>
                </c:pt>
                <c:pt idx="87" formatCode="#,##0.00">
                  <c:v>236.71716594444987</c:v>
                </c:pt>
                <c:pt idx="88">
                  <c:v>330.67731985729921</c:v>
                </c:pt>
                <c:pt idx="89">
                  <c:v>644.78501050832529</c:v>
                </c:pt>
                <c:pt idx="90">
                  <c:v>2562.9187651209086</c:v>
                </c:pt>
                <c:pt idx="91">
                  <c:v>3212.3495023262753</c:v>
                </c:pt>
                <c:pt idx="92">
                  <c:v>3645.584056641113</c:v>
                </c:pt>
                <c:pt idx="93">
                  <c:v>3976.9461387558868</c:v>
                </c:pt>
                <c:pt idx="94">
                  <c:v>4247.4872174314405</c:v>
                </c:pt>
                <c:pt idx="95">
                  <c:v>4477.1248248993543</c:v>
                </c:pt>
                <c:pt idx="96">
                  <c:v>4677.1690612044449</c:v>
                </c:pt>
                <c:pt idx="97">
                  <c:v>4854.710715654488</c:v>
                </c:pt>
                <c:pt idx="98">
                  <c:v>5014.5111784346282</c:v>
                </c:pt>
                <c:pt idx="99">
                  <c:v>5159.9336289567082</c:v>
                </c:pt>
                <c:pt idx="100">
                  <c:v>5293.4479638995008</c:v>
                </c:pt>
                <c:pt idx="101">
                  <c:v>5416.925058752292</c:v>
                </c:pt>
                <c:pt idx="102">
                  <c:v>5531.8182129746274</c:v>
                </c:pt>
                <c:pt idx="103">
                  <c:v>5639.2802357309965</c:v>
                </c:pt>
                <c:pt idx="104">
                  <c:v>5740.2418855719598</c:v>
                </c:pt>
                <c:pt idx="105">
                  <c:v>5835.4660983822414</c:v>
                </c:pt>
                <c:pt idx="106">
                  <c:v>5925.5864945061167</c:v>
                </c:pt>
                <c:pt idx="107">
                  <c:v>6011.1353614201753</c:v>
                </c:pt>
                <c:pt idx="108">
                  <c:v>6092.5644018924977</c:v>
                </c:pt>
                <c:pt idx="109">
                  <c:v>6170.2603928303242</c:v>
                </c:pt>
                <c:pt idx="110">
                  <c:v>8004.2374332954096</c:v>
                </c:pt>
                <c:pt idx="111">
                  <c:v>9913.9191934569244</c:v>
                </c:pt>
                <c:pt idx="112">
                  <c:v>11753.47699778087</c:v>
                </c:pt>
                <c:pt idx="113">
                  <c:v>13401.49017473075</c:v>
                </c:pt>
                <c:pt idx="114">
                  <c:v>14779.885100084573</c:v>
                </c:pt>
                <c:pt idx="115">
                  <c:v>15851.063841463145</c:v>
                </c:pt>
                <c:pt idx="116" formatCode="#,##0.00">
                  <c:v>233.7932805272257</c:v>
                </c:pt>
                <c:pt idx="117">
                  <c:v>318.71781488570207</c:v>
                </c:pt>
                <c:pt idx="118">
                  <c:v>608.29818229423074</c:v>
                </c:pt>
                <c:pt idx="119">
                  <c:v>2408.4003334404019</c:v>
                </c:pt>
                <c:pt idx="120">
                  <c:v>3023.3609796835685</c:v>
                </c:pt>
                <c:pt idx="121">
                  <c:v>3434.9207646102682</c:v>
                </c:pt>
                <c:pt idx="122">
                  <c:v>3750.407268610787</c:v>
                </c:pt>
                <c:pt idx="123">
                  <c:v>4008.435165680959</c:v>
                </c:pt>
                <c:pt idx="124">
                  <c:v>4227.7665421057682</c:v>
                </c:pt>
                <c:pt idx="125">
                  <c:v>4419.0678633677462</c:v>
                </c:pt>
                <c:pt idx="126">
                  <c:v>4589.0331205280108</c:v>
                </c:pt>
                <c:pt idx="127">
                  <c:v>4742.1612481246202</c:v>
                </c:pt>
                <c:pt idx="128">
                  <c:v>4881.6325790381943</c:v>
                </c:pt>
                <c:pt idx="129">
                  <c:v>5009.7844288206061</c:v>
                </c:pt>
                <c:pt idx="130">
                  <c:v>5128.3884334091908</c:v>
                </c:pt>
                <c:pt idx="131">
                  <c:v>5238.8216591796536</c:v>
                </c:pt>
                <c:pt idx="132">
                  <c:v>5342.1770795486154</c:v>
                </c:pt>
                <c:pt idx="133">
                  <c:v>5439.3376245891923</c:v>
                </c:pt>
                <c:pt idx="134">
                  <c:v>5531.0273984359101</c:v>
                </c:pt>
                <c:pt idx="135">
                  <c:v>5617.8480650417268</c:v>
                </c:pt>
                <c:pt idx="136">
                  <c:v>5700.3053005942174</c:v>
                </c:pt>
                <c:pt idx="137">
                  <c:v>5778.8284150342115</c:v>
                </c:pt>
                <c:pt idx="138">
                  <c:v>5853.785166376656</c:v>
                </c:pt>
                <c:pt idx="139">
                  <c:v>7632.5636758759701</c:v>
                </c:pt>
                <c:pt idx="140">
                  <c:v>9503.912392556651</c:v>
                </c:pt>
                <c:pt idx="141">
                  <c:v>11324.691764798297</c:v>
                </c:pt>
                <c:pt idx="142">
                  <c:v>12970.549735562097</c:v>
                </c:pt>
                <c:pt idx="143">
                  <c:v>14357.303277151568</c:v>
                </c:pt>
                <c:pt idx="144">
                  <c:v>15440.988929041745</c:v>
                </c:pt>
                <c:pt idx="145" formatCode="#,##0.00">
                  <c:v>253.84263661845321</c:v>
                </c:pt>
                <c:pt idx="146">
                  <c:v>373.63136701813062</c:v>
                </c:pt>
                <c:pt idx="147">
                  <c:v>706.97508207856424</c:v>
                </c:pt>
                <c:pt idx="148">
                  <c:v>2406.0146901338417</c:v>
                </c:pt>
                <c:pt idx="149">
                  <c:v>2939.9777440083667</c:v>
                </c:pt>
                <c:pt idx="150">
                  <c:v>3291.1083337090431</c:v>
                </c:pt>
                <c:pt idx="151">
                  <c:v>3557.6862730484595</c:v>
                </c:pt>
                <c:pt idx="152">
                  <c:v>3774.3384095447241</c:v>
                </c:pt>
                <c:pt idx="153">
                  <c:v>3957.6691101299275</c:v>
                </c:pt>
                <c:pt idx="154">
                  <c:v>4117.0280951313825</c:v>
                </c:pt>
                <c:pt idx="155">
                  <c:v>4258.2392993537915</c:v>
                </c:pt>
                <c:pt idx="156">
                  <c:v>4385.1931875591372</c:v>
                </c:pt>
                <c:pt idx="157">
                  <c:v>4500.6260169580009</c:v>
                </c:pt>
                <c:pt idx="158">
                  <c:v>4606.5400318850143</c:v>
                </c:pt>
                <c:pt idx="159">
                  <c:v>4704.4471897852081</c:v>
                </c:pt>
                <c:pt idx="160">
                  <c:v>4795.5188340283921</c:v>
                </c:pt>
                <c:pt idx="161">
                  <c:v>4880.6819330329627</c:v>
                </c:pt>
                <c:pt idx="162">
                  <c:v>4960.683350718974</c:v>
                </c:pt>
                <c:pt idx="163">
                  <c:v>5036.1341535280098</c:v>
                </c:pt>
                <c:pt idx="164">
                  <c:v>5107.54099282689</c:v>
                </c:pt>
                <c:pt idx="165">
                  <c:v>5175.3288576248497</c:v>
                </c:pt>
                <c:pt idx="166">
                  <c:v>5239.8579094946899</c:v>
                </c:pt>
                <c:pt idx="167">
                  <c:v>5301.4361636255981</c:v>
                </c:pt>
                <c:pt idx="168">
                  <c:v>6761.9482652542647</c:v>
                </c:pt>
                <c:pt idx="169">
                  <c:v>8313.8120444685319</c:v>
                </c:pt>
                <c:pt idx="170">
                  <c:v>9860.7175696955965</c:v>
                </c:pt>
                <c:pt idx="171">
                  <c:v>11309.498094771525</c:v>
                </c:pt>
                <c:pt idx="172">
                  <c:v>12585.649918596842</c:v>
                </c:pt>
                <c:pt idx="173">
                  <c:v>13638.986641980955</c:v>
                </c:pt>
                <c:pt idx="174" formatCode="#,##0.00">
                  <c:v>300.01771244780304</c:v>
                </c:pt>
                <c:pt idx="175">
                  <c:v>485.44782348329608</c:v>
                </c:pt>
                <c:pt idx="176">
                  <c:v>918.58079291483853</c:v>
                </c:pt>
                <c:pt idx="177">
                  <c:v>2791.1237177565913</c:v>
                </c:pt>
                <c:pt idx="178">
                  <c:v>3345.6296619162108</c:v>
                </c:pt>
                <c:pt idx="179">
                  <c:v>3707.2927040893178</c:v>
                </c:pt>
                <c:pt idx="180">
                  <c:v>3980.9478297609289</c:v>
                </c:pt>
                <c:pt idx="181">
                  <c:v>4203.0126442454348</c:v>
                </c:pt>
                <c:pt idx="182">
                  <c:v>4390.8061279987996</c:v>
                </c:pt>
                <c:pt idx="183">
                  <c:v>4554.0250689091235</c:v>
                </c:pt>
                <c:pt idx="184">
                  <c:v>4698.6842261899228</c:v>
                </c:pt>
                <c:pt idx="185">
                  <c:v>4828.7884860507565</c:v>
                </c:pt>
                <c:pt idx="186">
                  <c:v>4947.1472915654795</c:v>
                </c:pt>
                <c:pt idx="187">
                  <c:v>5055.8121120035494</c:v>
                </c:pt>
                <c:pt idx="188">
                  <c:v>5156.3293807217033</c:v>
                </c:pt>
                <c:pt idx="189">
                  <c:v>5249.8954071410353</c:v>
                </c:pt>
                <c:pt idx="190">
                  <c:v>5337.4557547354552</c:v>
                </c:pt>
                <c:pt idx="191">
                  <c:v>5419.77147469391</c:v>
                </c:pt>
                <c:pt idx="192">
                  <c:v>5497.4646861382435</c:v>
                </c:pt>
                <c:pt idx="193">
                  <c:v>5571.0508102163021</c:v>
                </c:pt>
                <c:pt idx="194">
                  <c:v>5640.9619080420252</c:v>
                </c:pt>
                <c:pt idx="195">
                  <c:v>5707.5639273029346</c:v>
                </c:pt>
                <c:pt idx="196">
                  <c:v>5771.169678999684</c:v>
                </c:pt>
                <c:pt idx="197">
                  <c:v>7298.7506684709224</c:v>
                </c:pt>
                <c:pt idx="198">
                  <c:v>8980.6381702504132</c:v>
                </c:pt>
                <c:pt idx="199">
                  <c:v>10748.037257083553</c:v>
                </c:pt>
                <c:pt idx="200">
                  <c:v>12523.640793292279</c:v>
                </c:pt>
                <c:pt idx="201">
                  <c:v>14235.715682067252</c:v>
                </c:pt>
                <c:pt idx="202">
                  <c:v>15828.975152529332</c:v>
                </c:pt>
                <c:pt idx="203" formatCode="#,##0.00">
                  <c:v>225.11087030505576</c:v>
                </c:pt>
                <c:pt idx="204">
                  <c:v>295.84178945607221</c:v>
                </c:pt>
                <c:pt idx="205">
                  <c:v>510.60361606653237</c:v>
                </c:pt>
                <c:pt idx="206">
                  <c:v>1694.0618916493872</c:v>
                </c:pt>
                <c:pt idx="207">
                  <c:v>2080.1230726142044</c:v>
                </c:pt>
                <c:pt idx="208">
                  <c:v>2337.0867321479514</c:v>
                </c:pt>
                <c:pt idx="209">
                  <c:v>2533.7928880023719</c:v>
                </c:pt>
                <c:pt idx="210">
                  <c:v>2694.6861765537947</c:v>
                </c:pt>
                <c:pt idx="211">
                  <c:v>2831.5532842924949</c:v>
                </c:pt>
                <c:pt idx="212">
                  <c:v>2951.0605433855621</c:v>
                </c:pt>
                <c:pt idx="213">
                  <c:v>3057.3759502993926</c:v>
                </c:pt>
                <c:pt idx="214">
                  <c:v>3153.292878572659</c:v>
                </c:pt>
                <c:pt idx="215">
                  <c:v>3240.7816989938624</c:v>
                </c:pt>
                <c:pt idx="216">
                  <c:v>3321.2880251544102</c:v>
                </c:pt>
                <c:pt idx="217">
                  <c:v>3395.9061222899627</c:v>
                </c:pt>
                <c:pt idx="218">
                  <c:v>3465.4856317294539</c:v>
                </c:pt>
                <c:pt idx="219">
                  <c:v>3530.7003328351734</c:v>
                </c:pt>
                <c:pt idx="220">
                  <c:v>3592.0941496158539</c:v>
                </c:pt>
                <c:pt idx="221">
                  <c:v>3650.1129224407946</c:v>
                </c:pt>
                <c:pt idx="222">
                  <c:v>3705.1269487616232</c:v>
                </c:pt>
                <c:pt idx="223">
                  <c:v>3757.4473508494862</c:v>
                </c:pt>
                <c:pt idx="224">
                  <c:v>3807.338204244094</c:v>
                </c:pt>
                <c:pt idx="225">
                  <c:v>3855.0256864091511</c:v>
                </c:pt>
                <c:pt idx="226">
                  <c:v>5008.717020557553</c:v>
                </c:pt>
                <c:pt idx="227">
                  <c:v>6283.4940606852642</c:v>
                </c:pt>
                <c:pt idx="228">
                  <c:v>7606.4501190480905</c:v>
                </c:pt>
                <c:pt idx="229">
                  <c:v>8894.6235262473838</c:v>
                </c:pt>
                <c:pt idx="230">
                  <c:v>10069.882833810374</c:v>
                </c:pt>
                <c:pt idx="231">
                  <c:v>11069.151116080382</c:v>
                </c:pt>
                <c:pt idx="232" formatCode="#,##0.00">
                  <c:v>236.99571398186657</c:v>
                </c:pt>
                <c:pt idx="233">
                  <c:v>338.50666452143469</c:v>
                </c:pt>
                <c:pt idx="234">
                  <c:v>614.74842578981236</c:v>
                </c:pt>
                <c:pt idx="235">
                  <c:v>1966.2619198182033</c:v>
                </c:pt>
                <c:pt idx="236">
                  <c:v>2385.104147391713</c:v>
                </c:pt>
                <c:pt idx="237">
                  <c:v>2660.6750255935108</c:v>
                </c:pt>
                <c:pt idx="238">
                  <c:v>2870.2022197478877</c:v>
                </c:pt>
                <c:pt idx="239">
                  <c:v>3040.7818542696659</c:v>
                </c:pt>
                <c:pt idx="240">
                  <c:v>3185.3792721839704</c:v>
                </c:pt>
                <c:pt idx="241">
                  <c:v>3311.2858966484469</c:v>
                </c:pt>
                <c:pt idx="242">
                  <c:v>3423.0400585581656</c:v>
                </c:pt>
                <c:pt idx="243">
                  <c:v>3523.6720257154911</c:v>
                </c:pt>
                <c:pt idx="244">
                  <c:v>3615.3125174807287</c:v>
                </c:pt>
                <c:pt idx="245">
                  <c:v>3699.5205103344119</c:v>
                </c:pt>
                <c:pt idx="246">
                  <c:v>3777.4732344531085</c:v>
                </c:pt>
                <c:pt idx="247">
                  <c:v>3850.0827844492696</c:v>
                </c:pt>
                <c:pt idx="248">
                  <c:v>3918.0710665189481</c:v>
                </c:pt>
                <c:pt idx="249">
                  <c:v>3982.0198326023838</c:v>
                </c:pt>
                <c:pt idx="250">
                  <c:v>4042.4051641572137</c:v>
                </c:pt>
                <c:pt idx="251">
                  <c:v>4099.6218920662668</c:v>
                </c:pt>
                <c:pt idx="252">
                  <c:v>4154.0012989591642</c:v>
                </c:pt>
                <c:pt idx="253">
                  <c:v>4205.8242160614445</c:v>
                </c:pt>
                <c:pt idx="254">
                  <c:v>4255.3308879506803</c:v>
                </c:pt>
                <c:pt idx="255">
                  <c:v>5447.1556314188583</c:v>
                </c:pt>
                <c:pt idx="256">
                  <c:v>6759.8296306027378</c:v>
                </c:pt>
                <c:pt idx="257">
                  <c:v>8131.1125718254543</c:v>
                </c:pt>
                <c:pt idx="258">
                  <c:v>9491.0000870951117</c:v>
                </c:pt>
                <c:pt idx="259">
                  <c:v>10773.798060648633</c:v>
                </c:pt>
                <c:pt idx="260">
                  <c:v>11926.877630866673</c:v>
                </c:pt>
                <c:pt idx="261" formatCode="#,##0.00">
                  <c:v>242.0229759778052</c:v>
                </c:pt>
                <c:pt idx="262">
                  <c:v>342.78884572276831</c:v>
                </c:pt>
                <c:pt idx="263">
                  <c:v>643.92667446915107</c:v>
                </c:pt>
                <c:pt idx="264">
                  <c:v>2272.6729711039952</c:v>
                </c:pt>
                <c:pt idx="265">
                  <c:v>2798.0250362138654</c:v>
                </c:pt>
                <c:pt idx="266">
                  <c:v>3145.7933099549587</c:v>
                </c:pt>
                <c:pt idx="267">
                  <c:v>3410.9066714514247</c:v>
                </c:pt>
                <c:pt idx="268">
                  <c:v>3627.0120005245039</c:v>
                </c:pt>
                <c:pt idx="269">
                  <c:v>3810.3072474807568</c:v>
                </c:pt>
                <c:pt idx="270">
                  <c:v>3969.9404132751292</c:v>
                </c:pt>
                <c:pt idx="271">
                  <c:v>4111.623462328972</c:v>
                </c:pt>
                <c:pt idx="272">
                  <c:v>4239.1797515130675</c:v>
                </c:pt>
                <c:pt idx="273">
                  <c:v>4355.3030102282701</c:v>
                </c:pt>
                <c:pt idx="274">
                  <c:v>4461.9673710774505</c:v>
                </c:pt>
                <c:pt idx="275">
                  <c:v>4560.6655911536554</c:v>
                </c:pt>
                <c:pt idx="276">
                  <c:v>4652.5555573252759</c:v>
                </c:pt>
                <c:pt idx="277">
                  <c:v>4738.554611766408</c:v>
                </c:pt>
                <c:pt idx="278">
                  <c:v>4819.4026191922867</c:v>
                </c:pt>
                <c:pt idx="279">
                  <c:v>4895.7054916113957</c:v>
                </c:pt>
                <c:pt idx="280">
                  <c:v>4967.9660475178371</c:v>
                </c:pt>
                <c:pt idx="281">
                  <c:v>5036.6064060498447</c:v>
                </c:pt>
                <c:pt idx="282">
                  <c:v>5101.9845709572119</c:v>
                </c:pt>
                <c:pt idx="283">
                  <c:v>5164.4069327507468</c:v>
                </c:pt>
                <c:pt idx="284">
                  <c:v>6653.8519516212746</c:v>
                </c:pt>
                <c:pt idx="285">
                  <c:v>8252.7354919569789</c:v>
                </c:pt>
                <c:pt idx="286">
                  <c:v>9860.7190945007333</c:v>
                </c:pt>
                <c:pt idx="287">
                  <c:v>11378.991109427749</c:v>
                </c:pt>
                <c:pt idx="288">
                  <c:v>12728.089805786445</c:v>
                </c:pt>
                <c:pt idx="289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32-4B98-A4FB-7FE1D1AFDE18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32-4B98-A4FB-7FE1D1AF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2559136"/>
        <c:axId val="-1982565120"/>
      </c:scatterChart>
      <c:valAx>
        <c:axId val="-198255913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65120"/>
        <c:crossesAt val="10"/>
        <c:crossBetween val="midCat"/>
      </c:valAx>
      <c:valAx>
        <c:axId val="-198256512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59136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WITCZACK'!$I$5:$I$33</c:f>
              <c:numCache>
                <c:formatCode>0.00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5B-492B-9877-AB018C8F8E42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5B-492B-9877-AB018C8F8E42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WITCZACK'!$R$5:$R$33</c:f>
              <c:numCache>
                <c:formatCode>0.00</c:formatCode>
                <c:ptCount val="29"/>
                <c:pt idx="0">
                  <c:v>2.5484615650266256</c:v>
                </c:pt>
                <c:pt idx="1">
                  <c:v>2.8224184024445282</c:v>
                </c:pt>
                <c:pt idx="2">
                  <c:v>3.1461613765207681</c:v>
                </c:pt>
                <c:pt idx="3">
                  <c:v>3.6475433161783166</c:v>
                </c:pt>
                <c:pt idx="4">
                  <c:v>3.7212928944669326</c:v>
                </c:pt>
                <c:pt idx="5">
                  <c:v>3.7618362170535593</c:v>
                </c:pt>
                <c:pt idx="6">
                  <c:v>3.78940847041769</c:v>
                </c:pt>
                <c:pt idx="7">
                  <c:v>3.8101048350702698</c:v>
                </c:pt>
                <c:pt idx="8">
                  <c:v>3.8265646344252255</c:v>
                </c:pt>
                <c:pt idx="9">
                  <c:v>3.8401642614318336</c:v>
                </c:pt>
                <c:pt idx="10">
                  <c:v>3.8517097499263846</c:v>
                </c:pt>
                <c:pt idx="11">
                  <c:v>3.8617124260740696</c:v>
                </c:pt>
                <c:pt idx="12">
                  <c:v>3.87051628928918</c:v>
                </c:pt>
                <c:pt idx="13">
                  <c:v>3.8783634425066822</c:v>
                </c:pt>
                <c:pt idx="14">
                  <c:v>3.8854304765702232</c:v>
                </c:pt>
                <c:pt idx="15">
                  <c:v>3.8918499961931778</c:v>
                </c:pt>
                <c:pt idx="16">
                  <c:v>3.8977240061040583</c:v>
                </c:pt>
                <c:pt idx="17">
                  <c:v>3.9031325839035667</c:v>
                </c:pt>
                <c:pt idx="18">
                  <c:v>3.9081396957419456</c:v>
                </c:pt>
                <c:pt idx="19">
                  <c:v>3.9127972118574972</c:v>
                </c:pt>
                <c:pt idx="20">
                  <c:v>3.9171477499604759</c:v>
                </c:pt>
                <c:pt idx="21">
                  <c:v>3.9212267333160957</c:v>
                </c:pt>
                <c:pt idx="22">
                  <c:v>3.925063909446961</c:v>
                </c:pt>
                <c:pt idx="23">
                  <c:v>4.0030203624836611</c:v>
                </c:pt>
                <c:pt idx="24">
                  <c:v>4.0661490686713533</c:v>
                </c:pt>
                <c:pt idx="25">
                  <c:v>4.115974592137662</c:v>
                </c:pt>
                <c:pt idx="26">
                  <c:v>4.1541944058424818</c:v>
                </c:pt>
                <c:pt idx="27">
                  <c:v>4.1824062184881639</c:v>
                </c:pt>
                <c:pt idx="28">
                  <c:v>4.2019207884558352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5B-492B-9877-AB018C8F8E42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WITCZACK'!$AA$5:$AA$33</c:f>
              <c:numCache>
                <c:formatCode>0.00</c:formatCode>
                <c:ptCount val="29"/>
                <c:pt idx="0">
                  <c:v>2.4061745196593605</c:v>
                </c:pt>
                <c:pt idx="1">
                  <c:v>2.6127818648161063</c:v>
                </c:pt>
                <c:pt idx="2">
                  <c:v>2.9109451820374375</c:v>
                </c:pt>
                <c:pt idx="3">
                  <c:v>3.4237771840847224</c:v>
                </c:pt>
                <c:pt idx="4">
                  <c:v>3.5032439542480125</c:v>
                </c:pt>
                <c:pt idx="5">
                  <c:v>3.5474843258173592</c:v>
                </c:pt>
                <c:pt idx="6">
                  <c:v>3.5778186883011696</c:v>
                </c:pt>
                <c:pt idx="7">
                  <c:v>3.6007292253169063</c:v>
                </c:pt>
                <c:pt idx="8">
                  <c:v>3.6190406209129566</c:v>
                </c:pt>
                <c:pt idx="9">
                  <c:v>3.6342331847092293</c:v>
                </c:pt>
                <c:pt idx="10">
                  <c:v>3.6471773333681718</c:v>
                </c:pt>
                <c:pt idx="11">
                  <c:v>3.6584271611200356</c:v>
                </c:pt>
                <c:pt idx="12">
                  <c:v>3.6683565804912353</c:v>
                </c:pt>
                <c:pt idx="13">
                  <c:v>3.6772294655406386</c:v>
                </c:pt>
                <c:pt idx="14">
                  <c:v>3.68523876226008</c:v>
                </c:pt>
                <c:pt idx="15">
                  <c:v>3.6925296834104864</c:v>
                </c:pt>
                <c:pt idx="16">
                  <c:v>3.6992141642822709</c:v>
                </c:pt>
                <c:pt idx="17">
                  <c:v>3.7053802475211874</c:v>
                </c:pt>
                <c:pt idx="18">
                  <c:v>3.7110983880184367</c:v>
                </c:pt>
                <c:pt idx="19">
                  <c:v>3.7164258138335926</c:v>
                </c:pt>
                <c:pt idx="20">
                  <c:v>3.7214096191902346</c:v>
                </c:pt>
                <c:pt idx="21">
                  <c:v>3.7260890066729226</c:v>
                </c:pt>
                <c:pt idx="22">
                  <c:v>3.7304969441927507</c:v>
                </c:pt>
                <c:pt idx="23">
                  <c:v>3.8213961206044496</c:v>
                </c:pt>
                <c:pt idx="24">
                  <c:v>3.8971447164995232</c:v>
                </c:pt>
                <c:pt idx="25">
                  <c:v>3.9585240697512187</c:v>
                </c:pt>
                <c:pt idx="26">
                  <c:v>4.0066858222369914</c:v>
                </c:pt>
                <c:pt idx="27">
                  <c:v>4.0428926420167572</c:v>
                </c:pt>
                <c:pt idx="28">
                  <c:v>4.068283049991229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5B-492B-9877-AB018C8F8E42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WITCZACK'!$AJ$5:$AJ$33</c:f>
              <c:numCache>
                <c:formatCode>0.00</c:formatCode>
                <c:ptCount val="29"/>
                <c:pt idx="0">
                  <c:v>2.5451569624874248</c:v>
                </c:pt>
                <c:pt idx="1">
                  <c:v>2.8217999466941124</c:v>
                </c:pt>
                <c:pt idx="2">
                  <c:v>3.1462502840709541</c:v>
                </c:pt>
                <c:pt idx="3">
                  <c:v>3.6467155579120423</c:v>
                </c:pt>
                <c:pt idx="4">
                  <c:v>3.7201472665009154</c:v>
                </c:pt>
                <c:pt idx="5">
                  <c:v>3.7604902429222409</c:v>
                </c:pt>
                <c:pt idx="6">
                  <c:v>3.7879150206130583</c:v>
                </c:pt>
                <c:pt idx="7">
                  <c:v>3.8084944127830482</c:v>
                </c:pt>
                <c:pt idx="8">
                  <c:v>3.8248572042659785</c:v>
                </c:pt>
                <c:pt idx="9">
                  <c:v>3.8383739462344786</c:v>
                </c:pt>
                <c:pt idx="10">
                  <c:v>3.8498470842601638</c:v>
                </c:pt>
                <c:pt idx="11">
                  <c:v>3.8597855775069898</c:v>
                </c:pt>
                <c:pt idx="12">
                  <c:v>3.8685317795638059</c:v>
                </c:pt>
                <c:pt idx="13">
                  <c:v>3.8763266015991507</c:v>
                </c:pt>
                <c:pt idx="14">
                  <c:v>3.8833457431787148</c:v>
                </c:pt>
                <c:pt idx="15">
                  <c:v>3.8897211246972097</c:v>
                </c:pt>
                <c:pt idx="16">
                  <c:v>3.8955542138516228</c:v>
                </c:pt>
                <c:pt idx="17">
                  <c:v>3.9009246589395925</c:v>
                </c:pt>
                <c:pt idx="18">
                  <c:v>3.905896077454333</c:v>
                </c:pt>
                <c:pt idx="19">
                  <c:v>3.9105200525666906</c:v>
                </c:pt>
                <c:pt idx="20">
                  <c:v>3.9148389627790041</c:v>
                </c:pt>
                <c:pt idx="21">
                  <c:v>3.9188880299095459</c:v>
                </c:pt>
                <c:pt idx="22">
                  <c:v>3.9226968302313314</c:v>
                </c:pt>
                <c:pt idx="23">
                  <c:v>4.0000264271504813</c:v>
                </c:pt>
                <c:pt idx="24">
                  <c:v>4.0625753890325065</c:v>
                </c:pt>
                <c:pt idx="25">
                  <c:v>4.1118997840092764</c:v>
                </c:pt>
                <c:pt idx="26">
                  <c:v>4.1497141356595586</c:v>
                </c:pt>
                <c:pt idx="27">
                  <c:v>4.177620011817047</c:v>
                </c:pt>
                <c:pt idx="28">
                  <c:v>4.1969231036774026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5B-492B-9877-AB018C8F8E42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WITCZACK'!$AS$5:$AS$33</c:f>
              <c:numCache>
                <c:formatCode>0.00</c:formatCode>
                <c:ptCount val="29"/>
                <c:pt idx="0">
                  <c:v>2.5278222407994408</c:v>
                </c:pt>
                <c:pt idx="1">
                  <c:v>2.7963074383834248</c:v>
                </c:pt>
                <c:pt idx="2">
                  <c:v>3.11855783380941</c:v>
                </c:pt>
                <c:pt idx="3">
                  <c:v>3.6217757256986949</c:v>
                </c:pt>
                <c:pt idx="4">
                  <c:v>3.6961755720433054</c:v>
                </c:pt>
                <c:pt idx="5">
                  <c:v>3.737130882476138</c:v>
                </c:pt>
                <c:pt idx="6">
                  <c:v>3.7650075268767322</c:v>
                </c:pt>
                <c:pt idx="7">
                  <c:v>3.7859460403466749</c:v>
                </c:pt>
                <c:pt idx="8">
                  <c:v>3.802607162944367</c:v>
                </c:pt>
                <c:pt idx="9">
                  <c:v>3.8163791805436418</c:v>
                </c:pt>
                <c:pt idx="10">
                  <c:v>3.8280754432485149</c:v>
                </c:pt>
                <c:pt idx="11">
                  <c:v>3.8382121098953155</c:v>
                </c:pt>
                <c:pt idx="12">
                  <c:v>3.8471365442270216</c:v>
                </c:pt>
                <c:pt idx="13">
                  <c:v>3.8550932880372417</c:v>
                </c:pt>
                <c:pt idx="14">
                  <c:v>3.8622607579690684</c:v>
                </c:pt>
                <c:pt idx="15">
                  <c:v>3.868772961913109</c:v>
                </c:pt>
                <c:pt idx="16">
                  <c:v>3.874733006752733</c:v>
                </c:pt>
                <c:pt idx="17">
                  <c:v>3.8802218518956764</c:v>
                </c:pt>
                <c:pt idx="18">
                  <c:v>3.8853041802222079</c:v>
                </c:pt>
                <c:pt idx="19">
                  <c:v>3.8900324525413121</c:v>
                </c:pt>
                <c:pt idx="20">
                  <c:v>3.894449779032644</c:v>
                </c:pt>
                <c:pt idx="21">
                  <c:v>3.8985919979792136</c:v>
                </c:pt>
                <c:pt idx="22">
                  <c:v>3.9024892099451849</c:v>
                </c:pt>
                <c:pt idx="23">
                  <c:v>3.9817878260991479</c:v>
                </c:pt>
                <c:pt idx="24">
                  <c:v>4.0461929063205808</c:v>
                </c:pt>
                <c:pt idx="25">
                  <c:v>4.0971625904812976</c:v>
                </c:pt>
                <c:pt idx="26">
                  <c:v>4.1363512095771506</c:v>
                </c:pt>
                <c:pt idx="27">
                  <c:v>4.1653338593634492</c:v>
                </c:pt>
                <c:pt idx="28">
                  <c:v>4.1854117401434729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5B-492B-9877-AB018C8F8E42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WITCZACK'!$BD$5:$BD$33</c:f>
              <c:numCache>
                <c:formatCode>0.00</c:formatCode>
                <c:ptCount val="29"/>
                <c:pt idx="0">
                  <c:v>2.5107834975448062</c:v>
                </c:pt>
                <c:pt idx="1">
                  <c:v>2.7536134595506794</c:v>
                </c:pt>
                <c:pt idx="2">
                  <c:v>3.0513527891490937</c:v>
                </c:pt>
                <c:pt idx="3">
                  <c:v>3.5341637960812871</c:v>
                </c:pt>
                <c:pt idx="4">
                  <c:v>3.6085054301786039</c:v>
                </c:pt>
                <c:pt idx="5">
                  <c:v>3.6499466635453901</c:v>
                </c:pt>
                <c:pt idx="6">
                  <c:v>3.6783952290267989</c:v>
                </c:pt>
                <c:pt idx="7">
                  <c:v>3.6999038686080237</c:v>
                </c:pt>
                <c:pt idx="8">
                  <c:v>3.7171108231650902</c:v>
                </c:pt>
                <c:pt idx="9">
                  <c:v>3.7313991418020493</c:v>
                </c:pt>
                <c:pt idx="10">
                  <c:v>3.743582327901013</c:v>
                </c:pt>
                <c:pt idx="11">
                  <c:v>3.7541784207096693</c:v>
                </c:pt>
                <c:pt idx="12">
                  <c:v>3.7635371180691553</c:v>
                </c:pt>
                <c:pt idx="13">
                  <c:v>3.7719052849649062</c:v>
                </c:pt>
                <c:pt idx="14">
                  <c:v>3.7794634865850854</c:v>
                </c:pt>
                <c:pt idx="15">
                  <c:v>3.7863476588050391</c:v>
                </c:pt>
                <c:pt idx="16">
                  <c:v>3.7926626165380202</c:v>
                </c:pt>
                <c:pt idx="17">
                  <c:v>3.7984908251847385</c:v>
                </c:pt>
                <c:pt idx="18">
                  <c:v>3.8038982945722131</c:v>
                </c:pt>
                <c:pt idx="19">
                  <c:v>3.8089386564010557</c:v>
                </c:pt>
                <c:pt idx="20">
                  <c:v>3.8136560567217153</c:v>
                </c:pt>
                <c:pt idx="21">
                  <c:v>3.8180872531517278</c:v>
                </c:pt>
                <c:pt idx="22">
                  <c:v>3.8222631649798373</c:v>
                </c:pt>
                <c:pt idx="23">
                  <c:v>3.9088504185714594</c:v>
                </c:pt>
                <c:pt idx="24">
                  <c:v>3.9820346661015305</c:v>
                </c:pt>
                <c:pt idx="25">
                  <c:v>4.0426080926182184</c:v>
                </c:pt>
                <c:pt idx="26">
                  <c:v>4.0917302557064223</c:v>
                </c:pt>
                <c:pt idx="27">
                  <c:v>4.1307242664553847</c:v>
                </c:pt>
                <c:pt idx="28">
                  <c:v>4.1608917206304783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D5B-492B-9877-AB018C8F8E42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WITCZACK'!$BN$5:$BN$33</c:f>
              <c:numCache>
                <c:formatCode>0.00</c:formatCode>
                <c:ptCount val="29"/>
                <c:pt idx="0">
                  <c:v>2.7955658291720296</c:v>
                </c:pt>
                <c:pt idx="1">
                  <c:v>3.0418075414160204</c:v>
                </c:pt>
                <c:pt idx="2">
                  <c:v>3.2884308830447111</c:v>
                </c:pt>
                <c:pt idx="3">
                  <c:v>3.6578691166390627</c:v>
                </c:pt>
                <c:pt idx="4">
                  <c:v>3.7136253990777068</c:v>
                </c:pt>
                <c:pt idx="5">
                  <c:v>3.7446851242565309</c:v>
                </c:pt>
                <c:pt idx="6">
                  <c:v>3.7660118595351499</c:v>
                </c:pt>
                <c:pt idx="7">
                  <c:v>3.7821440057252085</c:v>
                </c:pt>
                <c:pt idx="8">
                  <c:v>3.7950574056610256</c:v>
                </c:pt>
                <c:pt idx="9">
                  <c:v>3.8057871621009172</c:v>
                </c:pt>
                <c:pt idx="10">
                  <c:v>3.8149418729681988</c:v>
                </c:pt>
                <c:pt idx="11">
                  <c:v>3.8229090012274334</c:v>
                </c:pt>
                <c:pt idx="12">
                  <c:v>3.8299500661136112</c:v>
                </c:pt>
                <c:pt idx="13">
                  <c:v>3.8362496735533109</c:v>
                </c:pt>
                <c:pt idx="14">
                  <c:v>3.8419428499832007</c:v>
                </c:pt>
                <c:pt idx="15">
                  <c:v>3.8471312517743446</c:v>
                </c:pt>
                <c:pt idx="16">
                  <c:v>3.8518932673982187</c:v>
                </c:pt>
                <c:pt idx="17">
                  <c:v>3.856290576141026</c:v>
                </c:pt>
                <c:pt idx="18">
                  <c:v>3.8603725547221988</c:v>
                </c:pt>
                <c:pt idx="19">
                  <c:v>3.8641793255722199</c:v>
                </c:pt>
                <c:pt idx="20">
                  <c:v>3.8677439191212311</c:v>
                </c:pt>
                <c:pt idx="21">
                  <c:v>3.8710938415397909</c:v>
                </c:pt>
                <c:pt idx="22">
                  <c:v>3.8742522334799974</c:v>
                </c:pt>
                <c:pt idx="23">
                  <c:v>3.9401479007151088</c:v>
                </c:pt>
                <c:pt idx="24">
                  <c:v>3.9967251365756939</c:v>
                </c:pt>
                <c:pt idx="25">
                  <c:v>4.0445136308797114</c:v>
                </c:pt>
                <c:pt idx="26">
                  <c:v>4.084194447566305</c:v>
                </c:pt>
                <c:pt idx="27">
                  <c:v>4.1165108145166958</c:v>
                </c:pt>
                <c:pt idx="28">
                  <c:v>4.1421877876481439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5B-492B-9877-AB018C8F8E42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WITCZACK'!$BX$5:$BX$33</c:f>
              <c:numCache>
                <c:formatCode>0.00</c:formatCode>
                <c:ptCount val="29"/>
                <c:pt idx="0">
                  <c:v>2.4441662088901857</c:v>
                </c:pt>
                <c:pt idx="1">
                  <c:v>2.6254076119101279</c:v>
                </c:pt>
                <c:pt idx="2">
                  <c:v>2.882663793761743</c:v>
                </c:pt>
                <c:pt idx="3">
                  <c:v>3.3570899857872769</c:v>
                </c:pt>
                <c:pt idx="4">
                  <c:v>3.4352035628546345</c:v>
                </c:pt>
                <c:pt idx="5">
                  <c:v>3.4793397523986527</c:v>
                </c:pt>
                <c:pt idx="6">
                  <c:v>3.5098906126949885</c:v>
                </c:pt>
                <c:pt idx="7">
                  <c:v>3.5331277587398908</c:v>
                </c:pt>
                <c:pt idx="8">
                  <c:v>3.5518050672993313</c:v>
                </c:pt>
                <c:pt idx="9">
                  <c:v>3.5673742113898608</c:v>
                </c:pt>
                <c:pt idx="10">
                  <c:v>3.5806928635739812</c:v>
                </c:pt>
                <c:pt idx="11">
                  <c:v>3.592309228712395</c:v>
                </c:pt>
                <c:pt idx="12">
                  <c:v>3.6025945570318996</c:v>
                </c:pt>
                <c:pt idx="13">
                  <c:v>3.6118116679004086</c:v>
                </c:pt>
                <c:pt idx="14">
                  <c:v>3.6201532797697444</c:v>
                </c:pt>
                <c:pt idx="15">
                  <c:v>3.6277648072113999</c:v>
                </c:pt>
                <c:pt idx="16">
                  <c:v>3.6347586055238681</c:v>
                </c:pt>
                <c:pt idx="17">
                  <c:v>3.6412232403392943</c:v>
                </c:pt>
                <c:pt idx="18">
                  <c:v>3.6472297286691129</c:v>
                </c:pt>
                <c:pt idx="19">
                  <c:v>3.6528358643859833</c:v>
                </c:pt>
                <c:pt idx="20">
                  <c:v>3.6580892918623085</c:v>
                </c:pt>
                <c:pt idx="21">
                  <c:v>3.6630297380692292</c:v>
                </c:pt>
                <c:pt idx="22">
                  <c:v>3.6676906648216039</c:v>
                </c:pt>
                <c:pt idx="23">
                  <c:v>3.765462260394254</c:v>
                </c:pt>
                <c:pt idx="24">
                  <c:v>3.8497584861223224</c:v>
                </c:pt>
                <c:pt idx="25">
                  <c:v>3.9205274234150047</c:v>
                </c:pt>
                <c:pt idx="26">
                  <c:v>3.9782665350514272</c:v>
                </c:pt>
                <c:pt idx="27">
                  <c:v>4.0238339856620335</c:v>
                </c:pt>
                <c:pt idx="28">
                  <c:v>4.058221193470227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D5B-492B-9877-AB018C8F8E42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WITCZACK'!$CH$5:$CH$33</c:f>
              <c:numCache>
                <c:formatCode>0.00</c:formatCode>
                <c:ptCount val="29"/>
                <c:pt idx="0">
                  <c:v>2.468706127359396</c:v>
                </c:pt>
                <c:pt idx="1">
                  <c:v>2.6945978372669774</c:v>
                </c:pt>
                <c:pt idx="2">
                  <c:v>2.980255425034088</c:v>
                </c:pt>
                <c:pt idx="3">
                  <c:v>3.4528426989040661</c:v>
                </c:pt>
                <c:pt idx="4">
                  <c:v>3.5266290459500755</c:v>
                </c:pt>
                <c:pt idx="5">
                  <c:v>3.5679345077916333</c:v>
                </c:pt>
                <c:pt idx="6">
                  <c:v>3.5963721577390841</c:v>
                </c:pt>
                <c:pt idx="7">
                  <c:v>3.6179211066438222</c:v>
                </c:pt>
                <c:pt idx="8">
                  <c:v>3.6351924706992786</c:v>
                </c:pt>
                <c:pt idx="9">
                  <c:v>3.6495571776284645</c:v>
                </c:pt>
                <c:pt idx="10">
                  <c:v>3.6618226492991397</c:v>
                </c:pt>
                <c:pt idx="11">
                  <c:v>3.6725036368930524</c:v>
                </c:pt>
                <c:pt idx="12">
                  <c:v>3.6819479714401537</c:v>
                </c:pt>
                <c:pt idx="13">
                  <c:v>3.6904014259423468</c:v>
                </c:pt>
                <c:pt idx="14">
                  <c:v>3.6980439183777438</c:v>
                </c:pt>
                <c:pt idx="15">
                  <c:v>3.7050110028832854</c:v>
                </c:pt>
                <c:pt idx="16">
                  <c:v>3.7114072758075447</c:v>
                </c:pt>
                <c:pt idx="17">
                  <c:v>3.7173150864509705</c:v>
                </c:pt>
                <c:pt idx="18">
                  <c:v>3.7228003938055121</c:v>
                </c:pt>
                <c:pt idx="19">
                  <c:v>3.7279168206065747</c:v>
                </c:pt>
                <c:pt idx="20">
                  <c:v>3.7327085307812911</c:v>
                </c:pt>
                <c:pt idx="21">
                  <c:v>3.7372123168484128</c:v>
                </c:pt>
                <c:pt idx="22">
                  <c:v>3.7414591435252569</c:v>
                </c:pt>
                <c:pt idx="23">
                  <c:v>3.8301255623379595</c:v>
                </c:pt>
                <c:pt idx="24">
                  <c:v>3.9061576503285993</c:v>
                </c:pt>
                <c:pt idx="25">
                  <c:v>3.970066565595098</c:v>
                </c:pt>
                <c:pt idx="26">
                  <c:v>4.0227239321584554</c:v>
                </c:pt>
                <c:pt idx="27">
                  <c:v>4.0652048782834074</c:v>
                </c:pt>
                <c:pt idx="28">
                  <c:v>4.0986289661409332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D5B-492B-9877-AB018C8F8E42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WITCZACK'!$CR$5:$CR$33</c:f>
              <c:numCache>
                <c:formatCode>0.00</c:formatCode>
                <c:ptCount val="29"/>
                <c:pt idx="0">
                  <c:v>2.5189591278597812</c:v>
                </c:pt>
                <c:pt idx="1">
                  <c:v>2.7702541407786629</c:v>
                </c:pt>
                <c:pt idx="2">
                  <c:v>3.068780100770875</c:v>
                </c:pt>
                <c:pt idx="3">
                  <c:v>3.5407674481838463</c:v>
                </c:pt>
                <c:pt idx="4">
                  <c:v>3.6127235981646684</c:v>
                </c:pt>
                <c:pt idx="5">
                  <c:v>3.6528055232388543</c:v>
                </c:pt>
                <c:pt idx="6">
                  <c:v>3.680316466892505</c:v>
                </c:pt>
                <c:pt idx="7">
                  <c:v>3.7011168720341256</c:v>
                </c:pt>
                <c:pt idx="8">
                  <c:v>3.7177592051794175</c:v>
                </c:pt>
                <c:pt idx="9">
                  <c:v>3.7315809056131117</c:v>
                </c:pt>
                <c:pt idx="10">
                  <c:v>3.7433683927194905</c:v>
                </c:pt>
                <c:pt idx="11">
                  <c:v>3.7536223437912262</c:v>
                </c:pt>
                <c:pt idx="12">
                  <c:v>3.7626806811163647</c:v>
                </c:pt>
                <c:pt idx="13">
                  <c:v>3.7707819286964153</c:v>
                </c:pt>
                <c:pt idx="14">
                  <c:v>3.7781005361778774</c:v>
                </c:pt>
                <c:pt idx="15">
                  <c:v>3.7847678277830261</c:v>
                </c:pt>
                <c:pt idx="16">
                  <c:v>3.7908850586799749</c:v>
                </c:pt>
                <c:pt idx="17">
                  <c:v>3.7965318917717576</c:v>
                </c:pt>
                <c:pt idx="18">
                  <c:v>3.8017720929870604</c:v>
                </c:pt>
                <c:pt idx="19">
                  <c:v>3.8066574709274681</c:v>
                </c:pt>
                <c:pt idx="20">
                  <c:v>3.8112306713696875</c:v>
                </c:pt>
                <c:pt idx="21">
                  <c:v>3.8155272033128274</c:v>
                </c:pt>
                <c:pt idx="22">
                  <c:v>3.8195769363977439</c:v>
                </c:pt>
                <c:pt idx="23">
                  <c:v>3.9037609441822432</c:v>
                </c:pt>
                <c:pt idx="24">
                  <c:v>3.9754113206997346</c:v>
                </c:pt>
                <c:pt idx="25">
                  <c:v>4.0353147855847888</c:v>
                </c:pt>
                <c:pt idx="26">
                  <c:v>4.0845559728059699</c:v>
                </c:pt>
                <c:pt idx="27">
                  <c:v>4.124357826343636</c:v>
                </c:pt>
                <c:pt idx="28">
                  <c:v>4.1559361925243712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5B-492B-9877-AB018C8F8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2565664"/>
        <c:axId val="-1982564032"/>
      </c:scatterChart>
      <c:valAx>
        <c:axId val="-198256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64032"/>
        <c:crosses val="autoZero"/>
        <c:crossBetween val="midCat"/>
      </c:valAx>
      <c:valAx>
        <c:axId val="-19825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2565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WITCZACK'!$I$40:$I$68</c:f>
              <c:numCache>
                <c:formatCode>0.00</c:formatCode>
                <c:ptCount val="29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9-4BBA-BEE3-8F1E3092857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39-4BBA-BEE3-8F1E30928574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WITCZACK'!$R$40:$R$68</c:f>
              <c:numCache>
                <c:formatCode>0.00</c:formatCode>
                <c:ptCount val="29"/>
                <c:pt idx="0" formatCode="#,##0.00">
                  <c:v>353.5587298400452</c:v>
                </c:pt>
                <c:pt idx="1">
                  <c:v>664.38283340255498</c:v>
                </c:pt>
                <c:pt idx="2">
                  <c:v>1400.1074823034601</c:v>
                </c:pt>
                <c:pt idx="3">
                  <c:v>4441.6395970841631</c:v>
                </c:pt>
                <c:pt idx="4">
                  <c:v>5263.7213967975094</c:v>
                </c:pt>
                <c:pt idx="5">
                  <c:v>5778.7807451711033</c:v>
                </c:pt>
                <c:pt idx="6">
                  <c:v>6157.5574205220028</c:v>
                </c:pt>
                <c:pt idx="7">
                  <c:v>6458.1010339989143</c:v>
                </c:pt>
                <c:pt idx="8">
                  <c:v>6707.5610539950703</c:v>
                </c:pt>
                <c:pt idx="9">
                  <c:v>6920.9268881849512</c:v>
                </c:pt>
                <c:pt idx="10">
                  <c:v>7107.3835033093583</c:v>
                </c:pt>
                <c:pt idx="11">
                  <c:v>7272.9805487765016</c:v>
                </c:pt>
                <c:pt idx="12">
                  <c:v>7421.9203496561304</c:v>
                </c:pt>
                <c:pt idx="13">
                  <c:v>7557.2439658754911</c:v>
                </c:pt>
                <c:pt idx="14">
                  <c:v>7681.2248201433431</c:v>
                </c:pt>
                <c:pt idx="15">
                  <c:v>7795.6080642052784</c:v>
                </c:pt>
                <c:pt idx="16">
                  <c:v>7901.7631180971302</c:v>
                </c:pt>
                <c:pt idx="17">
                  <c:v>8000.7847025920564</c:v>
                </c:pt>
                <c:pt idx="18">
                  <c:v>8093.5619590525612</c:v>
                </c:pt>
                <c:pt idx="19">
                  <c:v>8180.8270589079439</c:v>
                </c:pt>
                <c:pt idx="20">
                  <c:v>8263.1902115986886</c:v>
                </c:pt>
                <c:pt idx="21">
                  <c:v>8341.165404852487</c:v>
                </c:pt>
                <c:pt idx="22">
                  <c:v>8415.1896789018701</c:v>
                </c:pt>
                <c:pt idx="23">
                  <c:v>10069.788813106026</c:v>
                </c:pt>
                <c:pt idx="24">
                  <c:v>11645.256764551752</c:v>
                </c:pt>
                <c:pt idx="25">
                  <c:v>13060.944744523345</c:v>
                </c:pt>
                <c:pt idx="26">
                  <c:v>14262.458897271757</c:v>
                </c:pt>
                <c:pt idx="27">
                  <c:v>15219.704432308041</c:v>
                </c:pt>
                <c:pt idx="28">
                  <c:v>15919.183484805471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39-4BBA-BEE3-8F1E30928574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WITCZACK'!$AA$40:$AA$68</c:f>
              <c:numCache>
                <c:formatCode>0.00</c:formatCode>
                <c:ptCount val="29"/>
                <c:pt idx="0" formatCode="#,##0.00">
                  <c:v>254.78538927263219</c:v>
                </c:pt>
                <c:pt idx="1">
                  <c:v>409.9981195279953</c:v>
                </c:pt>
                <c:pt idx="2">
                  <c:v>814.60145607267771</c:v>
                </c:pt>
                <c:pt idx="3">
                  <c:v>2653.2439589935689</c:v>
                </c:pt>
                <c:pt idx="4">
                  <c:v>3185.9866688576317</c:v>
                </c:pt>
                <c:pt idx="5">
                  <c:v>3527.6405473248415</c:v>
                </c:pt>
                <c:pt idx="6">
                  <c:v>3782.8462335749559</c:v>
                </c:pt>
                <c:pt idx="7">
                  <c:v>3987.7619515843985</c:v>
                </c:pt>
                <c:pt idx="8">
                  <c:v>4159.4951372567884</c:v>
                </c:pt>
                <c:pt idx="9">
                  <c:v>4307.5783419629615</c:v>
                </c:pt>
                <c:pt idx="10">
                  <c:v>4437.8981749274435</c:v>
                </c:pt>
                <c:pt idx="11">
                  <c:v>4554.3579510705558</c:v>
                </c:pt>
                <c:pt idx="12">
                  <c:v>4659.6852318534129</c:v>
                </c:pt>
                <c:pt idx="13">
                  <c:v>4755.8644229337306</c:v>
                </c:pt>
                <c:pt idx="14">
                  <c:v>4844.3862441373913</c:v>
                </c:pt>
                <c:pt idx="15">
                  <c:v>4926.4001344354201</c:v>
                </c:pt>
                <c:pt idx="16">
                  <c:v>5002.8117855802666</c:v>
                </c:pt>
                <c:pt idx="17">
                  <c:v>5074.3479952638145</c:v>
                </c:pt>
                <c:pt idx="18">
                  <c:v>5141.60119711069</c:v>
                </c:pt>
                <c:pt idx="19">
                  <c:v>5205.0608837742075</c:v>
                </c:pt>
                <c:pt idx="20">
                  <c:v>5265.1363100030903</c:v>
                </c:pt>
                <c:pt idx="21">
                  <c:v>5322.1732360292308</c:v>
                </c:pt>
                <c:pt idx="22">
                  <c:v>5376.4665008935963</c:v>
                </c:pt>
                <c:pt idx="23">
                  <c:v>6628.2078784343094</c:v>
                </c:pt>
                <c:pt idx="24">
                  <c:v>7891.230270088412</c:v>
                </c:pt>
                <c:pt idx="25">
                  <c:v>9089.1667224058892</c:v>
                </c:pt>
                <c:pt idx="26">
                  <c:v>10155.137830475134</c:v>
                </c:pt>
                <c:pt idx="27">
                  <c:v>11038.057244139784</c:v>
                </c:pt>
                <c:pt idx="28">
                  <c:v>11702.618568176567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9-4BBA-BEE3-8F1E30928574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WITCZACK'!$AJ$40:$AJ$68</c:f>
              <c:numCache>
                <c:formatCode>0.00</c:formatCode>
                <c:ptCount val="29"/>
                <c:pt idx="0" formatCode="#,##0.00">
                  <c:v>350.87866542483425</c:v>
                </c:pt>
                <c:pt idx="1">
                  <c:v>663.43739436197086</c:v>
                </c:pt>
                <c:pt idx="2">
                  <c:v>1400.394137727181</c:v>
                </c:pt>
                <c:pt idx="3">
                  <c:v>4433.1819663830393</c:v>
                </c:pt>
                <c:pt idx="4">
                  <c:v>5249.8544930263452</c:v>
                </c:pt>
                <c:pt idx="5">
                  <c:v>5760.8987569023775</c:v>
                </c:pt>
                <c:pt idx="6">
                  <c:v>6136.4192070924237</c:v>
                </c:pt>
                <c:pt idx="7">
                  <c:v>6434.1978731616364</c:v>
                </c:pt>
                <c:pt idx="8">
                  <c:v>6681.2420266034696</c:v>
                </c:pt>
                <c:pt idx="9">
                  <c:v>6892.4551095575853</c:v>
                </c:pt>
                <c:pt idx="10">
                  <c:v>7076.9655948819709</c:v>
                </c:pt>
                <c:pt idx="11">
                  <c:v>7240.7837546176233</c:v>
                </c:pt>
                <c:pt idx="12">
                  <c:v>7388.0832342547283</c:v>
                </c:pt>
                <c:pt idx="13">
                  <c:v>7521.8834805204697</c:v>
                </c:pt>
                <c:pt idx="14">
                  <c:v>7644.4411772094227</c:v>
                </c:pt>
                <c:pt idx="15">
                  <c:v>7757.4882187657986</c:v>
                </c:pt>
                <c:pt idx="16">
                  <c:v>7862.3833273112132</c:v>
                </c:pt>
                <c:pt idx="17">
                  <c:v>7960.2124530760657</c:v>
                </c:pt>
                <c:pt idx="18">
                  <c:v>8051.8574484170076</c:v>
                </c:pt>
                <c:pt idx="19">
                  <c:v>8138.0443549285392</c:v>
                </c:pt>
                <c:pt idx="20">
                  <c:v>8219.3781732627631</c:v>
                </c:pt>
                <c:pt idx="21">
                  <c:v>8296.3684241923456</c:v>
                </c:pt>
                <c:pt idx="22">
                  <c:v>8369.44828571381</c:v>
                </c:pt>
                <c:pt idx="23">
                  <c:v>10000.608526141947</c:v>
                </c:pt>
                <c:pt idx="24">
                  <c:v>11549.824603040997</c:v>
                </c:pt>
                <c:pt idx="25">
                  <c:v>12938.972326474774</c:v>
                </c:pt>
                <c:pt idx="26">
                  <c:v>14116.080802490909</c:v>
                </c:pt>
                <c:pt idx="27">
                  <c:v>15052.894291326525</c:v>
                </c:pt>
                <c:pt idx="28">
                  <c:v>15737.041992179411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39-4BBA-BEE3-8F1E30928574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WITCZACK'!$AS$40:$AS$68</c:f>
              <c:numCache>
                <c:formatCode>0.00</c:formatCode>
                <c:ptCount val="29"/>
                <c:pt idx="0" formatCode="#,##0.00">
                  <c:v>337.14928329504869</c:v>
                </c:pt>
                <c:pt idx="1">
                  <c:v>625.61541110694441</c:v>
                </c:pt>
                <c:pt idx="2">
                  <c:v>1313.8864499789058</c:v>
                </c:pt>
                <c:pt idx="3">
                  <c:v>4185.7735148764359</c:v>
                </c:pt>
                <c:pt idx="4">
                  <c:v>4967.9311919990196</c:v>
                </c:pt>
                <c:pt idx="5">
                  <c:v>5459.2235985344823</c:v>
                </c:pt>
                <c:pt idx="6">
                  <c:v>5821.1330644875325</c:v>
                </c:pt>
                <c:pt idx="7">
                  <c:v>6108.6612209457153</c:v>
                </c:pt>
                <c:pt idx="8">
                  <c:v>6347.56508968862</c:v>
                </c:pt>
                <c:pt idx="9">
                  <c:v>6552.0798352941356</c:v>
                </c:pt>
                <c:pt idx="10">
                  <c:v>6730.9357224197511</c:v>
                </c:pt>
                <c:pt idx="11">
                  <c:v>6889.8871701906646</c:v>
                </c:pt>
                <c:pt idx="12">
                  <c:v>7032.9340387992488</c:v>
                </c:pt>
                <c:pt idx="13">
                  <c:v>7162.9725694980543</c:v>
                </c:pt>
                <c:pt idx="14">
                  <c:v>7282.1690741286011</c:v>
                </c:pt>
                <c:pt idx="15">
                  <c:v>7392.1872931664448</c:v>
                </c:pt>
                <c:pt idx="16">
                  <c:v>7494.3333504799757</c:v>
                </c:pt>
                <c:pt idx="17">
                  <c:v>7589.6518037966061</c:v>
                </c:pt>
                <c:pt idx="18">
                  <c:v>7678.9913826046495</c:v>
                </c:pt>
                <c:pt idx="19">
                  <c:v>7763.0512365824579</c:v>
                </c:pt>
                <c:pt idx="20">
                  <c:v>7842.414254884683</c:v>
                </c:pt>
                <c:pt idx="21">
                  <c:v>7917.5715729401318</c:v>
                </c:pt>
                <c:pt idx="22">
                  <c:v>7988.9409288162151</c:v>
                </c:pt>
                <c:pt idx="23">
                  <c:v>9589.3203228974544</c:v>
                </c:pt>
                <c:pt idx="24">
                  <c:v>11122.256495457659</c:v>
                </c:pt>
                <c:pt idx="25">
                  <c:v>12507.271878447547</c:v>
                </c:pt>
                <c:pt idx="26">
                  <c:v>13688.35341487298</c:v>
                </c:pt>
                <c:pt idx="27">
                  <c:v>14633.016400985945</c:v>
                </c:pt>
                <c:pt idx="28">
                  <c:v>15325.397230561344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39-4BBA-BEE3-8F1E30928574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WITCZACK'!$BD$40:$BD$68</c:f>
              <c:numCache>
                <c:formatCode>0.00</c:formatCode>
                <c:ptCount val="29"/>
                <c:pt idx="0" formatCode="#,##0.00">
                  <c:v>324.17796937463987</c:v>
                </c:pt>
                <c:pt idx="1">
                  <c:v>567.03969144668338</c:v>
                </c:pt>
                <c:pt idx="2">
                  <c:v>1125.518892141698</c:v>
                </c:pt>
                <c:pt idx="3">
                  <c:v>3421.0844589588223</c:v>
                </c:pt>
                <c:pt idx="4">
                  <c:v>4059.8073937902218</c:v>
                </c:pt>
                <c:pt idx="5">
                  <c:v>4466.2873753681297</c:v>
                </c:pt>
                <c:pt idx="6">
                  <c:v>4768.6475944096355</c:v>
                </c:pt>
                <c:pt idx="7">
                  <c:v>5010.7630775441276</c:v>
                </c:pt>
                <c:pt idx="8">
                  <c:v>5213.2772642117552</c:v>
                </c:pt>
                <c:pt idx="9">
                  <c:v>5387.6471104552811</c:v>
                </c:pt>
                <c:pt idx="10">
                  <c:v>5540.9257164859173</c:v>
                </c:pt>
                <c:pt idx="11">
                  <c:v>5677.7781701715003</c:v>
                </c:pt>
                <c:pt idx="12">
                  <c:v>5801.457540184806</c:v>
                </c:pt>
                <c:pt idx="13">
                  <c:v>5914.3263490431582</c:v>
                </c:pt>
                <c:pt idx="14">
                  <c:v>6018.1566297326845</c:v>
                </c:pt>
                <c:pt idx="15">
                  <c:v>6114.3128834364306</c:v>
                </c:pt>
                <c:pt idx="16">
                  <c:v>6203.8689685597583</c:v>
                </c:pt>
                <c:pt idx="17">
                  <c:v>6287.685707431584</c:v>
                </c:pt>
                <c:pt idx="18">
                  <c:v>6366.4641015338711</c:v>
                </c:pt>
                <c:pt idx="19">
                  <c:v>6440.7828376872912</c:v>
                </c:pt>
                <c:pt idx="20">
                  <c:v>6511.1253560378673</c:v>
                </c:pt>
                <c:pt idx="21">
                  <c:v>6577.8997922266426</c:v>
                </c:pt>
                <c:pt idx="22">
                  <c:v>6641.4539387687455</c:v>
                </c:pt>
                <c:pt idx="23">
                  <c:v>8106.8179152453986</c:v>
                </c:pt>
                <c:pt idx="24">
                  <c:v>9594.7721551251543</c:v>
                </c:pt>
                <c:pt idx="25">
                  <c:v>11030.827486551832</c:v>
                </c:pt>
                <c:pt idx="26">
                  <c:v>12351.800134865576</c:v>
                </c:pt>
                <c:pt idx="27">
                  <c:v>13512.144048434002</c:v>
                </c:pt>
                <c:pt idx="28">
                  <c:v>14484.106872044698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39-4BBA-BEE3-8F1E30928574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WITCZACK'!$BN$40:$BN$68</c:f>
              <c:numCache>
                <c:formatCode>0.00</c:formatCode>
                <c:ptCount val="29"/>
                <c:pt idx="0" formatCode="#,##0.00">
                  <c:v>624.54801038868379</c:v>
                </c:pt>
                <c:pt idx="1">
                  <c:v>1101.0512680460984</c:v>
                </c:pt>
                <c:pt idx="2">
                  <c:v>1942.8124731432249</c:v>
                </c:pt>
                <c:pt idx="3">
                  <c:v>4548.5096102369107</c:v>
                </c:pt>
                <c:pt idx="4">
                  <c:v>5171.6056241180268</c:v>
                </c:pt>
                <c:pt idx="5">
                  <c:v>5555.0135708588814</c:v>
                </c:pt>
                <c:pt idx="6">
                  <c:v>5834.6103697030749</c:v>
                </c:pt>
                <c:pt idx="7">
                  <c:v>6055.4163025386242</c:v>
                </c:pt>
                <c:pt idx="8">
                  <c:v>6238.1728708742457</c:v>
                </c:pt>
                <c:pt idx="9">
                  <c:v>6394.2139272651611</c:v>
                </c:pt>
                <c:pt idx="10">
                  <c:v>6530.4314191243948</c:v>
                </c:pt>
                <c:pt idx="11">
                  <c:v>6651.3377451223068</c:v>
                </c:pt>
                <c:pt idx="12">
                  <c:v>6760.0524585319417</c:v>
                </c:pt>
                <c:pt idx="13">
                  <c:v>6858.824232337065</c:v>
                </c:pt>
                <c:pt idx="14">
                  <c:v>6949.3286342642468</c:v>
                </c:pt>
                <c:pt idx="15">
                  <c:v>7032.8483337181688</c:v>
                </c:pt>
                <c:pt idx="16">
                  <c:v>7110.3874665801432</c:v>
                </c:pt>
                <c:pt idx="17">
                  <c:v>7182.7471111409704</c:v>
                </c:pt>
                <c:pt idx="18">
                  <c:v>7250.5767608605584</c:v>
                </c:pt>
                <c:pt idx="19">
                  <c:v>7314.4104220631189</c:v>
                </c:pt>
                <c:pt idx="20">
                  <c:v>7374.6925461906903</c:v>
                </c:pt>
                <c:pt idx="21">
                  <c:v>7431.7970542997937</c:v>
                </c:pt>
                <c:pt idx="22">
                  <c:v>7486.0415537451508</c:v>
                </c:pt>
                <c:pt idx="23">
                  <c:v>8712.6025058630185</c:v>
                </c:pt>
                <c:pt idx="24">
                  <c:v>9924.8770768412724</c:v>
                </c:pt>
                <c:pt idx="25">
                  <c:v>11079.333387128892</c:v>
                </c:pt>
                <c:pt idx="26">
                  <c:v>12139.322452022767</c:v>
                </c:pt>
                <c:pt idx="27">
                  <c:v>13077.081022053066</c:v>
                </c:pt>
                <c:pt idx="28">
                  <c:v>13873.555876440896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639-4BBA-BEE3-8F1E30928574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WITCZACK'!$BX$40:$BX$68</c:f>
              <c:numCache>
                <c:formatCode>0.00</c:formatCode>
                <c:ptCount val="29"/>
                <c:pt idx="0" formatCode="#,##0.00">
                  <c:v>278.07772957318718</c:v>
                </c:pt>
                <c:pt idx="1">
                  <c:v>422.09247715977909</c:v>
                </c:pt>
                <c:pt idx="2">
                  <c:v>763.24469391548405</c:v>
                </c:pt>
                <c:pt idx="3">
                  <c:v>2275.5688796462532</c:v>
                </c:pt>
                <c:pt idx="4">
                  <c:v>2723.9777939327719</c:v>
                </c:pt>
                <c:pt idx="5">
                  <c:v>3015.3640475697202</c:v>
                </c:pt>
                <c:pt idx="6">
                  <c:v>3235.121625010549</c:v>
                </c:pt>
                <c:pt idx="7">
                  <c:v>3412.9329693765694</c:v>
                </c:pt>
                <c:pt idx="8">
                  <c:v>3562.9117654580923</c:v>
                </c:pt>
                <c:pt idx="9">
                  <c:v>3692.9566644692341</c:v>
                </c:pt>
                <c:pt idx="10">
                  <c:v>3807.964259591035</c:v>
                </c:pt>
                <c:pt idx="11">
                  <c:v>3911.1928354456159</c:v>
                </c:pt>
                <c:pt idx="12">
                  <c:v>4004.926563474105</c:v>
                </c:pt>
                <c:pt idx="13">
                  <c:v>4090.8322204032297</c:v>
                </c:pt>
                <c:pt idx="14">
                  <c:v>4170.1653919786486</c:v>
                </c:pt>
                <c:pt idx="15">
                  <c:v>4243.8967287769919</c:v>
                </c:pt>
                <c:pt idx="16">
                  <c:v>4312.7929165493515</c:v>
                </c:pt>
                <c:pt idx="17">
                  <c:v>4377.4706240475243</c:v>
                </c:pt>
                <c:pt idx="18">
                  <c:v>4438.4336158485712</c:v>
                </c:pt>
                <c:pt idx="19">
                  <c:v>4496.0989891425106</c:v>
                </c:pt>
                <c:pt idx="20">
                  <c:v>4550.8161627306918</c:v>
                </c:pt>
                <c:pt idx="21">
                  <c:v>4602.8809046918004</c:v>
                </c:pt>
                <c:pt idx="22">
                  <c:v>4652.545883252159</c:v>
                </c:pt>
                <c:pt idx="23">
                  <c:v>5827.2313474029088</c:v>
                </c:pt>
                <c:pt idx="24">
                  <c:v>7075.5220075290435</c:v>
                </c:pt>
                <c:pt idx="25">
                  <c:v>8327.7450966041033</c:v>
                </c:pt>
                <c:pt idx="26">
                  <c:v>9511.8837754452106</c:v>
                </c:pt>
                <c:pt idx="27">
                  <c:v>10564.136050947271</c:v>
                </c:pt>
                <c:pt idx="28">
                  <c:v>11434.605701699629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639-4BBA-BEE3-8F1E30928574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WITCZACK'!$CH$40:$CH$68</c:f>
              <c:numCache>
                <c:formatCode>0.00</c:formatCode>
                <c:ptCount val="29"/>
                <c:pt idx="0" formatCode="#,##0.00">
                  <c:v>294.24299154881356</c:v>
                </c:pt>
                <c:pt idx="1">
                  <c:v>494.9916093935571</c:v>
                </c:pt>
                <c:pt idx="2">
                  <c:v>955.55441853374464</c:v>
                </c:pt>
                <c:pt idx="3">
                  <c:v>2836.8913226855711</c:v>
                </c:pt>
                <c:pt idx="4">
                  <c:v>3362.2425964035833</c:v>
                </c:pt>
                <c:pt idx="5">
                  <c:v>3697.7241338432759</c:v>
                </c:pt>
                <c:pt idx="6">
                  <c:v>3947.9546721489055</c:v>
                </c:pt>
                <c:pt idx="7">
                  <c:v>4148.7866948288083</c:v>
                </c:pt>
                <c:pt idx="8">
                  <c:v>4317.1035990587216</c:v>
                </c:pt>
                <c:pt idx="9">
                  <c:v>4462.2836951441586</c:v>
                </c:pt>
                <c:pt idx="10">
                  <c:v>4590.1053068679294</c:v>
                </c:pt>
                <c:pt idx="11">
                  <c:v>4704.3934528886284</c:v>
                </c:pt>
                <c:pt idx="12">
                  <c:v>4807.81747256584</c:v>
                </c:pt>
                <c:pt idx="13">
                  <c:v>4902.3173973766898</c:v>
                </c:pt>
                <c:pt idx="14">
                  <c:v>4989.349401048521</c:v>
                </c:pt>
                <c:pt idx="15">
                  <c:v>5070.0355308505123</c:v>
                </c:pt>
                <c:pt idx="16">
                  <c:v>5145.2594124795432</c:v>
                </c:pt>
                <c:pt idx="17">
                  <c:v>5215.7298203747559</c:v>
                </c:pt>
                <c:pt idx="18">
                  <c:v>5282.0242872826766</c:v>
                </c:pt>
                <c:pt idx="19">
                  <c:v>5344.6198535545736</c:v>
                </c:pt>
                <c:pt idx="20">
                  <c:v>5403.9152680443794</c:v>
                </c:pt>
                <c:pt idx="21">
                  <c:v>5460.2473511917406</c:v>
                </c:pt>
                <c:pt idx="22">
                  <c:v>5513.9032761559838</c:v>
                </c:pt>
                <c:pt idx="23">
                  <c:v>6762.7847138711559</c:v>
                </c:pt>
                <c:pt idx="24">
                  <c:v>8056.7084929752418</c:v>
                </c:pt>
                <c:pt idx="25">
                  <c:v>9333.9735439679844</c:v>
                </c:pt>
                <c:pt idx="26">
                  <c:v>10537.168675738056</c:v>
                </c:pt>
                <c:pt idx="27">
                  <c:v>11619.96656112934</c:v>
                </c:pt>
                <c:pt idx="28">
                  <c:v>12549.573490349339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639-4BBA-BEE3-8F1E30928574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WITCZACK'!$CR$40:$CR$68</c:f>
              <c:numCache>
                <c:formatCode>0.00</c:formatCode>
                <c:ptCount val="29"/>
                <c:pt idx="0" formatCode="#,##0.00">
                  <c:v>330.33845090005815</c:v>
                </c:pt>
                <c:pt idx="1">
                  <c:v>589.18833617879807</c:v>
                </c:pt>
                <c:pt idx="2">
                  <c:v>1171.6019902668024</c:v>
                </c:pt>
                <c:pt idx="3">
                  <c:v>3473.5011595022797</c:v>
                </c:pt>
                <c:pt idx="4">
                  <c:v>4099.4311626165818</c:v>
                </c:pt>
                <c:pt idx="5">
                  <c:v>4495.784888822378</c:v>
                </c:pt>
                <c:pt idx="6">
                  <c:v>4789.7899332275128</c:v>
                </c:pt>
                <c:pt idx="7">
                  <c:v>5024.7779202450001</c:v>
                </c:pt>
                <c:pt idx="8">
                  <c:v>5221.0662641880508</c:v>
                </c:pt>
                <c:pt idx="9">
                  <c:v>5389.9024562358409</c:v>
                </c:pt>
                <c:pt idx="10">
                  <c:v>5538.1969067032305</c:v>
                </c:pt>
                <c:pt idx="11">
                  <c:v>5670.5129133744058</c:v>
                </c:pt>
                <c:pt idx="12">
                  <c:v>5790.0282290296027</c:v>
                </c:pt>
                <c:pt idx="13">
                  <c:v>5899.0479823344995</c:v>
                </c:pt>
                <c:pt idx="14">
                  <c:v>5999.2993982615544</c:v>
                </c:pt>
                <c:pt idx="15">
                  <c:v>6092.1112816406758</c:v>
                </c:pt>
                <c:pt idx="16">
                  <c:v>6178.5285621972216</c:v>
                </c:pt>
                <c:pt idx="17">
                  <c:v>6259.3882712407831</c:v>
                </c:pt>
                <c:pt idx="18">
                  <c:v>6335.3715936015087</c:v>
                </c:pt>
                <c:pt idx="19">
                  <c:v>6407.0405247426124</c:v>
                </c:pt>
                <c:pt idx="20">
                  <c:v>6474.8643067232551</c:v>
                </c:pt>
                <c:pt idx="21">
                  <c:v>6539.2388916896252</c:v>
                </c:pt>
                <c:pt idx="22">
                  <c:v>6600.501535094947</c:v>
                </c:pt>
                <c:pt idx="23">
                  <c:v>8012.3690404232111</c:v>
                </c:pt>
                <c:pt idx="24">
                  <c:v>9449.5542074757723</c:v>
                </c:pt>
                <c:pt idx="25">
                  <c:v>10847.128513693679</c:v>
                </c:pt>
                <c:pt idx="26">
                  <c:v>12149.431948706142</c:v>
                </c:pt>
                <c:pt idx="27">
                  <c:v>13315.510651548046</c:v>
                </c:pt>
                <c:pt idx="28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639-4BBA-BEE3-8F1E3092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531168"/>
        <c:axId val="-1984527360"/>
      </c:scatterChart>
      <c:valAx>
        <c:axId val="-198453116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27360"/>
        <c:crosses val="autoZero"/>
        <c:crossBetween val="midCat"/>
      </c:valAx>
      <c:valAx>
        <c:axId val="-198452736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3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WITCZACK'!$I$40:$I$68,'CALIBRACION WITCZACK'!$R$40:$R$68,'CALIBRACION WITCZACK'!$AA$40:$AA$68,'CALIBRACION WITCZACK'!$AJ$40:$AJ$68,'CALIBRACION WITCZACK'!$AS$40:$AS$68,'CALIBRACION WITCZACK'!$BD$40:$BD$68,'CALIBRACION WITCZACK'!$BN$40:$BN$68,'CALIBRACION WITCZACK'!$BX$40:$BX$68,'CALIBRACION WITCZACK'!$CH$40:$CH$68,'CALIBRACION WITCZACK'!$CR$40:$CR$68)</c:f>
              <c:numCache>
                <c:formatCode>0.00</c:formatCode>
                <c:ptCount val="290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  <c:pt idx="29" formatCode="#,##0.00">
                  <c:v>353.5587298400452</c:v>
                </c:pt>
                <c:pt idx="30">
                  <c:v>664.38283340255498</c:v>
                </c:pt>
                <c:pt idx="31">
                  <c:v>1400.1074823034601</c:v>
                </c:pt>
                <c:pt idx="32">
                  <c:v>4441.6395970841631</c:v>
                </c:pt>
                <c:pt idx="33">
                  <c:v>5263.7213967975094</c:v>
                </c:pt>
                <c:pt idx="34">
                  <c:v>5778.7807451711033</c:v>
                </c:pt>
                <c:pt idx="35">
                  <c:v>6157.5574205220028</c:v>
                </c:pt>
                <c:pt idx="36">
                  <c:v>6458.1010339989143</c:v>
                </c:pt>
                <c:pt idx="37">
                  <c:v>6707.5610539950703</c:v>
                </c:pt>
                <c:pt idx="38">
                  <c:v>6920.9268881849512</c:v>
                </c:pt>
                <c:pt idx="39">
                  <c:v>7107.3835033093583</c:v>
                </c:pt>
                <c:pt idx="40">
                  <c:v>7272.9805487765016</c:v>
                </c:pt>
                <c:pt idx="41">
                  <c:v>7421.9203496561304</c:v>
                </c:pt>
                <c:pt idx="42">
                  <c:v>7557.2439658754911</c:v>
                </c:pt>
                <c:pt idx="43">
                  <c:v>7681.2248201433431</c:v>
                </c:pt>
                <c:pt idx="44">
                  <c:v>7795.6080642052784</c:v>
                </c:pt>
                <c:pt idx="45">
                  <c:v>7901.7631180971302</c:v>
                </c:pt>
                <c:pt idx="46">
                  <c:v>8000.7847025920564</c:v>
                </c:pt>
                <c:pt idx="47">
                  <c:v>8093.5619590525612</c:v>
                </c:pt>
                <c:pt idx="48">
                  <c:v>8180.8270589079439</c:v>
                </c:pt>
                <c:pt idx="49">
                  <c:v>8263.1902115986886</c:v>
                </c:pt>
                <c:pt idx="50">
                  <c:v>8341.165404852487</c:v>
                </c:pt>
                <c:pt idx="51">
                  <c:v>8415.1896789018701</c:v>
                </c:pt>
                <c:pt idx="52">
                  <c:v>10069.788813106026</c:v>
                </c:pt>
                <c:pt idx="53">
                  <c:v>11645.256764551752</c:v>
                </c:pt>
                <c:pt idx="54">
                  <c:v>13060.944744523345</c:v>
                </c:pt>
                <c:pt idx="55">
                  <c:v>14262.458897271757</c:v>
                </c:pt>
                <c:pt idx="56">
                  <c:v>15219.704432308041</c:v>
                </c:pt>
                <c:pt idx="57">
                  <c:v>15919.183484805471</c:v>
                </c:pt>
                <c:pt idx="58" formatCode="#,##0.00">
                  <c:v>254.78538927263219</c:v>
                </c:pt>
                <c:pt idx="59">
                  <c:v>409.9981195279953</c:v>
                </c:pt>
                <c:pt idx="60">
                  <c:v>814.60145607267771</c:v>
                </c:pt>
                <c:pt idx="61">
                  <c:v>2653.2439589935689</c:v>
                </c:pt>
                <c:pt idx="62">
                  <c:v>3185.9866688576317</c:v>
                </c:pt>
                <c:pt idx="63">
                  <c:v>3527.6405473248415</c:v>
                </c:pt>
                <c:pt idx="64">
                  <c:v>3782.8462335749559</c:v>
                </c:pt>
                <c:pt idx="65">
                  <c:v>3987.7619515843985</c:v>
                </c:pt>
                <c:pt idx="66">
                  <c:v>4159.4951372567884</c:v>
                </c:pt>
                <c:pt idx="67">
                  <c:v>4307.5783419629615</c:v>
                </c:pt>
                <c:pt idx="68">
                  <c:v>4437.8981749274435</c:v>
                </c:pt>
                <c:pt idx="69">
                  <c:v>4554.3579510705558</c:v>
                </c:pt>
                <c:pt idx="70">
                  <c:v>4659.6852318534129</c:v>
                </c:pt>
                <c:pt idx="71">
                  <c:v>4755.8644229337306</c:v>
                </c:pt>
                <c:pt idx="72">
                  <c:v>4844.3862441373913</c:v>
                </c:pt>
                <c:pt idx="73">
                  <c:v>4926.4001344354201</c:v>
                </c:pt>
                <c:pt idx="74">
                  <c:v>5002.8117855802666</c:v>
                </c:pt>
                <c:pt idx="75">
                  <c:v>5074.3479952638145</c:v>
                </c:pt>
                <c:pt idx="76">
                  <c:v>5141.60119711069</c:v>
                </c:pt>
                <c:pt idx="77">
                  <c:v>5205.0608837742075</c:v>
                </c:pt>
                <c:pt idx="78">
                  <c:v>5265.1363100030903</c:v>
                </c:pt>
                <c:pt idx="79">
                  <c:v>5322.1732360292308</c:v>
                </c:pt>
                <c:pt idx="80">
                  <c:v>5376.4665008935963</c:v>
                </c:pt>
                <c:pt idx="81">
                  <c:v>6628.2078784343094</c:v>
                </c:pt>
                <c:pt idx="82">
                  <c:v>7891.230270088412</c:v>
                </c:pt>
                <c:pt idx="83">
                  <c:v>9089.1667224058892</c:v>
                </c:pt>
                <c:pt idx="84">
                  <c:v>10155.137830475134</c:v>
                </c:pt>
                <c:pt idx="85">
                  <c:v>11038.057244139784</c:v>
                </c:pt>
                <c:pt idx="86">
                  <c:v>11702.618568176567</c:v>
                </c:pt>
                <c:pt idx="87" formatCode="#,##0.00">
                  <c:v>350.87866542483425</c:v>
                </c:pt>
                <c:pt idx="88">
                  <c:v>663.43739436197086</c:v>
                </c:pt>
                <c:pt idx="89">
                  <c:v>1400.394137727181</c:v>
                </c:pt>
                <c:pt idx="90">
                  <c:v>4433.1819663830393</c:v>
                </c:pt>
                <c:pt idx="91">
                  <c:v>5249.8544930263452</c:v>
                </c:pt>
                <c:pt idx="92">
                  <c:v>5760.8987569023775</c:v>
                </c:pt>
                <c:pt idx="93">
                  <c:v>6136.4192070924237</c:v>
                </c:pt>
                <c:pt idx="94">
                  <c:v>6434.1978731616364</c:v>
                </c:pt>
                <c:pt idx="95">
                  <c:v>6681.2420266034696</c:v>
                </c:pt>
                <c:pt idx="96">
                  <c:v>6892.4551095575853</c:v>
                </c:pt>
                <c:pt idx="97">
                  <c:v>7076.9655948819709</c:v>
                </c:pt>
                <c:pt idx="98">
                  <c:v>7240.7837546176233</c:v>
                </c:pt>
                <c:pt idx="99">
                  <c:v>7388.0832342547283</c:v>
                </c:pt>
                <c:pt idx="100">
                  <c:v>7521.8834805204697</c:v>
                </c:pt>
                <c:pt idx="101">
                  <c:v>7644.4411772094227</c:v>
                </c:pt>
                <c:pt idx="102">
                  <c:v>7757.4882187657986</c:v>
                </c:pt>
                <c:pt idx="103">
                  <c:v>7862.3833273112132</c:v>
                </c:pt>
                <c:pt idx="104">
                  <c:v>7960.2124530760657</c:v>
                </c:pt>
                <c:pt idx="105">
                  <c:v>8051.8574484170076</c:v>
                </c:pt>
                <c:pt idx="106">
                  <c:v>8138.0443549285392</c:v>
                </c:pt>
                <c:pt idx="107">
                  <c:v>8219.3781732627631</c:v>
                </c:pt>
                <c:pt idx="108">
                  <c:v>8296.3684241923456</c:v>
                </c:pt>
                <c:pt idx="109">
                  <c:v>8369.44828571381</c:v>
                </c:pt>
                <c:pt idx="110">
                  <c:v>10000.608526141947</c:v>
                </c:pt>
                <c:pt idx="111">
                  <c:v>11549.824603040997</c:v>
                </c:pt>
                <c:pt idx="112">
                  <c:v>12938.972326474774</c:v>
                </c:pt>
                <c:pt idx="113">
                  <c:v>14116.080802490909</c:v>
                </c:pt>
                <c:pt idx="114">
                  <c:v>15052.894291326525</c:v>
                </c:pt>
                <c:pt idx="115">
                  <c:v>15737.041992179411</c:v>
                </c:pt>
                <c:pt idx="116" formatCode="#,##0.00">
                  <c:v>337.14928329504869</c:v>
                </c:pt>
                <c:pt idx="117">
                  <c:v>625.61541110694441</c:v>
                </c:pt>
                <c:pt idx="118">
                  <c:v>1313.8864499789058</c:v>
                </c:pt>
                <c:pt idx="119">
                  <c:v>4185.7735148764359</c:v>
                </c:pt>
                <c:pt idx="120">
                  <c:v>4967.9311919990196</c:v>
                </c:pt>
                <c:pt idx="121">
                  <c:v>5459.2235985344823</c:v>
                </c:pt>
                <c:pt idx="122">
                  <c:v>5821.1330644875325</c:v>
                </c:pt>
                <c:pt idx="123">
                  <c:v>6108.6612209457153</c:v>
                </c:pt>
                <c:pt idx="124">
                  <c:v>6347.56508968862</c:v>
                </c:pt>
                <c:pt idx="125">
                  <c:v>6552.0798352941356</c:v>
                </c:pt>
                <c:pt idx="126">
                  <c:v>6730.9357224197511</c:v>
                </c:pt>
                <c:pt idx="127">
                  <c:v>6889.8871701906646</c:v>
                </c:pt>
                <c:pt idx="128">
                  <c:v>7032.9340387992488</c:v>
                </c:pt>
                <c:pt idx="129">
                  <c:v>7162.9725694980543</c:v>
                </c:pt>
                <c:pt idx="130">
                  <c:v>7282.1690741286011</c:v>
                </c:pt>
                <c:pt idx="131">
                  <c:v>7392.1872931664448</c:v>
                </c:pt>
                <c:pt idx="132">
                  <c:v>7494.3333504799757</c:v>
                </c:pt>
                <c:pt idx="133">
                  <c:v>7589.6518037966061</c:v>
                </c:pt>
                <c:pt idx="134">
                  <c:v>7678.9913826046495</c:v>
                </c:pt>
                <c:pt idx="135">
                  <c:v>7763.0512365824579</c:v>
                </c:pt>
                <c:pt idx="136">
                  <c:v>7842.414254884683</c:v>
                </c:pt>
                <c:pt idx="137">
                  <c:v>7917.5715729401318</c:v>
                </c:pt>
                <c:pt idx="138">
                  <c:v>7988.9409288162151</c:v>
                </c:pt>
                <c:pt idx="139">
                  <c:v>9589.3203228974544</c:v>
                </c:pt>
                <c:pt idx="140">
                  <c:v>11122.256495457659</c:v>
                </c:pt>
                <c:pt idx="141">
                  <c:v>12507.271878447547</c:v>
                </c:pt>
                <c:pt idx="142">
                  <c:v>13688.35341487298</c:v>
                </c:pt>
                <c:pt idx="143">
                  <c:v>14633.016400985945</c:v>
                </c:pt>
                <c:pt idx="144">
                  <c:v>15325.397230561344</c:v>
                </c:pt>
                <c:pt idx="145" formatCode="#,##0.00">
                  <c:v>324.17796937463987</c:v>
                </c:pt>
                <c:pt idx="146">
                  <c:v>567.03969144668338</c:v>
                </c:pt>
                <c:pt idx="147">
                  <c:v>1125.518892141698</c:v>
                </c:pt>
                <c:pt idx="148">
                  <c:v>3421.0844589588223</c:v>
                </c:pt>
                <c:pt idx="149">
                  <c:v>4059.8073937902218</c:v>
                </c:pt>
                <c:pt idx="150">
                  <c:v>4466.2873753681297</c:v>
                </c:pt>
                <c:pt idx="151">
                  <c:v>4768.6475944096355</c:v>
                </c:pt>
                <c:pt idx="152">
                  <c:v>5010.7630775441276</c:v>
                </c:pt>
                <c:pt idx="153">
                  <c:v>5213.2772642117552</c:v>
                </c:pt>
                <c:pt idx="154">
                  <c:v>5387.6471104552811</c:v>
                </c:pt>
                <c:pt idx="155">
                  <c:v>5540.9257164859173</c:v>
                </c:pt>
                <c:pt idx="156">
                  <c:v>5677.7781701715003</c:v>
                </c:pt>
                <c:pt idx="157">
                  <c:v>5801.457540184806</c:v>
                </c:pt>
                <c:pt idx="158">
                  <c:v>5914.3263490431582</c:v>
                </c:pt>
                <c:pt idx="159">
                  <c:v>6018.1566297326845</c:v>
                </c:pt>
                <c:pt idx="160">
                  <c:v>6114.3128834364306</c:v>
                </c:pt>
                <c:pt idx="161">
                  <c:v>6203.8689685597583</c:v>
                </c:pt>
                <c:pt idx="162">
                  <c:v>6287.685707431584</c:v>
                </c:pt>
                <c:pt idx="163">
                  <c:v>6366.4641015338711</c:v>
                </c:pt>
                <c:pt idx="164">
                  <c:v>6440.7828376872912</c:v>
                </c:pt>
                <c:pt idx="165">
                  <c:v>6511.1253560378673</c:v>
                </c:pt>
                <c:pt idx="166">
                  <c:v>6577.8997922266426</c:v>
                </c:pt>
                <c:pt idx="167">
                  <c:v>6641.4539387687455</c:v>
                </c:pt>
                <c:pt idx="168">
                  <c:v>8106.8179152453986</c:v>
                </c:pt>
                <c:pt idx="169">
                  <c:v>9594.7721551251543</c:v>
                </c:pt>
                <c:pt idx="170">
                  <c:v>11030.827486551832</c:v>
                </c:pt>
                <c:pt idx="171">
                  <c:v>12351.800134865576</c:v>
                </c:pt>
                <c:pt idx="172">
                  <c:v>13512.144048434002</c:v>
                </c:pt>
                <c:pt idx="173">
                  <c:v>14484.106872044698</c:v>
                </c:pt>
                <c:pt idx="174" formatCode="#,##0.00">
                  <c:v>624.54801038868379</c:v>
                </c:pt>
                <c:pt idx="175">
                  <c:v>1101.0512680460984</c:v>
                </c:pt>
                <c:pt idx="176">
                  <c:v>1942.8124731432249</c:v>
                </c:pt>
                <c:pt idx="177">
                  <c:v>4548.5096102369107</c:v>
                </c:pt>
                <c:pt idx="178">
                  <c:v>5171.6056241180268</c:v>
                </c:pt>
                <c:pt idx="179">
                  <c:v>5555.0135708588814</c:v>
                </c:pt>
                <c:pt idx="180">
                  <c:v>5834.6103697030749</c:v>
                </c:pt>
                <c:pt idx="181">
                  <c:v>6055.4163025386242</c:v>
                </c:pt>
                <c:pt idx="182">
                  <c:v>6238.1728708742457</c:v>
                </c:pt>
                <c:pt idx="183">
                  <c:v>6394.2139272651611</c:v>
                </c:pt>
                <c:pt idx="184">
                  <c:v>6530.4314191243948</c:v>
                </c:pt>
                <c:pt idx="185">
                  <c:v>6651.3377451223068</c:v>
                </c:pt>
                <c:pt idx="186">
                  <c:v>6760.0524585319417</c:v>
                </c:pt>
                <c:pt idx="187">
                  <c:v>6858.824232337065</c:v>
                </c:pt>
                <c:pt idx="188">
                  <c:v>6949.3286342642468</c:v>
                </c:pt>
                <c:pt idx="189">
                  <c:v>7032.8483337181688</c:v>
                </c:pt>
                <c:pt idx="190">
                  <c:v>7110.3874665801432</c:v>
                </c:pt>
                <c:pt idx="191">
                  <c:v>7182.7471111409704</c:v>
                </c:pt>
                <c:pt idx="192">
                  <c:v>7250.5767608605584</c:v>
                </c:pt>
                <c:pt idx="193">
                  <c:v>7314.4104220631189</c:v>
                </c:pt>
                <c:pt idx="194">
                  <c:v>7374.6925461906903</c:v>
                </c:pt>
                <c:pt idx="195">
                  <c:v>7431.7970542997937</c:v>
                </c:pt>
                <c:pt idx="196">
                  <c:v>7486.0415537451508</c:v>
                </c:pt>
                <c:pt idx="197">
                  <c:v>8712.6025058630185</c:v>
                </c:pt>
                <c:pt idx="198">
                  <c:v>9924.8770768412724</c:v>
                </c:pt>
                <c:pt idx="199">
                  <c:v>11079.333387128892</c:v>
                </c:pt>
                <c:pt idx="200">
                  <c:v>12139.322452022767</c:v>
                </c:pt>
                <c:pt idx="201">
                  <c:v>13077.081022053066</c:v>
                </c:pt>
                <c:pt idx="202">
                  <c:v>13873.555876440896</c:v>
                </c:pt>
                <c:pt idx="203" formatCode="#,##0.00">
                  <c:v>278.07772957318718</c:v>
                </c:pt>
                <c:pt idx="204">
                  <c:v>422.09247715977909</c:v>
                </c:pt>
                <c:pt idx="205">
                  <c:v>763.24469391548405</c:v>
                </c:pt>
                <c:pt idx="206">
                  <c:v>2275.5688796462532</c:v>
                </c:pt>
                <c:pt idx="207">
                  <c:v>2723.9777939327719</c:v>
                </c:pt>
                <c:pt idx="208">
                  <c:v>3015.3640475697202</c:v>
                </c:pt>
                <c:pt idx="209">
                  <c:v>3235.121625010549</c:v>
                </c:pt>
                <c:pt idx="210">
                  <c:v>3412.9329693765694</c:v>
                </c:pt>
                <c:pt idx="211">
                  <c:v>3562.9117654580923</c:v>
                </c:pt>
                <c:pt idx="212">
                  <c:v>3692.9566644692341</c:v>
                </c:pt>
                <c:pt idx="213">
                  <c:v>3807.964259591035</c:v>
                </c:pt>
                <c:pt idx="214">
                  <c:v>3911.1928354456159</c:v>
                </c:pt>
                <c:pt idx="215">
                  <c:v>4004.926563474105</c:v>
                </c:pt>
                <c:pt idx="216">
                  <c:v>4090.8322204032297</c:v>
                </c:pt>
                <c:pt idx="217">
                  <c:v>4170.1653919786486</c:v>
                </c:pt>
                <c:pt idx="218">
                  <c:v>4243.8967287769919</c:v>
                </c:pt>
                <c:pt idx="219">
                  <c:v>4312.7929165493515</c:v>
                </c:pt>
                <c:pt idx="220">
                  <c:v>4377.4706240475243</c:v>
                </c:pt>
                <c:pt idx="221">
                  <c:v>4438.4336158485712</c:v>
                </c:pt>
                <c:pt idx="222">
                  <c:v>4496.0989891425106</c:v>
                </c:pt>
                <c:pt idx="223">
                  <c:v>4550.8161627306918</c:v>
                </c:pt>
                <c:pt idx="224">
                  <c:v>4602.8809046918004</c:v>
                </c:pt>
                <c:pt idx="225">
                  <c:v>4652.545883252159</c:v>
                </c:pt>
                <c:pt idx="226">
                  <c:v>5827.2313474029088</c:v>
                </c:pt>
                <c:pt idx="227">
                  <c:v>7075.5220075290435</c:v>
                </c:pt>
                <c:pt idx="228">
                  <c:v>8327.7450966041033</c:v>
                </c:pt>
                <c:pt idx="229">
                  <c:v>9511.8837754452106</c:v>
                </c:pt>
                <c:pt idx="230">
                  <c:v>10564.136050947271</c:v>
                </c:pt>
                <c:pt idx="231">
                  <c:v>11434.605701699629</c:v>
                </c:pt>
                <c:pt idx="232" formatCode="#,##0.00">
                  <c:v>294.24299154881356</c:v>
                </c:pt>
                <c:pt idx="233">
                  <c:v>494.9916093935571</c:v>
                </c:pt>
                <c:pt idx="234">
                  <c:v>955.55441853374464</c:v>
                </c:pt>
                <c:pt idx="235">
                  <c:v>2836.8913226855711</c:v>
                </c:pt>
                <c:pt idx="236">
                  <c:v>3362.2425964035833</c:v>
                </c:pt>
                <c:pt idx="237">
                  <c:v>3697.7241338432759</c:v>
                </c:pt>
                <c:pt idx="238">
                  <c:v>3947.9546721489055</c:v>
                </c:pt>
                <c:pt idx="239">
                  <c:v>4148.7866948288083</c:v>
                </c:pt>
                <c:pt idx="240">
                  <c:v>4317.1035990587216</c:v>
                </c:pt>
                <c:pt idx="241">
                  <c:v>4462.2836951441586</c:v>
                </c:pt>
                <c:pt idx="242">
                  <c:v>4590.1053068679294</c:v>
                </c:pt>
                <c:pt idx="243">
                  <c:v>4704.3934528886284</c:v>
                </c:pt>
                <c:pt idx="244">
                  <c:v>4807.81747256584</c:v>
                </c:pt>
                <c:pt idx="245">
                  <c:v>4902.3173973766898</c:v>
                </c:pt>
                <c:pt idx="246">
                  <c:v>4989.349401048521</c:v>
                </c:pt>
                <c:pt idx="247">
                  <c:v>5070.0355308505123</c:v>
                </c:pt>
                <c:pt idx="248">
                  <c:v>5145.2594124795432</c:v>
                </c:pt>
                <c:pt idx="249">
                  <c:v>5215.7298203747559</c:v>
                </c:pt>
                <c:pt idx="250">
                  <c:v>5282.0242872826766</c:v>
                </c:pt>
                <c:pt idx="251">
                  <c:v>5344.6198535545736</c:v>
                </c:pt>
                <c:pt idx="252">
                  <c:v>5403.9152680443794</c:v>
                </c:pt>
                <c:pt idx="253">
                  <c:v>5460.2473511917406</c:v>
                </c:pt>
                <c:pt idx="254">
                  <c:v>5513.9032761559838</c:v>
                </c:pt>
                <c:pt idx="255">
                  <c:v>6762.7847138711559</c:v>
                </c:pt>
                <c:pt idx="256">
                  <c:v>8056.7084929752418</c:v>
                </c:pt>
                <c:pt idx="257">
                  <c:v>9333.9735439679844</c:v>
                </c:pt>
                <c:pt idx="258">
                  <c:v>10537.168675738056</c:v>
                </c:pt>
                <c:pt idx="259">
                  <c:v>11619.96656112934</c:v>
                </c:pt>
                <c:pt idx="260">
                  <c:v>12549.573490349339</c:v>
                </c:pt>
                <c:pt idx="261" formatCode="#,##0.00">
                  <c:v>330.33845090005815</c:v>
                </c:pt>
                <c:pt idx="262">
                  <c:v>589.18833617879807</c:v>
                </c:pt>
                <c:pt idx="263">
                  <c:v>1171.6019902668024</c:v>
                </c:pt>
                <c:pt idx="264">
                  <c:v>3473.5011595022797</c:v>
                </c:pt>
                <c:pt idx="265">
                  <c:v>4099.4311626165818</c:v>
                </c:pt>
                <c:pt idx="266">
                  <c:v>4495.784888822378</c:v>
                </c:pt>
                <c:pt idx="267">
                  <c:v>4789.7899332275128</c:v>
                </c:pt>
                <c:pt idx="268">
                  <c:v>5024.7779202450001</c:v>
                </c:pt>
                <c:pt idx="269">
                  <c:v>5221.0662641880508</c:v>
                </c:pt>
                <c:pt idx="270">
                  <c:v>5389.9024562358409</c:v>
                </c:pt>
                <c:pt idx="271">
                  <c:v>5538.1969067032305</c:v>
                </c:pt>
                <c:pt idx="272">
                  <c:v>5670.5129133744058</c:v>
                </c:pt>
                <c:pt idx="273">
                  <c:v>5790.0282290296027</c:v>
                </c:pt>
                <c:pt idx="274">
                  <c:v>5899.0479823344995</c:v>
                </c:pt>
                <c:pt idx="275">
                  <c:v>5999.2993982615544</c:v>
                </c:pt>
                <c:pt idx="276">
                  <c:v>6092.1112816406758</c:v>
                </c:pt>
                <c:pt idx="277">
                  <c:v>6178.5285621972216</c:v>
                </c:pt>
                <c:pt idx="278">
                  <c:v>6259.3882712407831</c:v>
                </c:pt>
                <c:pt idx="279">
                  <c:v>6335.3715936015087</c:v>
                </c:pt>
                <c:pt idx="280">
                  <c:v>6407.0405247426124</c:v>
                </c:pt>
                <c:pt idx="281">
                  <c:v>6474.8643067232551</c:v>
                </c:pt>
                <c:pt idx="282">
                  <c:v>6539.2388916896252</c:v>
                </c:pt>
                <c:pt idx="283">
                  <c:v>6600.501535094947</c:v>
                </c:pt>
                <c:pt idx="284">
                  <c:v>8012.3690404232111</c:v>
                </c:pt>
                <c:pt idx="285">
                  <c:v>9449.5542074757723</c:v>
                </c:pt>
                <c:pt idx="286">
                  <c:v>10847.128513693679</c:v>
                </c:pt>
                <c:pt idx="287">
                  <c:v>12149.431948706142</c:v>
                </c:pt>
                <c:pt idx="288">
                  <c:v>13315.510651548046</c:v>
                </c:pt>
                <c:pt idx="289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8D-448A-909E-1279AEEC8D0C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8D-448A-909E-1279AEEC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525728"/>
        <c:axId val="-1984530624"/>
      </c:scatterChart>
      <c:valAx>
        <c:axId val="-198452572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30624"/>
        <c:crossesAt val="10"/>
        <c:crossBetween val="midCat"/>
      </c:valAx>
      <c:valAx>
        <c:axId val="-198453062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25728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423845959593478E-2"/>
                  <c:y val="-9.96511037983954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WITCZACK'!$I$40:$I$68,'CALIBRACION WITCZACK'!$R$40:$R$68,'CALIBRACION WITCZACK'!$AA$40:$AA$68,'CALIBRACION WITCZACK'!$AJ$40:$AJ$68,'CALIBRACION WITCZACK'!$AS$40:$AS$68,'CALIBRACION WITCZACK'!$BD$40:$BD$68,'CALIBRACION WITCZACK'!$BN$40:$BN$68,'CALIBRACION WITCZACK'!$BX$40:$BX$68,'CALIBRACION WITCZACK'!$CH$40:$CH$68,'CALIBRACION WITCZACK'!$CR$40:$CR$68)</c:f>
              <c:numCache>
                <c:formatCode>0.00</c:formatCode>
                <c:ptCount val="290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  <c:pt idx="29" formatCode="#,##0.00">
                  <c:v>353.5587298400452</c:v>
                </c:pt>
                <c:pt idx="30">
                  <c:v>664.38283340255498</c:v>
                </c:pt>
                <c:pt idx="31">
                  <c:v>1400.1074823034601</c:v>
                </c:pt>
                <c:pt idx="32">
                  <c:v>4441.6395970841631</c:v>
                </c:pt>
                <c:pt idx="33">
                  <c:v>5263.7213967975094</c:v>
                </c:pt>
                <c:pt idx="34">
                  <c:v>5778.7807451711033</c:v>
                </c:pt>
                <c:pt idx="35">
                  <c:v>6157.5574205220028</c:v>
                </c:pt>
                <c:pt idx="36">
                  <c:v>6458.1010339989143</c:v>
                </c:pt>
                <c:pt idx="37">
                  <c:v>6707.5610539950703</c:v>
                </c:pt>
                <c:pt idx="38">
                  <c:v>6920.9268881849512</c:v>
                </c:pt>
                <c:pt idx="39">
                  <c:v>7107.3835033093583</c:v>
                </c:pt>
                <c:pt idx="40">
                  <c:v>7272.9805487765016</c:v>
                </c:pt>
                <c:pt idx="41">
                  <c:v>7421.9203496561304</c:v>
                </c:pt>
                <c:pt idx="42">
                  <c:v>7557.2439658754911</c:v>
                </c:pt>
                <c:pt idx="43">
                  <c:v>7681.2248201433431</c:v>
                </c:pt>
                <c:pt idx="44">
                  <c:v>7795.6080642052784</c:v>
                </c:pt>
                <c:pt idx="45">
                  <c:v>7901.7631180971302</c:v>
                </c:pt>
                <c:pt idx="46">
                  <c:v>8000.7847025920564</c:v>
                </c:pt>
                <c:pt idx="47">
                  <c:v>8093.5619590525612</c:v>
                </c:pt>
                <c:pt idx="48">
                  <c:v>8180.8270589079439</c:v>
                </c:pt>
                <c:pt idx="49">
                  <c:v>8263.1902115986886</c:v>
                </c:pt>
                <c:pt idx="50">
                  <c:v>8341.165404852487</c:v>
                </c:pt>
                <c:pt idx="51">
                  <c:v>8415.1896789018701</c:v>
                </c:pt>
                <c:pt idx="52">
                  <c:v>10069.788813106026</c:v>
                </c:pt>
                <c:pt idx="53">
                  <c:v>11645.256764551752</c:v>
                </c:pt>
                <c:pt idx="54">
                  <c:v>13060.944744523345</c:v>
                </c:pt>
                <c:pt idx="55">
                  <c:v>14262.458897271757</c:v>
                </c:pt>
                <c:pt idx="56">
                  <c:v>15219.704432308041</c:v>
                </c:pt>
                <c:pt idx="57">
                  <c:v>15919.183484805471</c:v>
                </c:pt>
                <c:pt idx="58" formatCode="#,##0.00">
                  <c:v>254.78538927263219</c:v>
                </c:pt>
                <c:pt idx="59">
                  <c:v>409.9981195279953</c:v>
                </c:pt>
                <c:pt idx="60">
                  <c:v>814.60145607267771</c:v>
                </c:pt>
                <c:pt idx="61">
                  <c:v>2653.2439589935689</c:v>
                </c:pt>
                <c:pt idx="62">
                  <c:v>3185.9866688576317</c:v>
                </c:pt>
                <c:pt idx="63">
                  <c:v>3527.6405473248415</c:v>
                </c:pt>
                <c:pt idx="64">
                  <c:v>3782.8462335749559</c:v>
                </c:pt>
                <c:pt idx="65">
                  <c:v>3987.7619515843985</c:v>
                </c:pt>
                <c:pt idx="66">
                  <c:v>4159.4951372567884</c:v>
                </c:pt>
                <c:pt idx="67">
                  <c:v>4307.5783419629615</c:v>
                </c:pt>
                <c:pt idx="68">
                  <c:v>4437.8981749274435</c:v>
                </c:pt>
                <c:pt idx="69">
                  <c:v>4554.3579510705558</c:v>
                </c:pt>
                <c:pt idx="70">
                  <c:v>4659.6852318534129</c:v>
                </c:pt>
                <c:pt idx="71">
                  <c:v>4755.8644229337306</c:v>
                </c:pt>
                <c:pt idx="72">
                  <c:v>4844.3862441373913</c:v>
                </c:pt>
                <c:pt idx="73">
                  <c:v>4926.4001344354201</c:v>
                </c:pt>
                <c:pt idx="74">
                  <c:v>5002.8117855802666</c:v>
                </c:pt>
                <c:pt idx="75">
                  <c:v>5074.3479952638145</c:v>
                </c:pt>
                <c:pt idx="76">
                  <c:v>5141.60119711069</c:v>
                </c:pt>
                <c:pt idx="77">
                  <c:v>5205.0608837742075</c:v>
                </c:pt>
                <c:pt idx="78">
                  <c:v>5265.1363100030903</c:v>
                </c:pt>
                <c:pt idx="79">
                  <c:v>5322.1732360292308</c:v>
                </c:pt>
                <c:pt idx="80">
                  <c:v>5376.4665008935963</c:v>
                </c:pt>
                <c:pt idx="81">
                  <c:v>6628.2078784343094</c:v>
                </c:pt>
                <c:pt idx="82">
                  <c:v>7891.230270088412</c:v>
                </c:pt>
                <c:pt idx="83">
                  <c:v>9089.1667224058892</c:v>
                </c:pt>
                <c:pt idx="84">
                  <c:v>10155.137830475134</c:v>
                </c:pt>
                <c:pt idx="85">
                  <c:v>11038.057244139784</c:v>
                </c:pt>
                <c:pt idx="86">
                  <c:v>11702.618568176567</c:v>
                </c:pt>
                <c:pt idx="87" formatCode="#,##0.00">
                  <c:v>350.87866542483425</c:v>
                </c:pt>
                <c:pt idx="88">
                  <c:v>663.43739436197086</c:v>
                </c:pt>
                <c:pt idx="89">
                  <c:v>1400.394137727181</c:v>
                </c:pt>
                <c:pt idx="90">
                  <c:v>4433.1819663830393</c:v>
                </c:pt>
                <c:pt idx="91">
                  <c:v>5249.8544930263452</c:v>
                </c:pt>
                <c:pt idx="92">
                  <c:v>5760.8987569023775</c:v>
                </c:pt>
                <c:pt idx="93">
                  <c:v>6136.4192070924237</c:v>
                </c:pt>
                <c:pt idx="94">
                  <c:v>6434.1978731616364</c:v>
                </c:pt>
                <c:pt idx="95">
                  <c:v>6681.2420266034696</c:v>
                </c:pt>
                <c:pt idx="96">
                  <c:v>6892.4551095575853</c:v>
                </c:pt>
                <c:pt idx="97">
                  <c:v>7076.9655948819709</c:v>
                </c:pt>
                <c:pt idx="98">
                  <c:v>7240.7837546176233</c:v>
                </c:pt>
                <c:pt idx="99">
                  <c:v>7388.0832342547283</c:v>
                </c:pt>
                <c:pt idx="100">
                  <c:v>7521.8834805204697</c:v>
                </c:pt>
                <c:pt idx="101">
                  <c:v>7644.4411772094227</c:v>
                </c:pt>
                <c:pt idx="102">
                  <c:v>7757.4882187657986</c:v>
                </c:pt>
                <c:pt idx="103">
                  <c:v>7862.3833273112132</c:v>
                </c:pt>
                <c:pt idx="104">
                  <c:v>7960.2124530760657</c:v>
                </c:pt>
                <c:pt idx="105">
                  <c:v>8051.8574484170076</c:v>
                </c:pt>
                <c:pt idx="106">
                  <c:v>8138.0443549285392</c:v>
                </c:pt>
                <c:pt idx="107">
                  <c:v>8219.3781732627631</c:v>
                </c:pt>
                <c:pt idx="108">
                  <c:v>8296.3684241923456</c:v>
                </c:pt>
                <c:pt idx="109">
                  <c:v>8369.44828571381</c:v>
                </c:pt>
                <c:pt idx="110">
                  <c:v>10000.608526141947</c:v>
                </c:pt>
                <c:pt idx="111">
                  <c:v>11549.824603040997</c:v>
                </c:pt>
                <c:pt idx="112">
                  <c:v>12938.972326474774</c:v>
                </c:pt>
                <c:pt idx="113">
                  <c:v>14116.080802490909</c:v>
                </c:pt>
                <c:pt idx="114">
                  <c:v>15052.894291326525</c:v>
                </c:pt>
                <c:pt idx="115">
                  <c:v>15737.041992179411</c:v>
                </c:pt>
                <c:pt idx="116" formatCode="#,##0.00">
                  <c:v>337.14928329504869</c:v>
                </c:pt>
                <c:pt idx="117">
                  <c:v>625.61541110694441</c:v>
                </c:pt>
                <c:pt idx="118">
                  <c:v>1313.8864499789058</c:v>
                </c:pt>
                <c:pt idx="119">
                  <c:v>4185.7735148764359</c:v>
                </c:pt>
                <c:pt idx="120">
                  <c:v>4967.9311919990196</c:v>
                </c:pt>
                <c:pt idx="121">
                  <c:v>5459.2235985344823</c:v>
                </c:pt>
                <c:pt idx="122">
                  <c:v>5821.1330644875325</c:v>
                </c:pt>
                <c:pt idx="123">
                  <c:v>6108.6612209457153</c:v>
                </c:pt>
                <c:pt idx="124">
                  <c:v>6347.56508968862</c:v>
                </c:pt>
                <c:pt idx="125">
                  <c:v>6552.0798352941356</c:v>
                </c:pt>
                <c:pt idx="126">
                  <c:v>6730.9357224197511</c:v>
                </c:pt>
                <c:pt idx="127">
                  <c:v>6889.8871701906646</c:v>
                </c:pt>
                <c:pt idx="128">
                  <c:v>7032.9340387992488</c:v>
                </c:pt>
                <c:pt idx="129">
                  <c:v>7162.9725694980543</c:v>
                </c:pt>
                <c:pt idx="130">
                  <c:v>7282.1690741286011</c:v>
                </c:pt>
                <c:pt idx="131">
                  <c:v>7392.1872931664448</c:v>
                </c:pt>
                <c:pt idx="132">
                  <c:v>7494.3333504799757</c:v>
                </c:pt>
                <c:pt idx="133">
                  <c:v>7589.6518037966061</c:v>
                </c:pt>
                <c:pt idx="134">
                  <c:v>7678.9913826046495</c:v>
                </c:pt>
                <c:pt idx="135">
                  <c:v>7763.0512365824579</c:v>
                </c:pt>
                <c:pt idx="136">
                  <c:v>7842.414254884683</c:v>
                </c:pt>
                <c:pt idx="137">
                  <c:v>7917.5715729401318</c:v>
                </c:pt>
                <c:pt idx="138">
                  <c:v>7988.9409288162151</c:v>
                </c:pt>
                <c:pt idx="139">
                  <c:v>9589.3203228974544</c:v>
                </c:pt>
                <c:pt idx="140">
                  <c:v>11122.256495457659</c:v>
                </c:pt>
                <c:pt idx="141">
                  <c:v>12507.271878447547</c:v>
                </c:pt>
                <c:pt idx="142">
                  <c:v>13688.35341487298</c:v>
                </c:pt>
                <c:pt idx="143">
                  <c:v>14633.016400985945</c:v>
                </c:pt>
                <c:pt idx="144">
                  <c:v>15325.397230561344</c:v>
                </c:pt>
                <c:pt idx="145" formatCode="#,##0.00">
                  <c:v>324.17796937463987</c:v>
                </c:pt>
                <c:pt idx="146">
                  <c:v>567.03969144668338</c:v>
                </c:pt>
                <c:pt idx="147">
                  <c:v>1125.518892141698</c:v>
                </c:pt>
                <c:pt idx="148">
                  <c:v>3421.0844589588223</c:v>
                </c:pt>
                <c:pt idx="149">
                  <c:v>4059.8073937902218</c:v>
                </c:pt>
                <c:pt idx="150">
                  <c:v>4466.2873753681297</c:v>
                </c:pt>
                <c:pt idx="151">
                  <c:v>4768.6475944096355</c:v>
                </c:pt>
                <c:pt idx="152">
                  <c:v>5010.7630775441276</c:v>
                </c:pt>
                <c:pt idx="153">
                  <c:v>5213.2772642117552</c:v>
                </c:pt>
                <c:pt idx="154">
                  <c:v>5387.6471104552811</c:v>
                </c:pt>
                <c:pt idx="155">
                  <c:v>5540.9257164859173</c:v>
                </c:pt>
                <c:pt idx="156">
                  <c:v>5677.7781701715003</c:v>
                </c:pt>
                <c:pt idx="157">
                  <c:v>5801.457540184806</c:v>
                </c:pt>
                <c:pt idx="158">
                  <c:v>5914.3263490431582</c:v>
                </c:pt>
                <c:pt idx="159">
                  <c:v>6018.1566297326845</c:v>
                </c:pt>
                <c:pt idx="160">
                  <c:v>6114.3128834364306</c:v>
                </c:pt>
                <c:pt idx="161">
                  <c:v>6203.8689685597583</c:v>
                </c:pt>
                <c:pt idx="162">
                  <c:v>6287.685707431584</c:v>
                </c:pt>
                <c:pt idx="163">
                  <c:v>6366.4641015338711</c:v>
                </c:pt>
                <c:pt idx="164">
                  <c:v>6440.7828376872912</c:v>
                </c:pt>
                <c:pt idx="165">
                  <c:v>6511.1253560378673</c:v>
                </c:pt>
                <c:pt idx="166">
                  <c:v>6577.8997922266426</c:v>
                </c:pt>
                <c:pt idx="167">
                  <c:v>6641.4539387687455</c:v>
                </c:pt>
                <c:pt idx="168">
                  <c:v>8106.8179152453986</c:v>
                </c:pt>
                <c:pt idx="169">
                  <c:v>9594.7721551251543</c:v>
                </c:pt>
                <c:pt idx="170">
                  <c:v>11030.827486551832</c:v>
                </c:pt>
                <c:pt idx="171">
                  <c:v>12351.800134865576</c:v>
                </c:pt>
                <c:pt idx="172">
                  <c:v>13512.144048434002</c:v>
                </c:pt>
                <c:pt idx="173">
                  <c:v>14484.106872044698</c:v>
                </c:pt>
                <c:pt idx="174" formatCode="#,##0.00">
                  <c:v>624.54801038868379</c:v>
                </c:pt>
                <c:pt idx="175">
                  <c:v>1101.0512680460984</c:v>
                </c:pt>
                <c:pt idx="176">
                  <c:v>1942.8124731432249</c:v>
                </c:pt>
                <c:pt idx="177">
                  <c:v>4548.5096102369107</c:v>
                </c:pt>
                <c:pt idx="178">
                  <c:v>5171.6056241180268</c:v>
                </c:pt>
                <c:pt idx="179">
                  <c:v>5555.0135708588814</c:v>
                </c:pt>
                <c:pt idx="180">
                  <c:v>5834.6103697030749</c:v>
                </c:pt>
                <c:pt idx="181">
                  <c:v>6055.4163025386242</c:v>
                </c:pt>
                <c:pt idx="182">
                  <c:v>6238.1728708742457</c:v>
                </c:pt>
                <c:pt idx="183">
                  <c:v>6394.2139272651611</c:v>
                </c:pt>
                <c:pt idx="184">
                  <c:v>6530.4314191243948</c:v>
                </c:pt>
                <c:pt idx="185">
                  <c:v>6651.3377451223068</c:v>
                </c:pt>
                <c:pt idx="186">
                  <c:v>6760.0524585319417</c:v>
                </c:pt>
                <c:pt idx="187">
                  <c:v>6858.824232337065</c:v>
                </c:pt>
                <c:pt idx="188">
                  <c:v>6949.3286342642468</c:v>
                </c:pt>
                <c:pt idx="189">
                  <c:v>7032.8483337181688</c:v>
                </c:pt>
                <c:pt idx="190">
                  <c:v>7110.3874665801432</c:v>
                </c:pt>
                <c:pt idx="191">
                  <c:v>7182.7471111409704</c:v>
                </c:pt>
                <c:pt idx="192">
                  <c:v>7250.5767608605584</c:v>
                </c:pt>
                <c:pt idx="193">
                  <c:v>7314.4104220631189</c:v>
                </c:pt>
                <c:pt idx="194">
                  <c:v>7374.6925461906903</c:v>
                </c:pt>
                <c:pt idx="195">
                  <c:v>7431.7970542997937</c:v>
                </c:pt>
                <c:pt idx="196">
                  <c:v>7486.0415537451508</c:v>
                </c:pt>
                <c:pt idx="197">
                  <c:v>8712.6025058630185</c:v>
                </c:pt>
                <c:pt idx="198">
                  <c:v>9924.8770768412724</c:v>
                </c:pt>
                <c:pt idx="199">
                  <c:v>11079.333387128892</c:v>
                </c:pt>
                <c:pt idx="200">
                  <c:v>12139.322452022767</c:v>
                </c:pt>
                <c:pt idx="201">
                  <c:v>13077.081022053066</c:v>
                </c:pt>
                <c:pt idx="202">
                  <c:v>13873.555876440896</c:v>
                </c:pt>
                <c:pt idx="203" formatCode="#,##0.00">
                  <c:v>278.07772957318718</c:v>
                </c:pt>
                <c:pt idx="204">
                  <c:v>422.09247715977909</c:v>
                </c:pt>
                <c:pt idx="205">
                  <c:v>763.24469391548405</c:v>
                </c:pt>
                <c:pt idx="206">
                  <c:v>2275.5688796462532</c:v>
                </c:pt>
                <c:pt idx="207">
                  <c:v>2723.9777939327719</c:v>
                </c:pt>
                <c:pt idx="208">
                  <c:v>3015.3640475697202</c:v>
                </c:pt>
                <c:pt idx="209">
                  <c:v>3235.121625010549</c:v>
                </c:pt>
                <c:pt idx="210">
                  <c:v>3412.9329693765694</c:v>
                </c:pt>
                <c:pt idx="211">
                  <c:v>3562.9117654580923</c:v>
                </c:pt>
                <c:pt idx="212">
                  <c:v>3692.9566644692341</c:v>
                </c:pt>
                <c:pt idx="213">
                  <c:v>3807.964259591035</c:v>
                </c:pt>
                <c:pt idx="214">
                  <c:v>3911.1928354456159</c:v>
                </c:pt>
                <c:pt idx="215">
                  <c:v>4004.926563474105</c:v>
                </c:pt>
                <c:pt idx="216">
                  <c:v>4090.8322204032297</c:v>
                </c:pt>
                <c:pt idx="217">
                  <c:v>4170.1653919786486</c:v>
                </c:pt>
                <c:pt idx="218">
                  <c:v>4243.8967287769919</c:v>
                </c:pt>
                <c:pt idx="219">
                  <c:v>4312.7929165493515</c:v>
                </c:pt>
                <c:pt idx="220">
                  <c:v>4377.4706240475243</c:v>
                </c:pt>
                <c:pt idx="221">
                  <c:v>4438.4336158485712</c:v>
                </c:pt>
                <c:pt idx="222">
                  <c:v>4496.0989891425106</c:v>
                </c:pt>
                <c:pt idx="223">
                  <c:v>4550.8161627306918</c:v>
                </c:pt>
                <c:pt idx="224">
                  <c:v>4602.8809046918004</c:v>
                </c:pt>
                <c:pt idx="225">
                  <c:v>4652.545883252159</c:v>
                </c:pt>
                <c:pt idx="226">
                  <c:v>5827.2313474029088</c:v>
                </c:pt>
                <c:pt idx="227">
                  <c:v>7075.5220075290435</c:v>
                </c:pt>
                <c:pt idx="228">
                  <c:v>8327.7450966041033</c:v>
                </c:pt>
                <c:pt idx="229">
                  <c:v>9511.8837754452106</c:v>
                </c:pt>
                <c:pt idx="230">
                  <c:v>10564.136050947271</c:v>
                </c:pt>
                <c:pt idx="231">
                  <c:v>11434.605701699629</c:v>
                </c:pt>
                <c:pt idx="232" formatCode="#,##0.00">
                  <c:v>294.24299154881356</c:v>
                </c:pt>
                <c:pt idx="233">
                  <c:v>494.9916093935571</c:v>
                </c:pt>
                <c:pt idx="234">
                  <c:v>955.55441853374464</c:v>
                </c:pt>
                <c:pt idx="235">
                  <c:v>2836.8913226855711</c:v>
                </c:pt>
                <c:pt idx="236">
                  <c:v>3362.2425964035833</c:v>
                </c:pt>
                <c:pt idx="237">
                  <c:v>3697.7241338432759</c:v>
                </c:pt>
                <c:pt idx="238">
                  <c:v>3947.9546721489055</c:v>
                </c:pt>
                <c:pt idx="239">
                  <c:v>4148.7866948288083</c:v>
                </c:pt>
                <c:pt idx="240">
                  <c:v>4317.1035990587216</c:v>
                </c:pt>
                <c:pt idx="241">
                  <c:v>4462.2836951441586</c:v>
                </c:pt>
                <c:pt idx="242">
                  <c:v>4590.1053068679294</c:v>
                </c:pt>
                <c:pt idx="243">
                  <c:v>4704.3934528886284</c:v>
                </c:pt>
                <c:pt idx="244">
                  <c:v>4807.81747256584</c:v>
                </c:pt>
                <c:pt idx="245">
                  <c:v>4902.3173973766898</c:v>
                </c:pt>
                <c:pt idx="246">
                  <c:v>4989.349401048521</c:v>
                </c:pt>
                <c:pt idx="247">
                  <c:v>5070.0355308505123</c:v>
                </c:pt>
                <c:pt idx="248">
                  <c:v>5145.2594124795432</c:v>
                </c:pt>
                <c:pt idx="249">
                  <c:v>5215.7298203747559</c:v>
                </c:pt>
                <c:pt idx="250">
                  <c:v>5282.0242872826766</c:v>
                </c:pt>
                <c:pt idx="251">
                  <c:v>5344.6198535545736</c:v>
                </c:pt>
                <c:pt idx="252">
                  <c:v>5403.9152680443794</c:v>
                </c:pt>
                <c:pt idx="253">
                  <c:v>5460.2473511917406</c:v>
                </c:pt>
                <c:pt idx="254">
                  <c:v>5513.9032761559838</c:v>
                </c:pt>
                <c:pt idx="255">
                  <c:v>6762.7847138711559</c:v>
                </c:pt>
                <c:pt idx="256">
                  <c:v>8056.7084929752418</c:v>
                </c:pt>
                <c:pt idx="257">
                  <c:v>9333.9735439679844</c:v>
                </c:pt>
                <c:pt idx="258">
                  <c:v>10537.168675738056</c:v>
                </c:pt>
                <c:pt idx="259">
                  <c:v>11619.96656112934</c:v>
                </c:pt>
                <c:pt idx="260">
                  <c:v>12549.573490349339</c:v>
                </c:pt>
                <c:pt idx="261" formatCode="#,##0.00">
                  <c:v>330.33845090005815</c:v>
                </c:pt>
                <c:pt idx="262">
                  <c:v>589.18833617879807</c:v>
                </c:pt>
                <c:pt idx="263">
                  <c:v>1171.6019902668024</c:v>
                </c:pt>
                <c:pt idx="264">
                  <c:v>3473.5011595022797</c:v>
                </c:pt>
                <c:pt idx="265">
                  <c:v>4099.4311626165818</c:v>
                </c:pt>
                <c:pt idx="266">
                  <c:v>4495.784888822378</c:v>
                </c:pt>
                <c:pt idx="267">
                  <c:v>4789.7899332275128</c:v>
                </c:pt>
                <c:pt idx="268">
                  <c:v>5024.7779202450001</c:v>
                </c:pt>
                <c:pt idx="269">
                  <c:v>5221.0662641880508</c:v>
                </c:pt>
                <c:pt idx="270">
                  <c:v>5389.9024562358409</c:v>
                </c:pt>
                <c:pt idx="271">
                  <c:v>5538.1969067032305</c:v>
                </c:pt>
                <c:pt idx="272">
                  <c:v>5670.5129133744058</c:v>
                </c:pt>
                <c:pt idx="273">
                  <c:v>5790.0282290296027</c:v>
                </c:pt>
                <c:pt idx="274">
                  <c:v>5899.0479823344995</c:v>
                </c:pt>
                <c:pt idx="275">
                  <c:v>5999.2993982615544</c:v>
                </c:pt>
                <c:pt idx="276">
                  <c:v>6092.1112816406758</c:v>
                </c:pt>
                <c:pt idx="277">
                  <c:v>6178.5285621972216</c:v>
                </c:pt>
                <c:pt idx="278">
                  <c:v>6259.3882712407831</c:v>
                </c:pt>
                <c:pt idx="279">
                  <c:v>6335.3715936015087</c:v>
                </c:pt>
                <c:pt idx="280">
                  <c:v>6407.0405247426124</c:v>
                </c:pt>
                <c:pt idx="281">
                  <c:v>6474.8643067232551</c:v>
                </c:pt>
                <c:pt idx="282">
                  <c:v>6539.2388916896252</c:v>
                </c:pt>
                <c:pt idx="283">
                  <c:v>6600.501535094947</c:v>
                </c:pt>
                <c:pt idx="284">
                  <c:v>8012.3690404232111</c:v>
                </c:pt>
                <c:pt idx="285">
                  <c:v>9449.5542074757723</c:v>
                </c:pt>
                <c:pt idx="286">
                  <c:v>10847.128513693679</c:v>
                </c:pt>
                <c:pt idx="287">
                  <c:v>12149.431948706142</c:v>
                </c:pt>
                <c:pt idx="288">
                  <c:v>13315.510651548046</c:v>
                </c:pt>
                <c:pt idx="289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B5-44E4-A06E-8D7C84149583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B5-44E4-A06E-8D7C84149583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B5-44E4-A06E-8D7C84149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525184"/>
        <c:axId val="-1984528992"/>
      </c:scatterChart>
      <c:valAx>
        <c:axId val="-1984525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28992"/>
        <c:crosses val="autoZero"/>
        <c:crossBetween val="midCat"/>
      </c:valAx>
      <c:valAx>
        <c:axId val="-198452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25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WITCZACK'!$C$5:$C$33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0-4E1E-A60B-CE6238FD9E93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0-4E1E-A60B-CE6238FD9E93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WITCZACK'!$L$5:$L$33</c:f>
              <c:numCache>
                <c:formatCode>0.00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50-4E1E-A60B-CE6238FD9E93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WITCZACK'!$U$5:$U$33</c:f>
              <c:numCache>
                <c:formatCode>0.00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50-4E1E-A60B-CE6238FD9E93}"/>
            </c:ext>
          </c:extLst>
        </c:ser>
        <c:ser>
          <c:idx val="4"/>
          <c:order val="4"/>
          <c:tx>
            <c:strRef>
              <c:f>'CALIBRACION WITCZACK'!$AC$2:$AJ$2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WITCZACK'!$AD$5:$AD$33</c:f>
              <c:numCache>
                <c:formatCode>0.00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50-4E1E-A60B-CE6238FD9E93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WITCZACK'!$AM$5:$AM$33</c:f>
              <c:numCache>
                <c:formatCode>0.00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50-4E1E-A60B-CE6238FD9E93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WITCZACK'!$AX$5:$AX$33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50-4E1E-A60B-CE6238FD9E93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WITCZACK'!$BH$5:$BH$33</c:f>
              <c:numCache>
                <c:formatCode>0.00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50-4E1E-A60B-CE6238FD9E93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WITCZACK'!$BR$5:$BR$33</c:f>
              <c:numCache>
                <c:formatCode>0.00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50-4E1E-A60B-CE6238FD9E93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WITCZACK'!$CB$5:$CB$33</c:f>
              <c:numCache>
                <c:formatCode>0.00</c:formatCode>
                <c:ptCount val="29"/>
                <c:pt idx="0">
                  <c:v>2.3831269014205216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50-4E1E-A60B-CE6238FD9E93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WITCZACK'!$CL$5:$CL$33</c:f>
              <c:numCache>
                <c:formatCode>0.00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C50-4E1E-A60B-CE6238FD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532256"/>
        <c:axId val="-1981226320"/>
      </c:scatterChart>
      <c:valAx>
        <c:axId val="-1984532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6320"/>
        <c:crosses val="autoZero"/>
        <c:crossBetween val="midCat"/>
      </c:valAx>
      <c:valAx>
        <c:axId val="-198122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532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WITCZACK'!$C$40:$C$68</c:f>
              <c:numCache>
                <c:formatCode>0.00</c:formatCode>
                <c:ptCount val="29"/>
                <c:pt idx="0" formatCode="#,##0.00">
                  <c:v>313.59954145209713</c:v>
                </c:pt>
                <c:pt idx="1">
                  <c:v>623.93011002141884</c:v>
                </c:pt>
                <c:pt idx="2">
                  <c:v>1200.1529410400676</c:v>
                </c:pt>
                <c:pt idx="3">
                  <c:v>3148.5008209270882</c:v>
                </c:pt>
                <c:pt idx="4">
                  <c:v>3647.667729256344</c:v>
                </c:pt>
                <c:pt idx="5">
                  <c:v>3961.6609782741348</c:v>
                </c:pt>
                <c:pt idx="6">
                  <c:v>4194.0932331220129</c:v>
                </c:pt>
                <c:pt idx="7">
                  <c:v>4379.7917636520733</c:v>
                </c:pt>
                <c:pt idx="8">
                  <c:v>4534.9643847643665</c:v>
                </c:pt>
                <c:pt idx="9">
                  <c:v>4668.5386195808551</c:v>
                </c:pt>
                <c:pt idx="10">
                  <c:v>4785.9796913379651</c:v>
                </c:pt>
                <c:pt idx="11">
                  <c:v>4890.8867611134519</c:v>
                </c:pt>
                <c:pt idx="12">
                  <c:v>4985.7609190195699</c:v>
                </c:pt>
                <c:pt idx="13">
                  <c:v>5072.4134449657668</c:v>
                </c:pt>
                <c:pt idx="14">
                  <c:v>5152.1997362250013</c:v>
                </c:pt>
                <c:pt idx="15">
                  <c:v>5226.1614364996431</c:v>
                </c:pt>
                <c:pt idx="16">
                  <c:v>5295.1169629401384</c:v>
                </c:pt>
                <c:pt idx="17">
                  <c:v>5359.7214507400076</c:v>
                </c:pt>
                <c:pt idx="18">
                  <c:v>5420.5077617097577</c:v>
                </c:pt>
                <c:pt idx="19">
                  <c:v>5477.9153276978514</c:v>
                </c:pt>
                <c:pt idx="20">
                  <c:v>5532.3109285753217</c:v>
                </c:pt>
                <c:pt idx="21">
                  <c:v>5584.0039751838349</c:v>
                </c:pt>
                <c:pt idx="22">
                  <c:v>5633.2579582813532</c:v>
                </c:pt>
                <c:pt idx="23">
                  <c:v>6789.2389770670507</c:v>
                </c:pt>
                <c:pt idx="24">
                  <c:v>8025.3663222749592</c:v>
                </c:pt>
                <c:pt idx="25">
                  <c:v>9314.9552123581034</c:v>
                </c:pt>
                <c:pt idx="26">
                  <c:v>10629.935261626973</c:v>
                </c:pt>
                <c:pt idx="27">
                  <c:v>11943.061880137197</c:v>
                </c:pt>
                <c:pt idx="28">
                  <c:v>13229.705358784462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47-4F3A-A533-63DBB7920CB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47-4F3A-A533-63DBB7920CB4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WITCZACK'!$L$40:$L$68</c:f>
              <c:numCache>
                <c:formatCode>0.00</c:formatCode>
                <c:ptCount val="29"/>
                <c:pt idx="0" formatCode="#,##0.00">
                  <c:v>292.04066281594163</c:v>
                </c:pt>
                <c:pt idx="1">
                  <c:v>582.84124087879366</c:v>
                </c:pt>
                <c:pt idx="2">
                  <c:v>1131.9417370246574</c:v>
                </c:pt>
                <c:pt idx="3">
                  <c:v>3048.4437843382293</c:v>
                </c:pt>
                <c:pt idx="4">
                  <c:v>3550.4462488353106</c:v>
                </c:pt>
                <c:pt idx="5">
                  <c:v>3868.092385439345</c:v>
                </c:pt>
                <c:pt idx="6">
                  <c:v>4104.1038679048334</c:v>
                </c:pt>
                <c:pt idx="7">
                  <c:v>4293.1763874852095</c:v>
                </c:pt>
                <c:pt idx="8">
                  <c:v>4451.5086699169569</c:v>
                </c:pt>
                <c:pt idx="9">
                  <c:v>4588.0451839931293</c:v>
                </c:pt>
                <c:pt idx="10">
                  <c:v>4708.2724668970432</c:v>
                </c:pt>
                <c:pt idx="11">
                  <c:v>4815.8098064260166</c:v>
                </c:pt>
                <c:pt idx="12">
                  <c:v>4913.1759483704182</c:v>
                </c:pt>
                <c:pt idx="13">
                  <c:v>5002.1973056501938</c:v>
                </c:pt>
                <c:pt idx="14">
                  <c:v>5084.2421725456952</c:v>
                </c:pt>
                <c:pt idx="15">
                  <c:v>5160.3631989454625</c:v>
                </c:pt>
                <c:pt idx="16">
                  <c:v>5231.3882354346233</c:v>
                </c:pt>
                <c:pt idx="17">
                  <c:v>5297.9805477479804</c:v>
                </c:pt>
                <c:pt idx="18">
                  <c:v>5360.6800471804791</c:v>
                </c:pt>
                <c:pt idx="19">
                  <c:v>5419.9323142522244</c:v>
                </c:pt>
                <c:pt idx="20">
                  <c:v>5476.1095227624573</c:v>
                </c:pt>
                <c:pt idx="21">
                  <c:v>5529.5258413349402</c:v>
                </c:pt>
                <c:pt idx="22">
                  <c:v>5580.4489790570979</c:v>
                </c:pt>
                <c:pt idx="23">
                  <c:v>6782.8716689925031</c:v>
                </c:pt>
                <c:pt idx="24">
                  <c:v>8082.838089132646</c:v>
                </c:pt>
                <c:pt idx="25">
                  <c:v>9452.9687750531884</c:v>
                </c:pt>
                <c:pt idx="26">
                  <c:v>10863.31293011665</c:v>
                </c:pt>
                <c:pt idx="27">
                  <c:v>12283.842682781893</c:v>
                </c:pt>
                <c:pt idx="28">
                  <c:v>13686.60321819178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47-4F3A-A533-63DBB7920CB4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WITCZACK'!$U$40:$U$68</c:f>
              <c:numCache>
                <c:formatCode>0.00</c:formatCode>
                <c:ptCount val="29"/>
                <c:pt idx="0" formatCode="#,##0.00">
                  <c:v>169.54012738976422</c:v>
                </c:pt>
                <c:pt idx="1">
                  <c:v>331.45949818717469</c:v>
                </c:pt>
                <c:pt idx="2">
                  <c:v>622.40487467502021</c:v>
                </c:pt>
                <c:pt idx="3">
                  <c:v>1555.5865492941221</c:v>
                </c:pt>
                <c:pt idx="4">
                  <c:v>1786.5440162566024</c:v>
                </c:pt>
                <c:pt idx="5">
                  <c:v>1930.5514804236457</c:v>
                </c:pt>
                <c:pt idx="6">
                  <c:v>2036.56922470156</c:v>
                </c:pt>
                <c:pt idx="7">
                  <c:v>2120.932545147728</c:v>
                </c:pt>
                <c:pt idx="8">
                  <c:v>2191.2064864023873</c:v>
                </c:pt>
                <c:pt idx="9">
                  <c:v>2251.542617551896</c:v>
                </c:pt>
                <c:pt idx="10">
                  <c:v>2304.4748478831839</c:v>
                </c:pt>
                <c:pt idx="11">
                  <c:v>2351.6677135903356</c:v>
                </c:pt>
                <c:pt idx="12">
                  <c:v>2394.2754108037311</c:v>
                </c:pt>
                <c:pt idx="13">
                  <c:v>2433.1322112862376</c:v>
                </c:pt>
                <c:pt idx="14">
                  <c:v>2468.8613464738291</c:v>
                </c:pt>
                <c:pt idx="15">
                  <c:v>2501.94104390648</c:v>
                </c:pt>
                <c:pt idx="16">
                  <c:v>2532.7465201552368</c:v>
                </c:pt>
                <c:pt idx="17">
                  <c:v>2561.577746596563</c:v>
                </c:pt>
                <c:pt idx="18">
                  <c:v>2588.6784186508662</c:v>
                </c:pt>
                <c:pt idx="19">
                  <c:v>2614.249281260199</c:v>
                </c:pt>
                <c:pt idx="20">
                  <c:v>2638.4577171309493</c:v>
                </c:pt>
                <c:pt idx="21">
                  <c:v>2661.4447916516142</c:v>
                </c:pt>
                <c:pt idx="22">
                  <c:v>2683.3305251534734</c:v>
                </c:pt>
                <c:pt idx="23">
                  <c:v>3192.5843778600652</c:v>
                </c:pt>
                <c:pt idx="24">
                  <c:v>3728.800373933736</c:v>
                </c:pt>
                <c:pt idx="25">
                  <c:v>4280.3096129546393</c:v>
                </c:pt>
                <c:pt idx="26">
                  <c:v>4835.4334207493066</c:v>
                </c:pt>
                <c:pt idx="27">
                  <c:v>5383.3142384878274</c:v>
                </c:pt>
                <c:pt idx="28">
                  <c:v>5914.5271357109295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47-4F3A-A533-63DBB7920CB4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WITCZACK'!$AD$40:$AD$68</c:f>
              <c:numCache>
                <c:formatCode>0.00</c:formatCode>
                <c:ptCount val="29"/>
                <c:pt idx="0" formatCode="#,##0.00">
                  <c:v>343.8853550777078</c:v>
                </c:pt>
                <c:pt idx="1">
                  <c:v>674.02081879040259</c:v>
                </c:pt>
                <c:pt idx="2">
                  <c:v>1268.6774496369219</c:v>
                </c:pt>
                <c:pt idx="3">
                  <c:v>3181.8350900059031</c:v>
                </c:pt>
                <c:pt idx="4">
                  <c:v>3656.1557256414189</c:v>
                </c:pt>
                <c:pt idx="5">
                  <c:v>3952.0255296217401</c:v>
                </c:pt>
                <c:pt idx="6">
                  <c:v>4169.8975136194458</c:v>
                </c:pt>
                <c:pt idx="7">
                  <c:v>4343.2993137420217</c:v>
                </c:pt>
                <c:pt idx="8">
                  <c:v>4487.7615386881607</c:v>
                </c:pt>
                <c:pt idx="9">
                  <c:v>4611.8086064930067</c:v>
                </c:pt>
                <c:pt idx="10">
                  <c:v>4720.6441175556411</c:v>
                </c:pt>
                <c:pt idx="11">
                  <c:v>4817.6867363566071</c:v>
                </c:pt>
                <c:pt idx="12">
                  <c:v>4905.3072142954125</c:v>
                </c:pt>
                <c:pt idx="13">
                  <c:v>4985.219318040181</c:v>
                </c:pt>
                <c:pt idx="14">
                  <c:v>5058.7033925998549</c:v>
                </c:pt>
                <c:pt idx="15">
                  <c:v>5126.7419601529491</c:v>
                </c:pt>
                <c:pt idx="16">
                  <c:v>5190.1059545629996</c:v>
                </c:pt>
                <c:pt idx="17">
                  <c:v>5249.4117436178303</c:v>
                </c:pt>
                <c:pt idx="18">
                  <c:v>5305.1600883421843</c:v>
                </c:pt>
                <c:pt idx="19">
                  <c:v>5357.7635126264277</c:v>
                </c:pt>
                <c:pt idx="20">
                  <c:v>5407.5659978646981</c:v>
                </c:pt>
                <c:pt idx="21">
                  <c:v>5454.8574542096212</c:v>
                </c:pt>
                <c:pt idx="22">
                  <c:v>5499.8845510347992</c:v>
                </c:pt>
                <c:pt idx="23">
                  <c:v>6547.97991378591</c:v>
                </c:pt>
                <c:pt idx="24">
                  <c:v>7652.2511129758195</c:v>
                </c:pt>
                <c:pt idx="25">
                  <c:v>8788.6452208868486</c:v>
                </c:pt>
                <c:pt idx="26">
                  <c:v>9933.0482350772072</c:v>
                </c:pt>
                <c:pt idx="27">
                  <c:v>11063.008463037269</c:v>
                </c:pt>
                <c:pt idx="28">
                  <c:v>12159.009126685058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47-4F3A-A533-63DBB7920CB4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WITCZACK'!$AM$40:$AM$68</c:f>
              <c:numCache>
                <c:formatCode>0.00</c:formatCode>
                <c:ptCount val="29"/>
                <c:pt idx="0" formatCode="#,##0.00">
                  <c:v>326.43282832774179</c:v>
                </c:pt>
                <c:pt idx="1">
                  <c:v>639.8135860708968</c:v>
                </c:pt>
                <c:pt idx="2">
                  <c:v>1204.2907963528239</c:v>
                </c:pt>
                <c:pt idx="3">
                  <c:v>3020.3537672268017</c:v>
                </c:pt>
                <c:pt idx="4">
                  <c:v>3470.6021547736573</c:v>
                </c:pt>
                <c:pt idx="5">
                  <c:v>3751.4562693905596</c:v>
                </c:pt>
                <c:pt idx="6">
                  <c:v>3958.2710316350185</c:v>
                </c:pt>
                <c:pt idx="7">
                  <c:v>4122.872516447721</c:v>
                </c:pt>
                <c:pt idx="8">
                  <c:v>4260.0031385558659</c:v>
                </c:pt>
                <c:pt idx="9">
                  <c:v>4377.7546932277846</c:v>
                </c:pt>
                <c:pt idx="10">
                  <c:v>4481.0666929221088</c:v>
                </c:pt>
                <c:pt idx="11">
                  <c:v>4573.1843014674687</c:v>
                </c:pt>
                <c:pt idx="12">
                  <c:v>4656.3579522515492</c:v>
                </c:pt>
                <c:pt idx="13">
                  <c:v>4732.2144365648201</c:v>
                </c:pt>
                <c:pt idx="14">
                  <c:v>4801.9691206226707</c:v>
                </c:pt>
                <c:pt idx="15">
                  <c:v>4866.5546626173364</c:v>
                </c:pt>
                <c:pt idx="16">
                  <c:v>4926.7028707454347</c:v>
                </c:pt>
                <c:pt idx="17">
                  <c:v>4982.998831511185</c:v>
                </c:pt>
                <c:pt idx="18">
                  <c:v>5035.9178918150219</c:v>
                </c:pt>
                <c:pt idx="19">
                  <c:v>5085.8516395460147</c:v>
                </c:pt>
                <c:pt idx="20">
                  <c:v>5133.1265986974695</c:v>
                </c:pt>
                <c:pt idx="21">
                  <c:v>5178.0179661909069</c:v>
                </c:pt>
                <c:pt idx="22">
                  <c:v>5220.7598926818218</c:v>
                </c:pt>
                <c:pt idx="23">
                  <c:v>6215.663364342382</c:v>
                </c:pt>
                <c:pt idx="24">
                  <c:v>7263.8916923878314</c:v>
                </c:pt>
                <c:pt idx="25">
                  <c:v>8342.6126593116678</c:v>
                </c:pt>
                <c:pt idx="26">
                  <c:v>9428.9360724867784</c:v>
                </c:pt>
                <c:pt idx="27">
                  <c:v>10501.549685321566</c:v>
                </c:pt>
                <c:pt idx="28">
                  <c:v>11541.927215800535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47-4F3A-A533-63DBB7920CB4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WITCZACK'!$AX$40:$AX$68</c:f>
              <c:numCache>
                <c:formatCode>0.00</c:formatCode>
                <c:ptCount val="29"/>
                <c:pt idx="0" formatCode="#,##0.00">
                  <c:v>283.34477454626597</c:v>
                </c:pt>
                <c:pt idx="1">
                  <c:v>557.03332208881261</c:v>
                </c:pt>
                <c:pt idx="2">
                  <c:v>1057.9847178084174</c:v>
                </c:pt>
                <c:pt idx="3">
                  <c:v>2717.920852875387</c:v>
                </c:pt>
                <c:pt idx="4">
                  <c:v>3138.0080578106872</c:v>
                </c:pt>
                <c:pt idx="5">
                  <c:v>3401.4617687876421</c:v>
                </c:pt>
                <c:pt idx="6">
                  <c:v>3596.1192590990227</c:v>
                </c:pt>
                <c:pt idx="7">
                  <c:v>3751.4282040096127</c:v>
                </c:pt>
                <c:pt idx="8">
                  <c:v>3881.069558603408</c:v>
                </c:pt>
                <c:pt idx="9">
                  <c:v>3992.5693559912488</c:v>
                </c:pt>
                <c:pt idx="10">
                  <c:v>4090.530107625133</c:v>
                </c:pt>
                <c:pt idx="11">
                  <c:v>4177.9802107922369</c:v>
                </c:pt>
                <c:pt idx="12">
                  <c:v>4257.0225619099647</c:v>
                </c:pt>
                <c:pt idx="13">
                  <c:v>4329.1790770142215</c:v>
                </c:pt>
                <c:pt idx="14">
                  <c:v>4395.5879580945384</c:v>
                </c:pt>
                <c:pt idx="15">
                  <c:v>4457.1234730168298</c:v>
                </c:pt>
                <c:pt idx="16">
                  <c:v>4514.4722050021574</c:v>
                </c:pt>
                <c:pt idx="17">
                  <c:v>4568.1835174714479</c:v>
                </c:pt>
                <c:pt idx="18">
                  <c:v>4618.7040614786238</c:v>
                </c:pt>
                <c:pt idx="19">
                  <c:v>4666.4020362084129</c:v>
                </c:pt>
                <c:pt idx="20">
                  <c:v>4711.5846586533562</c:v>
                </c:pt>
                <c:pt idx="21">
                  <c:v>4754.5110084581729</c:v>
                </c:pt>
                <c:pt idx="22">
                  <c:v>4795.4016470921351</c:v>
                </c:pt>
                <c:pt idx="23">
                  <c:v>5752.3941889300886</c:v>
                </c:pt>
                <c:pt idx="24">
                  <c:v>6770.6236536164442</c:v>
                </c:pt>
                <c:pt idx="25">
                  <c:v>7828.0641725064834</c:v>
                </c:pt>
                <c:pt idx="26">
                  <c:v>8901.9038977485416</c:v>
                </c:pt>
                <c:pt idx="27">
                  <c:v>9970.2895374981163</c:v>
                </c:pt>
                <c:pt idx="28">
                  <c:v>11013.701227210746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47-4F3A-A533-63DBB7920CB4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WITCZACK'!$BH$40:$BH$68</c:f>
              <c:numCache>
                <c:formatCode>0.00</c:formatCode>
                <c:ptCount val="29"/>
                <c:pt idx="0" formatCode="#,##0.00">
                  <c:v>330.61660175769356</c:v>
                </c:pt>
                <c:pt idx="1">
                  <c:v>647.43775272157347</c:v>
                </c:pt>
                <c:pt idx="2">
                  <c:v>1218.6890955738875</c:v>
                </c:pt>
                <c:pt idx="3">
                  <c:v>3061.2757519024767</c:v>
                </c:pt>
                <c:pt idx="4">
                  <c:v>3519.0114144727108</c:v>
                </c:pt>
                <c:pt idx="5">
                  <c:v>3804.6912086127118</c:v>
                </c:pt>
                <c:pt idx="6">
                  <c:v>4015.1319510571666</c:v>
                </c:pt>
                <c:pt idx="7">
                  <c:v>4182.661772552975</c:v>
                </c:pt>
                <c:pt idx="8">
                  <c:v>4322.2600299042524</c:v>
                </c:pt>
                <c:pt idx="9">
                  <c:v>4442.1504119716874</c:v>
                </c:pt>
                <c:pt idx="10">
                  <c:v>4547.3538597538236</c:v>
                </c:pt>
                <c:pt idx="11">
                  <c:v>4641.1695432847491</c:v>
                </c:pt>
                <c:pt idx="12">
                  <c:v>4725.885654191914</c:v>
                </c:pt>
                <c:pt idx="13">
                  <c:v>4803.1564741182192</c:v>
                </c:pt>
                <c:pt idx="14">
                  <c:v>4874.2180381672961</c:v>
                </c:pt>
                <c:pt idx="15">
                  <c:v>4940.0189566757763</c:v>
                </c:pt>
                <c:pt idx="16">
                  <c:v>5001.3036199744947</c:v>
                </c:pt>
                <c:pt idx="17">
                  <c:v>5058.6672221741082</c:v>
                </c:pt>
                <c:pt idx="18">
                  <c:v>5112.5933581881163</c:v>
                </c:pt>
                <c:pt idx="19">
                  <c:v>5163.4804383521414</c:v>
                </c:pt>
                <c:pt idx="20">
                  <c:v>5211.6606972117688</c:v>
                </c:pt>
                <c:pt idx="21">
                  <c:v>5257.4141617583155</c:v>
                </c:pt>
                <c:pt idx="22">
                  <c:v>5300.9791060805146</c:v>
                </c:pt>
                <c:pt idx="23">
                  <c:v>6315.6209073488017</c:v>
                </c:pt>
                <c:pt idx="24">
                  <c:v>7385.7629014811955</c:v>
                </c:pt>
                <c:pt idx="25">
                  <c:v>8488.1147524482185</c:v>
                </c:pt>
                <c:pt idx="26">
                  <c:v>9599.2433473966812</c:v>
                </c:pt>
                <c:pt idx="27">
                  <c:v>10697.26095437752</c:v>
                </c:pt>
                <c:pt idx="28">
                  <c:v>11763.081695945386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47-4F3A-A533-63DBB7920CB4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WITCZACK'!$BR$40:$BR$68</c:f>
              <c:numCache>
                <c:formatCode>0.00</c:formatCode>
                <c:ptCount val="29"/>
                <c:pt idx="0" formatCode="#,##0.00">
                  <c:v>186.03399416395428</c:v>
                </c:pt>
                <c:pt idx="1">
                  <c:v>366.17307617988405</c:v>
                </c:pt>
                <c:pt idx="2">
                  <c:v>696.28306141683231</c:v>
                </c:pt>
                <c:pt idx="3">
                  <c:v>1791.7623300882949</c:v>
                </c:pt>
                <c:pt idx="4">
                  <c:v>2069.2355931774882</c:v>
                </c:pt>
                <c:pt idx="5">
                  <c:v>2243.2850706552936</c:v>
                </c:pt>
                <c:pt idx="6">
                  <c:v>2371.9003408627837</c:v>
                </c:pt>
                <c:pt idx="7">
                  <c:v>2474.5260227451445</c:v>
                </c:pt>
                <c:pt idx="8">
                  <c:v>2560.1968370059944</c:v>
                </c:pt>
                <c:pt idx="9">
                  <c:v>2633.8833027331207</c:v>
                </c:pt>
                <c:pt idx="10">
                  <c:v>2698.6253274626838</c:v>
                </c:pt>
                <c:pt idx="11">
                  <c:v>2756.4232486482565</c:v>
                </c:pt>
                <c:pt idx="12">
                  <c:v>2808.6661540027312</c:v>
                </c:pt>
                <c:pt idx="13">
                  <c:v>2856.3594025413599</c:v>
                </c:pt>
                <c:pt idx="14">
                  <c:v>2900.2549052480199</c:v>
                </c:pt>
                <c:pt idx="15">
                  <c:v>2940.9302346554296</c:v>
                </c:pt>
                <c:pt idx="16">
                  <c:v>2978.8389862780527</c:v>
                </c:pt>
                <c:pt idx="17">
                  <c:v>3014.3441108704778</c:v>
                </c:pt>
                <c:pt idx="18">
                  <c:v>3047.7407074425068</c:v>
                </c:pt>
                <c:pt idx="19">
                  <c:v>3079.2720483712428</c:v>
                </c:pt>
                <c:pt idx="20">
                  <c:v>3109.1411191822481</c:v>
                </c:pt>
                <c:pt idx="21">
                  <c:v>3137.5191035541534</c:v>
                </c:pt>
                <c:pt idx="22">
                  <c:v>3164.551737663553</c:v>
                </c:pt>
                <c:pt idx="23">
                  <c:v>3797.327164434565</c:v>
                </c:pt>
                <c:pt idx="24">
                  <c:v>4470.8014771695662</c:v>
                </c:pt>
                <c:pt idx="25">
                  <c:v>5170.4039315682057</c:v>
                </c:pt>
                <c:pt idx="26">
                  <c:v>5881.0305282863756</c:v>
                </c:pt>
                <c:pt idx="27">
                  <c:v>6588.2012807989449</c:v>
                </c:pt>
                <c:pt idx="28">
                  <c:v>7278.9735822496668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47-4F3A-A533-63DBB7920CB4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WITCZACK'!$CB$40:$CB$68</c:f>
              <c:numCache>
                <c:formatCode>0.00</c:formatCode>
                <c:ptCount val="29"/>
                <c:pt idx="0" formatCode="#,##0.00">
                  <c:v>180.94561060549617</c:v>
                </c:pt>
                <c:pt idx="1">
                  <c:v>632.15417852863686</c:v>
                </c:pt>
                <c:pt idx="2">
                  <c:v>1175.9841029540239</c:v>
                </c:pt>
                <c:pt idx="3">
                  <c:v>3508.095732437313</c:v>
                </c:pt>
                <c:pt idx="4">
                  <c:v>4205.9659354047726</c:v>
                </c:pt>
                <c:pt idx="5">
                  <c:v>4661.1431608806115</c:v>
                </c:pt>
                <c:pt idx="6">
                  <c:v>5005.2358890002206</c:v>
                </c:pt>
                <c:pt idx="7">
                  <c:v>5284.1276981128422</c:v>
                </c:pt>
                <c:pt idx="8">
                  <c:v>5519.6811563709125</c:v>
                </c:pt>
                <c:pt idx="9">
                  <c:v>5724.1512990047841</c:v>
                </c:pt>
                <c:pt idx="10">
                  <c:v>5905.1454347556692</c:v>
                </c:pt>
                <c:pt idx="11">
                  <c:v>6067.7313143686442</c:v>
                </c:pt>
                <c:pt idx="12">
                  <c:v>6215.4650957814429</c:v>
                </c:pt>
                <c:pt idx="13">
                  <c:v>6350.9439922152987</c:v>
                </c:pt>
                <c:pt idx="14">
                  <c:v>6476.1260195169207</c:v>
                </c:pt>
                <c:pt idx="15">
                  <c:v>6592.525929251753</c:v>
                </c:pt>
                <c:pt idx="16">
                  <c:v>6701.3409550202987</c:v>
                </c:pt>
                <c:pt idx="17">
                  <c:v>6803.5346481481356</c:v>
                </c:pt>
                <c:pt idx="18">
                  <c:v>6899.8945864805428</c:v>
                </c:pt>
                <c:pt idx="19">
                  <c:v>6991.0731943247829</c:v>
                </c:pt>
                <c:pt idx="20">
                  <c:v>7077.6173015332033</c:v>
                </c:pt>
                <c:pt idx="21">
                  <c:v>7159.9899902662974</c:v>
                </c:pt>
                <c:pt idx="22">
                  <c:v>7238.5870345497788</c:v>
                </c:pt>
                <c:pt idx="23">
                  <c:v>9101.9288934349661</c:v>
                </c:pt>
                <c:pt idx="24">
                  <c:v>11081.087738702581</c:v>
                </c:pt>
                <c:pt idx="25">
                  <c:v>13036.698158236462</c:v>
                </c:pt>
                <c:pt idx="26">
                  <c:v>14800.383808304994</c:v>
                </c:pt>
                <c:pt idx="27">
                  <c:v>16196.794447280447</c:v>
                </c:pt>
                <c:pt idx="28">
                  <c:v>17074.992687506339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47-4F3A-A533-63DBB7920CB4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WITCZACK'!$CL$40:$CL$68</c:f>
              <c:numCache>
                <c:formatCode>0.00</c:formatCode>
                <c:ptCount val="29"/>
                <c:pt idx="0" formatCode="#,##0.00">
                  <c:v>339.98772003184047</c:v>
                </c:pt>
                <c:pt idx="1">
                  <c:v>678.62639496709437</c:v>
                </c:pt>
                <c:pt idx="2">
                  <c:v>1307.6572563600896</c:v>
                </c:pt>
                <c:pt idx="3">
                  <c:v>3431.3556697427407</c:v>
                </c:pt>
                <c:pt idx="4">
                  <c:v>3974.5374123888255</c:v>
                </c:pt>
                <c:pt idx="5">
                  <c:v>4316.0398808589744</c:v>
                </c:pt>
                <c:pt idx="6">
                  <c:v>4568.7503598586163</c:v>
                </c:pt>
                <c:pt idx="7">
                  <c:v>4770.5989546587061</c:v>
                </c:pt>
                <c:pt idx="8">
                  <c:v>4939.2327684701586</c:v>
                </c:pt>
                <c:pt idx="9">
                  <c:v>5084.3700881968134</c:v>
                </c:pt>
                <c:pt idx="10">
                  <c:v>5211.959203487896</c:v>
                </c:pt>
                <c:pt idx="11">
                  <c:v>5325.9168275421425</c:v>
                </c:pt>
                <c:pt idx="12">
                  <c:v>5428.9643710156843</c:v>
                </c:pt>
                <c:pt idx="13">
                  <c:v>5523.0724440159456</c:v>
                </c:pt>
                <c:pt idx="14">
                  <c:v>5609.7155202337772</c:v>
                </c:pt>
                <c:pt idx="15">
                  <c:v>5690.0266491872017</c:v>
                </c:pt>
                <c:pt idx="16">
                  <c:v>5764.8959887212295</c:v>
                </c:pt>
                <c:pt idx="17">
                  <c:v>5835.0360450434391</c:v>
                </c:pt>
                <c:pt idx="18">
                  <c:v>5901.0263004271064</c:v>
                </c:pt>
                <c:pt idx="19">
                  <c:v>5963.3445998470925</c:v>
                </c:pt>
                <c:pt idx="20">
                  <c:v>6022.3897594739938</c:v>
                </c:pt>
                <c:pt idx="21">
                  <c:v>6078.4981949569574</c:v>
                </c:pt>
                <c:pt idx="22">
                  <c:v>6131.9563774469425</c:v>
                </c:pt>
                <c:pt idx="23">
                  <c:v>7385.8374845652725</c:v>
                </c:pt>
                <c:pt idx="24">
                  <c:v>8725.120723203916</c:v>
                </c:pt>
                <c:pt idx="25">
                  <c:v>10120.790493384015</c:v>
                </c:pt>
                <c:pt idx="26">
                  <c:v>11542.460575211984</c:v>
                </c:pt>
                <c:pt idx="27">
                  <c:v>12960.752289015307</c:v>
                </c:pt>
                <c:pt idx="28">
                  <c:v>14349.202429698906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D47-4F3A-A533-63DBB7920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21968"/>
        <c:axId val="-1981224144"/>
      </c:scatterChart>
      <c:valAx>
        <c:axId val="-198122196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4144"/>
        <c:crosses val="autoZero"/>
        <c:crossBetween val="midCat"/>
      </c:valAx>
      <c:valAx>
        <c:axId val="-198122414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WITCZACK'!$C$40:$C$68,'CALIBRACION WITCZACK'!$L$40:$L$68,'CALIBRACION WITCZACK'!$U$40:$U$68,'CALIBRACION WITCZACK'!$AD$40:$AD$68,'CALIBRACION WITCZACK'!$AM$40:$AM$68,'CALIBRACION WITCZACK'!$AX$40:$AX$68,'CALIBRACION WITCZACK'!$BH$40:$BH$68,'CALIBRACION WITCZACK'!$BR$40:$BR$68,'CALIBRACION WITCZACK'!$CB$40:$CB$68,'CALIBRACION WITCZACK'!$CL$40:$CL$68)</c:f>
              <c:numCache>
                <c:formatCode>0.00</c:formatCode>
                <c:ptCount val="290"/>
                <c:pt idx="0" formatCode="#,##0.00">
                  <c:v>313.59954145209713</c:v>
                </c:pt>
                <c:pt idx="1">
                  <c:v>623.93011002141884</c:v>
                </c:pt>
                <c:pt idx="2">
                  <c:v>1200.1529410400676</c:v>
                </c:pt>
                <c:pt idx="3">
                  <c:v>3148.5008209270882</c:v>
                </c:pt>
                <c:pt idx="4">
                  <c:v>3647.667729256344</c:v>
                </c:pt>
                <c:pt idx="5">
                  <c:v>3961.6609782741348</c:v>
                </c:pt>
                <c:pt idx="6">
                  <c:v>4194.0932331220129</c:v>
                </c:pt>
                <c:pt idx="7">
                  <c:v>4379.7917636520733</c:v>
                </c:pt>
                <c:pt idx="8">
                  <c:v>4534.9643847643665</c:v>
                </c:pt>
                <c:pt idx="9">
                  <c:v>4668.5386195808551</c:v>
                </c:pt>
                <c:pt idx="10">
                  <c:v>4785.9796913379651</c:v>
                </c:pt>
                <c:pt idx="11">
                  <c:v>4890.8867611134519</c:v>
                </c:pt>
                <c:pt idx="12">
                  <c:v>4985.7609190195699</c:v>
                </c:pt>
                <c:pt idx="13">
                  <c:v>5072.4134449657668</c:v>
                </c:pt>
                <c:pt idx="14">
                  <c:v>5152.1997362250013</c:v>
                </c:pt>
                <c:pt idx="15">
                  <c:v>5226.1614364996431</c:v>
                </c:pt>
                <c:pt idx="16">
                  <c:v>5295.1169629401384</c:v>
                </c:pt>
                <c:pt idx="17">
                  <c:v>5359.7214507400076</c:v>
                </c:pt>
                <c:pt idx="18">
                  <c:v>5420.5077617097577</c:v>
                </c:pt>
                <c:pt idx="19">
                  <c:v>5477.9153276978514</c:v>
                </c:pt>
                <c:pt idx="20">
                  <c:v>5532.3109285753217</c:v>
                </c:pt>
                <c:pt idx="21">
                  <c:v>5584.0039751838349</c:v>
                </c:pt>
                <c:pt idx="22">
                  <c:v>5633.2579582813532</c:v>
                </c:pt>
                <c:pt idx="23">
                  <c:v>6789.2389770670507</c:v>
                </c:pt>
                <c:pt idx="24">
                  <c:v>8025.3663222749592</c:v>
                </c:pt>
                <c:pt idx="25">
                  <c:v>9314.9552123581034</c:v>
                </c:pt>
                <c:pt idx="26">
                  <c:v>10629.935261626973</c:v>
                </c:pt>
                <c:pt idx="27">
                  <c:v>11943.061880137197</c:v>
                </c:pt>
                <c:pt idx="28">
                  <c:v>13229.705358784462</c:v>
                </c:pt>
                <c:pt idx="29" formatCode="#,##0.00">
                  <c:v>292.04066281594163</c:v>
                </c:pt>
                <c:pt idx="30">
                  <c:v>582.84124087879366</c:v>
                </c:pt>
                <c:pt idx="31">
                  <c:v>1131.9417370246574</c:v>
                </c:pt>
                <c:pt idx="32">
                  <c:v>3048.4437843382293</c:v>
                </c:pt>
                <c:pt idx="33">
                  <c:v>3550.4462488353106</c:v>
                </c:pt>
                <c:pt idx="34">
                  <c:v>3868.092385439345</c:v>
                </c:pt>
                <c:pt idx="35">
                  <c:v>4104.1038679048334</c:v>
                </c:pt>
                <c:pt idx="36">
                  <c:v>4293.1763874852095</c:v>
                </c:pt>
                <c:pt idx="37">
                  <c:v>4451.5086699169569</c:v>
                </c:pt>
                <c:pt idx="38">
                  <c:v>4588.0451839931293</c:v>
                </c:pt>
                <c:pt idx="39">
                  <c:v>4708.2724668970432</c:v>
                </c:pt>
                <c:pt idx="40">
                  <c:v>4815.8098064260166</c:v>
                </c:pt>
                <c:pt idx="41">
                  <c:v>4913.1759483704182</c:v>
                </c:pt>
                <c:pt idx="42">
                  <c:v>5002.1973056501938</c:v>
                </c:pt>
                <c:pt idx="43">
                  <c:v>5084.2421725456952</c:v>
                </c:pt>
                <c:pt idx="44">
                  <c:v>5160.3631989454625</c:v>
                </c:pt>
                <c:pt idx="45">
                  <c:v>5231.3882354346233</c:v>
                </c:pt>
                <c:pt idx="46">
                  <c:v>5297.9805477479804</c:v>
                </c:pt>
                <c:pt idx="47">
                  <c:v>5360.6800471804791</c:v>
                </c:pt>
                <c:pt idx="48">
                  <c:v>5419.9323142522244</c:v>
                </c:pt>
                <c:pt idx="49">
                  <c:v>5476.1095227624573</c:v>
                </c:pt>
                <c:pt idx="50">
                  <c:v>5529.5258413349402</c:v>
                </c:pt>
                <c:pt idx="51">
                  <c:v>5580.4489790570979</c:v>
                </c:pt>
                <c:pt idx="52">
                  <c:v>6782.8716689925031</c:v>
                </c:pt>
                <c:pt idx="53">
                  <c:v>8082.838089132646</c:v>
                </c:pt>
                <c:pt idx="54">
                  <c:v>9452.9687750531884</c:v>
                </c:pt>
                <c:pt idx="55">
                  <c:v>10863.31293011665</c:v>
                </c:pt>
                <c:pt idx="56">
                  <c:v>12283.842682781893</c:v>
                </c:pt>
                <c:pt idx="57">
                  <c:v>13686.60321819178</c:v>
                </c:pt>
                <c:pt idx="58" formatCode="#,##0.00">
                  <c:v>169.54012738976422</c:v>
                </c:pt>
                <c:pt idx="59">
                  <c:v>331.45949818717469</c:v>
                </c:pt>
                <c:pt idx="60">
                  <c:v>622.40487467502021</c:v>
                </c:pt>
                <c:pt idx="61">
                  <c:v>1555.5865492941221</c:v>
                </c:pt>
                <c:pt idx="62">
                  <c:v>1786.5440162566024</c:v>
                </c:pt>
                <c:pt idx="63">
                  <c:v>1930.5514804236457</c:v>
                </c:pt>
                <c:pt idx="64">
                  <c:v>2036.56922470156</c:v>
                </c:pt>
                <c:pt idx="65">
                  <c:v>2120.932545147728</c:v>
                </c:pt>
                <c:pt idx="66">
                  <c:v>2191.2064864023873</c:v>
                </c:pt>
                <c:pt idx="67">
                  <c:v>2251.542617551896</c:v>
                </c:pt>
                <c:pt idx="68">
                  <c:v>2304.4748478831839</c:v>
                </c:pt>
                <c:pt idx="69">
                  <c:v>2351.6677135903356</c:v>
                </c:pt>
                <c:pt idx="70">
                  <c:v>2394.2754108037311</c:v>
                </c:pt>
                <c:pt idx="71">
                  <c:v>2433.1322112862376</c:v>
                </c:pt>
                <c:pt idx="72">
                  <c:v>2468.8613464738291</c:v>
                </c:pt>
                <c:pt idx="73">
                  <c:v>2501.94104390648</c:v>
                </c:pt>
                <c:pt idx="74">
                  <c:v>2532.7465201552368</c:v>
                </c:pt>
                <c:pt idx="75">
                  <c:v>2561.577746596563</c:v>
                </c:pt>
                <c:pt idx="76">
                  <c:v>2588.6784186508662</c:v>
                </c:pt>
                <c:pt idx="77">
                  <c:v>2614.249281260199</c:v>
                </c:pt>
                <c:pt idx="78">
                  <c:v>2638.4577171309493</c:v>
                </c:pt>
                <c:pt idx="79">
                  <c:v>2661.4447916516142</c:v>
                </c:pt>
                <c:pt idx="80">
                  <c:v>2683.3305251534734</c:v>
                </c:pt>
                <c:pt idx="81">
                  <c:v>3192.5843778600652</c:v>
                </c:pt>
                <c:pt idx="82">
                  <c:v>3728.800373933736</c:v>
                </c:pt>
                <c:pt idx="83">
                  <c:v>4280.3096129546393</c:v>
                </c:pt>
                <c:pt idx="84">
                  <c:v>4835.4334207493066</c:v>
                </c:pt>
                <c:pt idx="85">
                  <c:v>5383.3142384878274</c:v>
                </c:pt>
                <c:pt idx="86">
                  <c:v>5914.5271357109295</c:v>
                </c:pt>
                <c:pt idx="87" formatCode="#,##0.00">
                  <c:v>343.8853550777078</c:v>
                </c:pt>
                <c:pt idx="88">
                  <c:v>674.02081879040259</c:v>
                </c:pt>
                <c:pt idx="89">
                  <c:v>1268.6774496369219</c:v>
                </c:pt>
                <c:pt idx="90">
                  <c:v>3181.8350900059031</c:v>
                </c:pt>
                <c:pt idx="91">
                  <c:v>3656.1557256414189</c:v>
                </c:pt>
                <c:pt idx="92">
                  <c:v>3952.0255296217401</c:v>
                </c:pt>
                <c:pt idx="93">
                  <c:v>4169.8975136194458</c:v>
                </c:pt>
                <c:pt idx="94">
                  <c:v>4343.2993137420217</c:v>
                </c:pt>
                <c:pt idx="95">
                  <c:v>4487.7615386881607</c:v>
                </c:pt>
                <c:pt idx="96">
                  <c:v>4611.8086064930067</c:v>
                </c:pt>
                <c:pt idx="97">
                  <c:v>4720.6441175556411</c:v>
                </c:pt>
                <c:pt idx="98">
                  <c:v>4817.6867363566071</c:v>
                </c:pt>
                <c:pt idx="99">
                  <c:v>4905.3072142954125</c:v>
                </c:pt>
                <c:pt idx="100">
                  <c:v>4985.219318040181</c:v>
                </c:pt>
                <c:pt idx="101">
                  <c:v>5058.7033925998549</c:v>
                </c:pt>
                <c:pt idx="102">
                  <c:v>5126.7419601529491</c:v>
                </c:pt>
                <c:pt idx="103">
                  <c:v>5190.1059545629996</c:v>
                </c:pt>
                <c:pt idx="104">
                  <c:v>5249.4117436178303</c:v>
                </c:pt>
                <c:pt idx="105">
                  <c:v>5305.1600883421843</c:v>
                </c:pt>
                <c:pt idx="106">
                  <c:v>5357.7635126264277</c:v>
                </c:pt>
                <c:pt idx="107">
                  <c:v>5407.5659978646981</c:v>
                </c:pt>
                <c:pt idx="108">
                  <c:v>5454.8574542096212</c:v>
                </c:pt>
                <c:pt idx="109">
                  <c:v>5499.8845510347992</c:v>
                </c:pt>
                <c:pt idx="110">
                  <c:v>6547.97991378591</c:v>
                </c:pt>
                <c:pt idx="111">
                  <c:v>7652.2511129758195</c:v>
                </c:pt>
                <c:pt idx="112">
                  <c:v>8788.6452208868486</c:v>
                </c:pt>
                <c:pt idx="113">
                  <c:v>9933.0482350772072</c:v>
                </c:pt>
                <c:pt idx="114">
                  <c:v>11063.008463037269</c:v>
                </c:pt>
                <c:pt idx="115">
                  <c:v>12159.009126685058</c:v>
                </c:pt>
                <c:pt idx="116" formatCode="#,##0.00">
                  <c:v>326.43282832774179</c:v>
                </c:pt>
                <c:pt idx="117">
                  <c:v>639.8135860708968</c:v>
                </c:pt>
                <c:pt idx="118">
                  <c:v>1204.2907963528239</c:v>
                </c:pt>
                <c:pt idx="119">
                  <c:v>3020.3537672268017</c:v>
                </c:pt>
                <c:pt idx="120">
                  <c:v>3470.6021547736573</c:v>
                </c:pt>
                <c:pt idx="121">
                  <c:v>3751.4562693905596</c:v>
                </c:pt>
                <c:pt idx="122">
                  <c:v>3958.2710316350185</c:v>
                </c:pt>
                <c:pt idx="123">
                  <c:v>4122.872516447721</c:v>
                </c:pt>
                <c:pt idx="124">
                  <c:v>4260.0031385558659</c:v>
                </c:pt>
                <c:pt idx="125">
                  <c:v>4377.7546932277846</c:v>
                </c:pt>
                <c:pt idx="126">
                  <c:v>4481.0666929221088</c:v>
                </c:pt>
                <c:pt idx="127">
                  <c:v>4573.1843014674687</c:v>
                </c:pt>
                <c:pt idx="128">
                  <c:v>4656.3579522515492</c:v>
                </c:pt>
                <c:pt idx="129">
                  <c:v>4732.2144365648201</c:v>
                </c:pt>
                <c:pt idx="130">
                  <c:v>4801.9691206226707</c:v>
                </c:pt>
                <c:pt idx="131">
                  <c:v>4866.5546626173364</c:v>
                </c:pt>
                <c:pt idx="132">
                  <c:v>4926.7028707454347</c:v>
                </c:pt>
                <c:pt idx="133">
                  <c:v>4982.998831511185</c:v>
                </c:pt>
                <c:pt idx="134">
                  <c:v>5035.9178918150219</c:v>
                </c:pt>
                <c:pt idx="135">
                  <c:v>5085.8516395460147</c:v>
                </c:pt>
                <c:pt idx="136">
                  <c:v>5133.1265986974695</c:v>
                </c:pt>
                <c:pt idx="137">
                  <c:v>5178.0179661909069</c:v>
                </c:pt>
                <c:pt idx="138">
                  <c:v>5220.7598926818218</c:v>
                </c:pt>
                <c:pt idx="139">
                  <c:v>6215.663364342382</c:v>
                </c:pt>
                <c:pt idx="140">
                  <c:v>7263.8916923878314</c:v>
                </c:pt>
                <c:pt idx="141">
                  <c:v>8342.6126593116678</c:v>
                </c:pt>
                <c:pt idx="142">
                  <c:v>9428.9360724867784</c:v>
                </c:pt>
                <c:pt idx="143">
                  <c:v>10501.549685321566</c:v>
                </c:pt>
                <c:pt idx="144">
                  <c:v>11541.927215800535</c:v>
                </c:pt>
                <c:pt idx="145" formatCode="#,##0.00">
                  <c:v>283.34477454626597</c:v>
                </c:pt>
                <c:pt idx="146">
                  <c:v>557.03332208881261</c:v>
                </c:pt>
                <c:pt idx="147">
                  <c:v>1057.9847178084174</c:v>
                </c:pt>
                <c:pt idx="148">
                  <c:v>2717.920852875387</c:v>
                </c:pt>
                <c:pt idx="149">
                  <c:v>3138.0080578106872</c:v>
                </c:pt>
                <c:pt idx="150">
                  <c:v>3401.4617687876421</c:v>
                </c:pt>
                <c:pt idx="151">
                  <c:v>3596.1192590990227</c:v>
                </c:pt>
                <c:pt idx="152">
                  <c:v>3751.4282040096127</c:v>
                </c:pt>
                <c:pt idx="153">
                  <c:v>3881.069558603408</c:v>
                </c:pt>
                <c:pt idx="154">
                  <c:v>3992.5693559912488</c:v>
                </c:pt>
                <c:pt idx="155">
                  <c:v>4090.530107625133</c:v>
                </c:pt>
                <c:pt idx="156">
                  <c:v>4177.9802107922369</c:v>
                </c:pt>
                <c:pt idx="157">
                  <c:v>4257.0225619099647</c:v>
                </c:pt>
                <c:pt idx="158">
                  <c:v>4329.1790770142215</c:v>
                </c:pt>
                <c:pt idx="159">
                  <c:v>4395.5879580945384</c:v>
                </c:pt>
                <c:pt idx="160">
                  <c:v>4457.1234730168298</c:v>
                </c:pt>
                <c:pt idx="161">
                  <c:v>4514.4722050021574</c:v>
                </c:pt>
                <c:pt idx="162">
                  <c:v>4568.1835174714479</c:v>
                </c:pt>
                <c:pt idx="163">
                  <c:v>4618.7040614786238</c:v>
                </c:pt>
                <c:pt idx="164">
                  <c:v>4666.4020362084129</c:v>
                </c:pt>
                <c:pt idx="165">
                  <c:v>4711.5846586533562</c:v>
                </c:pt>
                <c:pt idx="166">
                  <c:v>4754.5110084581729</c:v>
                </c:pt>
                <c:pt idx="167">
                  <c:v>4795.4016470921351</c:v>
                </c:pt>
                <c:pt idx="168">
                  <c:v>5752.3941889300886</c:v>
                </c:pt>
                <c:pt idx="169">
                  <c:v>6770.6236536164442</c:v>
                </c:pt>
                <c:pt idx="170">
                  <c:v>7828.0641725064834</c:v>
                </c:pt>
                <c:pt idx="171">
                  <c:v>8901.9038977485416</c:v>
                </c:pt>
                <c:pt idx="172">
                  <c:v>9970.2895374981163</c:v>
                </c:pt>
                <c:pt idx="173">
                  <c:v>11013.701227210746</c:v>
                </c:pt>
                <c:pt idx="174" formatCode="#,##0.00">
                  <c:v>330.61660175769356</c:v>
                </c:pt>
                <c:pt idx="175">
                  <c:v>647.43775272157347</c:v>
                </c:pt>
                <c:pt idx="176">
                  <c:v>1218.6890955738875</c:v>
                </c:pt>
                <c:pt idx="177">
                  <c:v>3061.2757519024767</c:v>
                </c:pt>
                <c:pt idx="178">
                  <c:v>3519.0114144727108</c:v>
                </c:pt>
                <c:pt idx="179">
                  <c:v>3804.6912086127118</c:v>
                </c:pt>
                <c:pt idx="180">
                  <c:v>4015.1319510571666</c:v>
                </c:pt>
                <c:pt idx="181">
                  <c:v>4182.661772552975</c:v>
                </c:pt>
                <c:pt idx="182">
                  <c:v>4322.2600299042524</c:v>
                </c:pt>
                <c:pt idx="183">
                  <c:v>4442.1504119716874</c:v>
                </c:pt>
                <c:pt idx="184">
                  <c:v>4547.3538597538236</c:v>
                </c:pt>
                <c:pt idx="185">
                  <c:v>4641.1695432847491</c:v>
                </c:pt>
                <c:pt idx="186">
                  <c:v>4725.885654191914</c:v>
                </c:pt>
                <c:pt idx="187">
                  <c:v>4803.1564741182192</c:v>
                </c:pt>
                <c:pt idx="188">
                  <c:v>4874.2180381672961</c:v>
                </c:pt>
                <c:pt idx="189">
                  <c:v>4940.0189566757763</c:v>
                </c:pt>
                <c:pt idx="190">
                  <c:v>5001.3036199744947</c:v>
                </c:pt>
                <c:pt idx="191">
                  <c:v>5058.6672221741082</c:v>
                </c:pt>
                <c:pt idx="192">
                  <c:v>5112.5933581881163</c:v>
                </c:pt>
                <c:pt idx="193">
                  <c:v>5163.4804383521414</c:v>
                </c:pt>
                <c:pt idx="194">
                  <c:v>5211.6606972117688</c:v>
                </c:pt>
                <c:pt idx="195">
                  <c:v>5257.4141617583155</c:v>
                </c:pt>
                <c:pt idx="196">
                  <c:v>5300.9791060805146</c:v>
                </c:pt>
                <c:pt idx="197">
                  <c:v>6315.6209073488017</c:v>
                </c:pt>
                <c:pt idx="198">
                  <c:v>7385.7629014811955</c:v>
                </c:pt>
                <c:pt idx="199">
                  <c:v>8488.1147524482185</c:v>
                </c:pt>
                <c:pt idx="200">
                  <c:v>9599.2433473966812</c:v>
                </c:pt>
                <c:pt idx="201">
                  <c:v>10697.26095437752</c:v>
                </c:pt>
                <c:pt idx="202">
                  <c:v>11763.081695945386</c:v>
                </c:pt>
                <c:pt idx="203" formatCode="#,##0.00">
                  <c:v>186.03399416395428</c:v>
                </c:pt>
                <c:pt idx="204">
                  <c:v>366.17307617988405</c:v>
                </c:pt>
                <c:pt idx="205">
                  <c:v>696.28306141683231</c:v>
                </c:pt>
                <c:pt idx="206">
                  <c:v>1791.7623300882949</c:v>
                </c:pt>
                <c:pt idx="207">
                  <c:v>2069.2355931774882</c:v>
                </c:pt>
                <c:pt idx="208">
                  <c:v>2243.2850706552936</c:v>
                </c:pt>
                <c:pt idx="209">
                  <c:v>2371.9003408627837</c:v>
                </c:pt>
                <c:pt idx="210">
                  <c:v>2474.5260227451445</c:v>
                </c:pt>
                <c:pt idx="211">
                  <c:v>2560.1968370059944</c:v>
                </c:pt>
                <c:pt idx="212">
                  <c:v>2633.8833027331207</c:v>
                </c:pt>
                <c:pt idx="213">
                  <c:v>2698.6253274626838</c:v>
                </c:pt>
                <c:pt idx="214">
                  <c:v>2756.4232486482565</c:v>
                </c:pt>
                <c:pt idx="215">
                  <c:v>2808.6661540027312</c:v>
                </c:pt>
                <c:pt idx="216">
                  <c:v>2856.3594025413599</c:v>
                </c:pt>
                <c:pt idx="217">
                  <c:v>2900.2549052480199</c:v>
                </c:pt>
                <c:pt idx="218">
                  <c:v>2940.9302346554296</c:v>
                </c:pt>
                <c:pt idx="219">
                  <c:v>2978.8389862780527</c:v>
                </c:pt>
                <c:pt idx="220">
                  <c:v>3014.3441108704778</c:v>
                </c:pt>
                <c:pt idx="221">
                  <c:v>3047.7407074425068</c:v>
                </c:pt>
                <c:pt idx="222">
                  <c:v>3079.2720483712428</c:v>
                </c:pt>
                <c:pt idx="223">
                  <c:v>3109.1411191822481</c:v>
                </c:pt>
                <c:pt idx="224">
                  <c:v>3137.5191035541534</c:v>
                </c:pt>
                <c:pt idx="225">
                  <c:v>3164.551737663553</c:v>
                </c:pt>
                <c:pt idx="226">
                  <c:v>3797.327164434565</c:v>
                </c:pt>
                <c:pt idx="227">
                  <c:v>4470.8014771695662</c:v>
                </c:pt>
                <c:pt idx="228">
                  <c:v>5170.4039315682057</c:v>
                </c:pt>
                <c:pt idx="229">
                  <c:v>5881.0305282863756</c:v>
                </c:pt>
                <c:pt idx="230">
                  <c:v>6588.2012807989449</c:v>
                </c:pt>
                <c:pt idx="231">
                  <c:v>7278.9735822496668</c:v>
                </c:pt>
                <c:pt idx="232" formatCode="#,##0.00">
                  <c:v>180.94561060549617</c:v>
                </c:pt>
                <c:pt idx="233">
                  <c:v>632.15417852863686</c:v>
                </c:pt>
                <c:pt idx="234">
                  <c:v>1175.9841029540239</c:v>
                </c:pt>
                <c:pt idx="235">
                  <c:v>3508.095732437313</c:v>
                </c:pt>
                <c:pt idx="236">
                  <c:v>4205.9659354047726</c:v>
                </c:pt>
                <c:pt idx="237">
                  <c:v>4661.1431608806115</c:v>
                </c:pt>
                <c:pt idx="238">
                  <c:v>5005.2358890002206</c:v>
                </c:pt>
                <c:pt idx="239">
                  <c:v>5284.1276981128422</c:v>
                </c:pt>
                <c:pt idx="240">
                  <c:v>5519.6811563709125</c:v>
                </c:pt>
                <c:pt idx="241">
                  <c:v>5724.1512990047841</c:v>
                </c:pt>
                <c:pt idx="242">
                  <c:v>5905.1454347556692</c:v>
                </c:pt>
                <c:pt idx="243">
                  <c:v>6067.7313143686442</c:v>
                </c:pt>
                <c:pt idx="244">
                  <c:v>6215.4650957814429</c:v>
                </c:pt>
                <c:pt idx="245">
                  <c:v>6350.9439922152987</c:v>
                </c:pt>
                <c:pt idx="246">
                  <c:v>6476.1260195169207</c:v>
                </c:pt>
                <c:pt idx="247">
                  <c:v>6592.525929251753</c:v>
                </c:pt>
                <c:pt idx="248">
                  <c:v>6701.3409550202987</c:v>
                </c:pt>
                <c:pt idx="249">
                  <c:v>6803.5346481481356</c:v>
                </c:pt>
                <c:pt idx="250">
                  <c:v>6899.8945864805428</c:v>
                </c:pt>
                <c:pt idx="251">
                  <c:v>6991.0731943247829</c:v>
                </c:pt>
                <c:pt idx="252">
                  <c:v>7077.6173015332033</c:v>
                </c:pt>
                <c:pt idx="253">
                  <c:v>7159.9899902662974</c:v>
                </c:pt>
                <c:pt idx="254">
                  <c:v>7238.5870345497788</c:v>
                </c:pt>
                <c:pt idx="255">
                  <c:v>9101.9288934349661</c:v>
                </c:pt>
                <c:pt idx="256">
                  <c:v>11081.087738702581</c:v>
                </c:pt>
                <c:pt idx="257">
                  <c:v>13036.698158236462</c:v>
                </c:pt>
                <c:pt idx="258">
                  <c:v>14800.383808304994</c:v>
                </c:pt>
                <c:pt idx="259">
                  <c:v>16196.794447280447</c:v>
                </c:pt>
                <c:pt idx="260">
                  <c:v>17074.992687506339</c:v>
                </c:pt>
                <c:pt idx="261" formatCode="#,##0.00">
                  <c:v>339.98772003184047</c:v>
                </c:pt>
                <c:pt idx="262">
                  <c:v>678.62639496709437</c:v>
                </c:pt>
                <c:pt idx="263">
                  <c:v>1307.6572563600896</c:v>
                </c:pt>
                <c:pt idx="264">
                  <c:v>3431.3556697427407</c:v>
                </c:pt>
                <c:pt idx="265">
                  <c:v>3974.5374123888255</c:v>
                </c:pt>
                <c:pt idx="266">
                  <c:v>4316.0398808589744</c:v>
                </c:pt>
                <c:pt idx="267">
                  <c:v>4568.7503598586163</c:v>
                </c:pt>
                <c:pt idx="268">
                  <c:v>4770.5989546587061</c:v>
                </c:pt>
                <c:pt idx="269">
                  <c:v>4939.2327684701586</c:v>
                </c:pt>
                <c:pt idx="270">
                  <c:v>5084.3700881968134</c:v>
                </c:pt>
                <c:pt idx="271">
                  <c:v>5211.959203487896</c:v>
                </c:pt>
                <c:pt idx="272">
                  <c:v>5325.9168275421425</c:v>
                </c:pt>
                <c:pt idx="273">
                  <c:v>5428.9643710156843</c:v>
                </c:pt>
                <c:pt idx="274">
                  <c:v>5523.0724440159456</c:v>
                </c:pt>
                <c:pt idx="275">
                  <c:v>5609.7155202337772</c:v>
                </c:pt>
                <c:pt idx="276">
                  <c:v>5690.0266491872017</c:v>
                </c:pt>
                <c:pt idx="277">
                  <c:v>5764.8959887212295</c:v>
                </c:pt>
                <c:pt idx="278">
                  <c:v>5835.0360450434391</c:v>
                </c:pt>
                <c:pt idx="279">
                  <c:v>5901.0263004271064</c:v>
                </c:pt>
                <c:pt idx="280">
                  <c:v>5963.3445998470925</c:v>
                </c:pt>
                <c:pt idx="281">
                  <c:v>6022.3897594739938</c:v>
                </c:pt>
                <c:pt idx="282">
                  <c:v>6078.4981949569574</c:v>
                </c:pt>
                <c:pt idx="283">
                  <c:v>6131.9563774469425</c:v>
                </c:pt>
                <c:pt idx="284">
                  <c:v>7385.8374845652725</c:v>
                </c:pt>
                <c:pt idx="285">
                  <c:v>8725.120723203916</c:v>
                </c:pt>
                <c:pt idx="286">
                  <c:v>10120.790493384015</c:v>
                </c:pt>
                <c:pt idx="287">
                  <c:v>11542.460575211984</c:v>
                </c:pt>
                <c:pt idx="288">
                  <c:v>12960.752289015307</c:v>
                </c:pt>
                <c:pt idx="289">
                  <c:v>14349.202429698906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CB-45C0-B59B-182402198FB3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CB-45C0-B59B-18240219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13808"/>
        <c:axId val="-1981215984"/>
      </c:scatterChart>
      <c:valAx>
        <c:axId val="-198121380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5984"/>
        <c:crossesAt val="10"/>
        <c:crossBetween val="midCat"/>
      </c:valAx>
      <c:valAx>
        <c:axId val="-198121598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3808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9839403679054973"/>
                  <c:y val="0.309451075945986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WITCZACK'!$C$40:$C$68,'CALIBRACION WITCZACK'!$L$40:$L$68,'CALIBRACION WITCZACK'!$U$40:$U$68,'CALIBRACION WITCZACK'!$AD$40:$AD$68,'CALIBRACION WITCZACK'!$AM$40:$AM$68,'CALIBRACION WITCZACK'!$AX$40:$AX$68,'CALIBRACION WITCZACK'!$BH$40:$BH$68,'CALIBRACION WITCZACK'!$BR$40:$BR$68,'CALIBRACION WITCZACK'!$CB$40:$CB$68,'CALIBRACION WITCZACK'!$CL$40:$CL$68)</c:f>
              <c:numCache>
                <c:formatCode>0.00</c:formatCode>
                <c:ptCount val="290"/>
                <c:pt idx="0" formatCode="#,##0.00">
                  <c:v>313.59954145209713</c:v>
                </c:pt>
                <c:pt idx="1">
                  <c:v>623.93011002141884</c:v>
                </c:pt>
                <c:pt idx="2">
                  <c:v>1200.1529410400676</c:v>
                </c:pt>
                <c:pt idx="3">
                  <c:v>3148.5008209270882</c:v>
                </c:pt>
                <c:pt idx="4">
                  <c:v>3647.667729256344</c:v>
                </c:pt>
                <c:pt idx="5">
                  <c:v>3961.6609782741348</c:v>
                </c:pt>
                <c:pt idx="6">
                  <c:v>4194.0932331220129</c:v>
                </c:pt>
                <c:pt idx="7">
                  <c:v>4379.7917636520733</c:v>
                </c:pt>
                <c:pt idx="8">
                  <c:v>4534.9643847643665</c:v>
                </c:pt>
                <c:pt idx="9">
                  <c:v>4668.5386195808551</c:v>
                </c:pt>
                <c:pt idx="10">
                  <c:v>4785.9796913379651</c:v>
                </c:pt>
                <c:pt idx="11">
                  <c:v>4890.8867611134519</c:v>
                </c:pt>
                <c:pt idx="12">
                  <c:v>4985.7609190195699</c:v>
                </c:pt>
                <c:pt idx="13">
                  <c:v>5072.4134449657668</c:v>
                </c:pt>
                <c:pt idx="14">
                  <c:v>5152.1997362250013</c:v>
                </c:pt>
                <c:pt idx="15">
                  <c:v>5226.1614364996431</c:v>
                </c:pt>
                <c:pt idx="16">
                  <c:v>5295.1169629401384</c:v>
                </c:pt>
                <c:pt idx="17">
                  <c:v>5359.7214507400076</c:v>
                </c:pt>
                <c:pt idx="18">
                  <c:v>5420.5077617097577</c:v>
                </c:pt>
                <c:pt idx="19">
                  <c:v>5477.9153276978514</c:v>
                </c:pt>
                <c:pt idx="20">
                  <c:v>5532.3109285753217</c:v>
                </c:pt>
                <c:pt idx="21">
                  <c:v>5584.0039751838349</c:v>
                </c:pt>
                <c:pt idx="22">
                  <c:v>5633.2579582813532</c:v>
                </c:pt>
                <c:pt idx="23">
                  <c:v>6789.2389770670507</c:v>
                </c:pt>
                <c:pt idx="24">
                  <c:v>8025.3663222749592</c:v>
                </c:pt>
                <c:pt idx="25">
                  <c:v>9314.9552123581034</c:v>
                </c:pt>
                <c:pt idx="26">
                  <c:v>10629.935261626973</c:v>
                </c:pt>
                <c:pt idx="27">
                  <c:v>11943.061880137197</c:v>
                </c:pt>
                <c:pt idx="28">
                  <c:v>13229.705358784462</c:v>
                </c:pt>
                <c:pt idx="29" formatCode="#,##0.00">
                  <c:v>292.04066281594163</c:v>
                </c:pt>
                <c:pt idx="30">
                  <c:v>582.84124087879366</c:v>
                </c:pt>
                <c:pt idx="31">
                  <c:v>1131.9417370246574</c:v>
                </c:pt>
                <c:pt idx="32">
                  <c:v>3048.4437843382293</c:v>
                </c:pt>
                <c:pt idx="33">
                  <c:v>3550.4462488353106</c:v>
                </c:pt>
                <c:pt idx="34">
                  <c:v>3868.092385439345</c:v>
                </c:pt>
                <c:pt idx="35">
                  <c:v>4104.1038679048334</c:v>
                </c:pt>
                <c:pt idx="36">
                  <c:v>4293.1763874852095</c:v>
                </c:pt>
                <c:pt idx="37">
                  <c:v>4451.5086699169569</c:v>
                </c:pt>
                <c:pt idx="38">
                  <c:v>4588.0451839931293</c:v>
                </c:pt>
                <c:pt idx="39">
                  <c:v>4708.2724668970432</c:v>
                </c:pt>
                <c:pt idx="40">
                  <c:v>4815.8098064260166</c:v>
                </c:pt>
                <c:pt idx="41">
                  <c:v>4913.1759483704182</c:v>
                </c:pt>
                <c:pt idx="42">
                  <c:v>5002.1973056501938</c:v>
                </c:pt>
                <c:pt idx="43">
                  <c:v>5084.2421725456952</c:v>
                </c:pt>
                <c:pt idx="44">
                  <c:v>5160.3631989454625</c:v>
                </c:pt>
                <c:pt idx="45">
                  <c:v>5231.3882354346233</c:v>
                </c:pt>
                <c:pt idx="46">
                  <c:v>5297.9805477479804</c:v>
                </c:pt>
                <c:pt idx="47">
                  <c:v>5360.6800471804791</c:v>
                </c:pt>
                <c:pt idx="48">
                  <c:v>5419.9323142522244</c:v>
                </c:pt>
                <c:pt idx="49">
                  <c:v>5476.1095227624573</c:v>
                </c:pt>
                <c:pt idx="50">
                  <c:v>5529.5258413349402</c:v>
                </c:pt>
                <c:pt idx="51">
                  <c:v>5580.4489790570979</c:v>
                </c:pt>
                <c:pt idx="52">
                  <c:v>6782.8716689925031</c:v>
                </c:pt>
                <c:pt idx="53">
                  <c:v>8082.838089132646</c:v>
                </c:pt>
                <c:pt idx="54">
                  <c:v>9452.9687750531884</c:v>
                </c:pt>
                <c:pt idx="55">
                  <c:v>10863.31293011665</c:v>
                </c:pt>
                <c:pt idx="56">
                  <c:v>12283.842682781893</c:v>
                </c:pt>
                <c:pt idx="57">
                  <c:v>13686.60321819178</c:v>
                </c:pt>
                <c:pt idx="58" formatCode="#,##0.00">
                  <c:v>169.54012738976422</c:v>
                </c:pt>
                <c:pt idx="59">
                  <c:v>331.45949818717469</c:v>
                </c:pt>
                <c:pt idx="60">
                  <c:v>622.40487467502021</c:v>
                </c:pt>
                <c:pt idx="61">
                  <c:v>1555.5865492941221</c:v>
                </c:pt>
                <c:pt idx="62">
                  <c:v>1786.5440162566024</c:v>
                </c:pt>
                <c:pt idx="63">
                  <c:v>1930.5514804236457</c:v>
                </c:pt>
                <c:pt idx="64">
                  <c:v>2036.56922470156</c:v>
                </c:pt>
                <c:pt idx="65">
                  <c:v>2120.932545147728</c:v>
                </c:pt>
                <c:pt idx="66">
                  <c:v>2191.2064864023873</c:v>
                </c:pt>
                <c:pt idx="67">
                  <c:v>2251.542617551896</c:v>
                </c:pt>
                <c:pt idx="68">
                  <c:v>2304.4748478831839</c:v>
                </c:pt>
                <c:pt idx="69">
                  <c:v>2351.6677135903356</c:v>
                </c:pt>
                <c:pt idx="70">
                  <c:v>2394.2754108037311</c:v>
                </c:pt>
                <c:pt idx="71">
                  <c:v>2433.1322112862376</c:v>
                </c:pt>
                <c:pt idx="72">
                  <c:v>2468.8613464738291</c:v>
                </c:pt>
                <c:pt idx="73">
                  <c:v>2501.94104390648</c:v>
                </c:pt>
                <c:pt idx="74">
                  <c:v>2532.7465201552368</c:v>
                </c:pt>
                <c:pt idx="75">
                  <c:v>2561.577746596563</c:v>
                </c:pt>
                <c:pt idx="76">
                  <c:v>2588.6784186508662</c:v>
                </c:pt>
                <c:pt idx="77">
                  <c:v>2614.249281260199</c:v>
                </c:pt>
                <c:pt idx="78">
                  <c:v>2638.4577171309493</c:v>
                </c:pt>
                <c:pt idx="79">
                  <c:v>2661.4447916516142</c:v>
                </c:pt>
                <c:pt idx="80">
                  <c:v>2683.3305251534734</c:v>
                </c:pt>
                <c:pt idx="81">
                  <c:v>3192.5843778600652</c:v>
                </c:pt>
                <c:pt idx="82">
                  <c:v>3728.800373933736</c:v>
                </c:pt>
                <c:pt idx="83">
                  <c:v>4280.3096129546393</c:v>
                </c:pt>
                <c:pt idx="84">
                  <c:v>4835.4334207493066</c:v>
                </c:pt>
                <c:pt idx="85">
                  <c:v>5383.3142384878274</c:v>
                </c:pt>
                <c:pt idx="86">
                  <c:v>5914.5271357109295</c:v>
                </c:pt>
                <c:pt idx="87" formatCode="#,##0.00">
                  <c:v>343.8853550777078</c:v>
                </c:pt>
                <c:pt idx="88">
                  <c:v>674.02081879040259</c:v>
                </c:pt>
                <c:pt idx="89">
                  <c:v>1268.6774496369219</c:v>
                </c:pt>
                <c:pt idx="90">
                  <c:v>3181.8350900059031</c:v>
                </c:pt>
                <c:pt idx="91">
                  <c:v>3656.1557256414189</c:v>
                </c:pt>
                <c:pt idx="92">
                  <c:v>3952.0255296217401</c:v>
                </c:pt>
                <c:pt idx="93">
                  <c:v>4169.8975136194458</c:v>
                </c:pt>
                <c:pt idx="94">
                  <c:v>4343.2993137420217</c:v>
                </c:pt>
                <c:pt idx="95">
                  <c:v>4487.7615386881607</c:v>
                </c:pt>
                <c:pt idx="96">
                  <c:v>4611.8086064930067</c:v>
                </c:pt>
                <c:pt idx="97">
                  <c:v>4720.6441175556411</c:v>
                </c:pt>
                <c:pt idx="98">
                  <c:v>4817.6867363566071</c:v>
                </c:pt>
                <c:pt idx="99">
                  <c:v>4905.3072142954125</c:v>
                </c:pt>
                <c:pt idx="100">
                  <c:v>4985.219318040181</c:v>
                </c:pt>
                <c:pt idx="101">
                  <c:v>5058.7033925998549</c:v>
                </c:pt>
                <c:pt idx="102">
                  <c:v>5126.7419601529491</c:v>
                </c:pt>
                <c:pt idx="103">
                  <c:v>5190.1059545629996</c:v>
                </c:pt>
                <c:pt idx="104">
                  <c:v>5249.4117436178303</c:v>
                </c:pt>
                <c:pt idx="105">
                  <c:v>5305.1600883421843</c:v>
                </c:pt>
                <c:pt idx="106">
                  <c:v>5357.7635126264277</c:v>
                </c:pt>
                <c:pt idx="107">
                  <c:v>5407.5659978646981</c:v>
                </c:pt>
                <c:pt idx="108">
                  <c:v>5454.8574542096212</c:v>
                </c:pt>
                <c:pt idx="109">
                  <c:v>5499.8845510347992</c:v>
                </c:pt>
                <c:pt idx="110">
                  <c:v>6547.97991378591</c:v>
                </c:pt>
                <c:pt idx="111">
                  <c:v>7652.2511129758195</c:v>
                </c:pt>
                <c:pt idx="112">
                  <c:v>8788.6452208868486</c:v>
                </c:pt>
                <c:pt idx="113">
                  <c:v>9933.0482350772072</c:v>
                </c:pt>
                <c:pt idx="114">
                  <c:v>11063.008463037269</c:v>
                </c:pt>
                <c:pt idx="115">
                  <c:v>12159.009126685058</c:v>
                </c:pt>
                <c:pt idx="116" formatCode="#,##0.00">
                  <c:v>326.43282832774179</c:v>
                </c:pt>
                <c:pt idx="117">
                  <c:v>639.8135860708968</c:v>
                </c:pt>
                <c:pt idx="118">
                  <c:v>1204.2907963528239</c:v>
                </c:pt>
                <c:pt idx="119">
                  <c:v>3020.3537672268017</c:v>
                </c:pt>
                <c:pt idx="120">
                  <c:v>3470.6021547736573</c:v>
                </c:pt>
                <c:pt idx="121">
                  <c:v>3751.4562693905596</c:v>
                </c:pt>
                <c:pt idx="122">
                  <c:v>3958.2710316350185</c:v>
                </c:pt>
                <c:pt idx="123">
                  <c:v>4122.872516447721</c:v>
                </c:pt>
                <c:pt idx="124">
                  <c:v>4260.0031385558659</c:v>
                </c:pt>
                <c:pt idx="125">
                  <c:v>4377.7546932277846</c:v>
                </c:pt>
                <c:pt idx="126">
                  <c:v>4481.0666929221088</c:v>
                </c:pt>
                <c:pt idx="127">
                  <c:v>4573.1843014674687</c:v>
                </c:pt>
                <c:pt idx="128">
                  <c:v>4656.3579522515492</c:v>
                </c:pt>
                <c:pt idx="129">
                  <c:v>4732.2144365648201</c:v>
                </c:pt>
                <c:pt idx="130">
                  <c:v>4801.9691206226707</c:v>
                </c:pt>
                <c:pt idx="131">
                  <c:v>4866.5546626173364</c:v>
                </c:pt>
                <c:pt idx="132">
                  <c:v>4926.7028707454347</c:v>
                </c:pt>
                <c:pt idx="133">
                  <c:v>4982.998831511185</c:v>
                </c:pt>
                <c:pt idx="134">
                  <c:v>5035.9178918150219</c:v>
                </c:pt>
                <c:pt idx="135">
                  <c:v>5085.8516395460147</c:v>
                </c:pt>
                <c:pt idx="136">
                  <c:v>5133.1265986974695</c:v>
                </c:pt>
                <c:pt idx="137">
                  <c:v>5178.0179661909069</c:v>
                </c:pt>
                <c:pt idx="138">
                  <c:v>5220.7598926818218</c:v>
                </c:pt>
                <c:pt idx="139">
                  <c:v>6215.663364342382</c:v>
                </c:pt>
                <c:pt idx="140">
                  <c:v>7263.8916923878314</c:v>
                </c:pt>
                <c:pt idx="141">
                  <c:v>8342.6126593116678</c:v>
                </c:pt>
                <c:pt idx="142">
                  <c:v>9428.9360724867784</c:v>
                </c:pt>
                <c:pt idx="143">
                  <c:v>10501.549685321566</c:v>
                </c:pt>
                <c:pt idx="144">
                  <c:v>11541.927215800535</c:v>
                </c:pt>
                <c:pt idx="145" formatCode="#,##0.00">
                  <c:v>283.34477454626597</c:v>
                </c:pt>
                <c:pt idx="146">
                  <c:v>557.03332208881261</c:v>
                </c:pt>
                <c:pt idx="147">
                  <c:v>1057.9847178084174</c:v>
                </c:pt>
                <c:pt idx="148">
                  <c:v>2717.920852875387</c:v>
                </c:pt>
                <c:pt idx="149">
                  <c:v>3138.0080578106872</c:v>
                </c:pt>
                <c:pt idx="150">
                  <c:v>3401.4617687876421</c:v>
                </c:pt>
                <c:pt idx="151">
                  <c:v>3596.1192590990227</c:v>
                </c:pt>
                <c:pt idx="152">
                  <c:v>3751.4282040096127</c:v>
                </c:pt>
                <c:pt idx="153">
                  <c:v>3881.069558603408</c:v>
                </c:pt>
                <c:pt idx="154">
                  <c:v>3992.5693559912488</c:v>
                </c:pt>
                <c:pt idx="155">
                  <c:v>4090.530107625133</c:v>
                </c:pt>
                <c:pt idx="156">
                  <c:v>4177.9802107922369</c:v>
                </c:pt>
                <c:pt idx="157">
                  <c:v>4257.0225619099647</c:v>
                </c:pt>
                <c:pt idx="158">
                  <c:v>4329.1790770142215</c:v>
                </c:pt>
                <c:pt idx="159">
                  <c:v>4395.5879580945384</c:v>
                </c:pt>
                <c:pt idx="160">
                  <c:v>4457.1234730168298</c:v>
                </c:pt>
                <c:pt idx="161">
                  <c:v>4514.4722050021574</c:v>
                </c:pt>
                <c:pt idx="162">
                  <c:v>4568.1835174714479</c:v>
                </c:pt>
                <c:pt idx="163">
                  <c:v>4618.7040614786238</c:v>
                </c:pt>
                <c:pt idx="164">
                  <c:v>4666.4020362084129</c:v>
                </c:pt>
                <c:pt idx="165">
                  <c:v>4711.5846586533562</c:v>
                </c:pt>
                <c:pt idx="166">
                  <c:v>4754.5110084581729</c:v>
                </c:pt>
                <c:pt idx="167">
                  <c:v>4795.4016470921351</c:v>
                </c:pt>
                <c:pt idx="168">
                  <c:v>5752.3941889300886</c:v>
                </c:pt>
                <c:pt idx="169">
                  <c:v>6770.6236536164442</c:v>
                </c:pt>
                <c:pt idx="170">
                  <c:v>7828.0641725064834</c:v>
                </c:pt>
                <c:pt idx="171">
                  <c:v>8901.9038977485416</c:v>
                </c:pt>
                <c:pt idx="172">
                  <c:v>9970.2895374981163</c:v>
                </c:pt>
                <c:pt idx="173">
                  <c:v>11013.701227210746</c:v>
                </c:pt>
                <c:pt idx="174" formatCode="#,##0.00">
                  <c:v>330.61660175769356</c:v>
                </c:pt>
                <c:pt idx="175">
                  <c:v>647.43775272157347</c:v>
                </c:pt>
                <c:pt idx="176">
                  <c:v>1218.6890955738875</c:v>
                </c:pt>
                <c:pt idx="177">
                  <c:v>3061.2757519024767</c:v>
                </c:pt>
                <c:pt idx="178">
                  <c:v>3519.0114144727108</c:v>
                </c:pt>
                <c:pt idx="179">
                  <c:v>3804.6912086127118</c:v>
                </c:pt>
                <c:pt idx="180">
                  <c:v>4015.1319510571666</c:v>
                </c:pt>
                <c:pt idx="181">
                  <c:v>4182.661772552975</c:v>
                </c:pt>
                <c:pt idx="182">
                  <c:v>4322.2600299042524</c:v>
                </c:pt>
                <c:pt idx="183">
                  <c:v>4442.1504119716874</c:v>
                </c:pt>
                <c:pt idx="184">
                  <c:v>4547.3538597538236</c:v>
                </c:pt>
                <c:pt idx="185">
                  <c:v>4641.1695432847491</c:v>
                </c:pt>
                <c:pt idx="186">
                  <c:v>4725.885654191914</c:v>
                </c:pt>
                <c:pt idx="187">
                  <c:v>4803.1564741182192</c:v>
                </c:pt>
                <c:pt idx="188">
                  <c:v>4874.2180381672961</c:v>
                </c:pt>
                <c:pt idx="189">
                  <c:v>4940.0189566757763</c:v>
                </c:pt>
                <c:pt idx="190">
                  <c:v>5001.3036199744947</c:v>
                </c:pt>
                <c:pt idx="191">
                  <c:v>5058.6672221741082</c:v>
                </c:pt>
                <c:pt idx="192">
                  <c:v>5112.5933581881163</c:v>
                </c:pt>
                <c:pt idx="193">
                  <c:v>5163.4804383521414</c:v>
                </c:pt>
                <c:pt idx="194">
                  <c:v>5211.6606972117688</c:v>
                </c:pt>
                <c:pt idx="195">
                  <c:v>5257.4141617583155</c:v>
                </c:pt>
                <c:pt idx="196">
                  <c:v>5300.9791060805146</c:v>
                </c:pt>
                <c:pt idx="197">
                  <c:v>6315.6209073488017</c:v>
                </c:pt>
                <c:pt idx="198">
                  <c:v>7385.7629014811955</c:v>
                </c:pt>
                <c:pt idx="199">
                  <c:v>8488.1147524482185</c:v>
                </c:pt>
                <c:pt idx="200">
                  <c:v>9599.2433473966812</c:v>
                </c:pt>
                <c:pt idx="201">
                  <c:v>10697.26095437752</c:v>
                </c:pt>
                <c:pt idx="202">
                  <c:v>11763.081695945386</c:v>
                </c:pt>
                <c:pt idx="203" formatCode="#,##0.00">
                  <c:v>186.03399416395428</c:v>
                </c:pt>
                <c:pt idx="204">
                  <c:v>366.17307617988405</c:v>
                </c:pt>
                <c:pt idx="205">
                  <c:v>696.28306141683231</c:v>
                </c:pt>
                <c:pt idx="206">
                  <c:v>1791.7623300882949</c:v>
                </c:pt>
                <c:pt idx="207">
                  <c:v>2069.2355931774882</c:v>
                </c:pt>
                <c:pt idx="208">
                  <c:v>2243.2850706552936</c:v>
                </c:pt>
                <c:pt idx="209">
                  <c:v>2371.9003408627837</c:v>
                </c:pt>
                <c:pt idx="210">
                  <c:v>2474.5260227451445</c:v>
                </c:pt>
                <c:pt idx="211">
                  <c:v>2560.1968370059944</c:v>
                </c:pt>
                <c:pt idx="212">
                  <c:v>2633.8833027331207</c:v>
                </c:pt>
                <c:pt idx="213">
                  <c:v>2698.6253274626838</c:v>
                </c:pt>
                <c:pt idx="214">
                  <c:v>2756.4232486482565</c:v>
                </c:pt>
                <c:pt idx="215">
                  <c:v>2808.6661540027312</c:v>
                </c:pt>
                <c:pt idx="216">
                  <c:v>2856.3594025413599</c:v>
                </c:pt>
                <c:pt idx="217">
                  <c:v>2900.2549052480199</c:v>
                </c:pt>
                <c:pt idx="218">
                  <c:v>2940.9302346554296</c:v>
                </c:pt>
                <c:pt idx="219">
                  <c:v>2978.8389862780527</c:v>
                </c:pt>
                <c:pt idx="220">
                  <c:v>3014.3441108704778</c:v>
                </c:pt>
                <c:pt idx="221">
                  <c:v>3047.7407074425068</c:v>
                </c:pt>
                <c:pt idx="222">
                  <c:v>3079.2720483712428</c:v>
                </c:pt>
                <c:pt idx="223">
                  <c:v>3109.1411191822481</c:v>
                </c:pt>
                <c:pt idx="224">
                  <c:v>3137.5191035541534</c:v>
                </c:pt>
                <c:pt idx="225">
                  <c:v>3164.551737663553</c:v>
                </c:pt>
                <c:pt idx="226">
                  <c:v>3797.327164434565</c:v>
                </c:pt>
                <c:pt idx="227">
                  <c:v>4470.8014771695662</c:v>
                </c:pt>
                <c:pt idx="228">
                  <c:v>5170.4039315682057</c:v>
                </c:pt>
                <c:pt idx="229">
                  <c:v>5881.0305282863756</c:v>
                </c:pt>
                <c:pt idx="230">
                  <c:v>6588.2012807989449</c:v>
                </c:pt>
                <c:pt idx="231">
                  <c:v>7278.9735822496668</c:v>
                </c:pt>
                <c:pt idx="232" formatCode="#,##0.00">
                  <c:v>180.94561060549617</c:v>
                </c:pt>
                <c:pt idx="233">
                  <c:v>632.15417852863686</c:v>
                </c:pt>
                <c:pt idx="234">
                  <c:v>1175.9841029540239</c:v>
                </c:pt>
                <c:pt idx="235">
                  <c:v>3508.095732437313</c:v>
                </c:pt>
                <c:pt idx="236">
                  <c:v>4205.9659354047726</c:v>
                </c:pt>
                <c:pt idx="237">
                  <c:v>4661.1431608806115</c:v>
                </c:pt>
                <c:pt idx="238">
                  <c:v>5005.2358890002206</c:v>
                </c:pt>
                <c:pt idx="239">
                  <c:v>5284.1276981128422</c:v>
                </c:pt>
                <c:pt idx="240">
                  <c:v>5519.6811563709125</c:v>
                </c:pt>
                <c:pt idx="241">
                  <c:v>5724.1512990047841</c:v>
                </c:pt>
                <c:pt idx="242">
                  <c:v>5905.1454347556692</c:v>
                </c:pt>
                <c:pt idx="243">
                  <c:v>6067.7313143686442</c:v>
                </c:pt>
                <c:pt idx="244">
                  <c:v>6215.4650957814429</c:v>
                </c:pt>
                <c:pt idx="245">
                  <c:v>6350.9439922152987</c:v>
                </c:pt>
                <c:pt idx="246">
                  <c:v>6476.1260195169207</c:v>
                </c:pt>
                <c:pt idx="247">
                  <c:v>6592.525929251753</c:v>
                </c:pt>
                <c:pt idx="248">
                  <c:v>6701.3409550202987</c:v>
                </c:pt>
                <c:pt idx="249">
                  <c:v>6803.5346481481356</c:v>
                </c:pt>
                <c:pt idx="250">
                  <c:v>6899.8945864805428</c:v>
                </c:pt>
                <c:pt idx="251">
                  <c:v>6991.0731943247829</c:v>
                </c:pt>
                <c:pt idx="252">
                  <c:v>7077.6173015332033</c:v>
                </c:pt>
                <c:pt idx="253">
                  <c:v>7159.9899902662974</c:v>
                </c:pt>
                <c:pt idx="254">
                  <c:v>7238.5870345497788</c:v>
                </c:pt>
                <c:pt idx="255">
                  <c:v>9101.9288934349661</c:v>
                </c:pt>
                <c:pt idx="256">
                  <c:v>11081.087738702581</c:v>
                </c:pt>
                <c:pt idx="257">
                  <c:v>13036.698158236462</c:v>
                </c:pt>
                <c:pt idx="258">
                  <c:v>14800.383808304994</c:v>
                </c:pt>
                <c:pt idx="259">
                  <c:v>16196.794447280447</c:v>
                </c:pt>
                <c:pt idx="260">
                  <c:v>17074.992687506339</c:v>
                </c:pt>
                <c:pt idx="261" formatCode="#,##0.00">
                  <c:v>339.98772003184047</c:v>
                </c:pt>
                <c:pt idx="262">
                  <c:v>678.62639496709437</c:v>
                </c:pt>
                <c:pt idx="263">
                  <c:v>1307.6572563600896</c:v>
                </c:pt>
                <c:pt idx="264">
                  <c:v>3431.3556697427407</c:v>
                </c:pt>
                <c:pt idx="265">
                  <c:v>3974.5374123888255</c:v>
                </c:pt>
                <c:pt idx="266">
                  <c:v>4316.0398808589744</c:v>
                </c:pt>
                <c:pt idx="267">
                  <c:v>4568.7503598586163</c:v>
                </c:pt>
                <c:pt idx="268">
                  <c:v>4770.5989546587061</c:v>
                </c:pt>
                <c:pt idx="269">
                  <c:v>4939.2327684701586</c:v>
                </c:pt>
                <c:pt idx="270">
                  <c:v>5084.3700881968134</c:v>
                </c:pt>
                <c:pt idx="271">
                  <c:v>5211.959203487896</c:v>
                </c:pt>
                <c:pt idx="272">
                  <c:v>5325.9168275421425</c:v>
                </c:pt>
                <c:pt idx="273">
                  <c:v>5428.9643710156843</c:v>
                </c:pt>
                <c:pt idx="274">
                  <c:v>5523.0724440159456</c:v>
                </c:pt>
                <c:pt idx="275">
                  <c:v>5609.7155202337772</c:v>
                </c:pt>
                <c:pt idx="276">
                  <c:v>5690.0266491872017</c:v>
                </c:pt>
                <c:pt idx="277">
                  <c:v>5764.8959887212295</c:v>
                </c:pt>
                <c:pt idx="278">
                  <c:v>5835.0360450434391</c:v>
                </c:pt>
                <c:pt idx="279">
                  <c:v>5901.0263004271064</c:v>
                </c:pt>
                <c:pt idx="280">
                  <c:v>5963.3445998470925</c:v>
                </c:pt>
                <c:pt idx="281">
                  <c:v>6022.3897594739938</c:v>
                </c:pt>
                <c:pt idx="282">
                  <c:v>6078.4981949569574</c:v>
                </c:pt>
                <c:pt idx="283">
                  <c:v>6131.9563774469425</c:v>
                </c:pt>
                <c:pt idx="284">
                  <c:v>7385.8374845652725</c:v>
                </c:pt>
                <c:pt idx="285">
                  <c:v>8725.120723203916</c:v>
                </c:pt>
                <c:pt idx="286">
                  <c:v>10120.790493384015</c:v>
                </c:pt>
                <c:pt idx="287">
                  <c:v>11542.460575211984</c:v>
                </c:pt>
                <c:pt idx="288">
                  <c:v>12960.752289015307</c:v>
                </c:pt>
                <c:pt idx="289">
                  <c:v>14349.202429698906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55-4923-A52D-D222DAABB575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55-4923-A52D-D222DAABB575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55-4923-A52D-D222DAABB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26864"/>
        <c:axId val="-1981221424"/>
      </c:scatterChart>
      <c:valAx>
        <c:axId val="-198122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1424"/>
        <c:crosses val="autoZero"/>
        <c:crossBetween val="midCat"/>
      </c:valAx>
      <c:valAx>
        <c:axId val="-198122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WITCZACK'!$D$5:$D$33</c:f>
              <c:numCache>
                <c:formatCode>0.00</c:formatCode>
                <c:ptCount val="29"/>
                <c:pt idx="0">
                  <c:v>1.1055918397870361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18-4F80-AA3F-FAE4D467AB1A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18-4F80-AA3F-FAE4D467AB1A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WITCZACK'!$M$5:$M$33</c:f>
              <c:numCache>
                <c:formatCode>0.00</c:formatCode>
                <c:ptCount val="29"/>
                <c:pt idx="0">
                  <c:v>2.7074623000409037</c:v>
                </c:pt>
                <c:pt idx="1">
                  <c:v>2.9447774138046987</c:v>
                </c:pt>
                <c:pt idx="2">
                  <c:v>3.2270645824222215</c:v>
                </c:pt>
                <c:pt idx="3">
                  <c:v>3.7602205574904448</c:v>
                </c:pt>
                <c:pt idx="4">
                  <c:v>3.8524042095648228</c:v>
                </c:pt>
                <c:pt idx="5">
                  <c:v>3.9049747219109574</c:v>
                </c:pt>
                <c:pt idx="6">
                  <c:v>3.9415538554841341</c:v>
                </c:pt>
                <c:pt idx="7">
                  <c:v>3.9694750350633852</c:v>
                </c:pt>
                <c:pt idx="8">
                  <c:v>3.9919767714543251</c:v>
                </c:pt>
                <c:pt idx="9">
                  <c:v>4.0107731771332276</c:v>
                </c:pt>
                <c:pt idx="10">
                  <c:v>4.0268801736583555</c:v>
                </c:pt>
                <c:pt idx="11">
                  <c:v>4.0409487741746419</c:v>
                </c:pt>
                <c:pt idx="12">
                  <c:v>4.0534207933594049</c:v>
                </c:pt>
                <c:pt idx="13">
                  <c:v>4.0646095767508736</c:v>
                </c:pt>
                <c:pt idx="14">
                  <c:v>4.0747452578299788</c:v>
                </c:pt>
                <c:pt idx="15">
                  <c:v>4.0840017264043764</c:v>
                </c:pt>
                <c:pt idx="16">
                  <c:v>4.0925135079023827</c:v>
                </c:pt>
                <c:pt idx="17">
                  <c:v>4.1003867638594107</c:v>
                </c:pt>
                <c:pt idx="18">
                  <c:v>4.1077067082497924</c:v>
                </c:pt>
                <c:pt idx="19">
                  <c:v>4.1145427537630841</c:v>
                </c:pt>
                <c:pt idx="20">
                  <c:v>4.1209521727419469</c:v>
                </c:pt>
                <c:pt idx="21">
                  <c:v>4.1269827584888512</c:v>
                </c:pt>
                <c:pt idx="22">
                  <c:v>4.1326747970718225</c:v>
                </c:pt>
                <c:pt idx="23">
                  <c:v>4.2526061816400773</c:v>
                </c:pt>
                <c:pt idx="24">
                  <c:v>4.3565281514949366</c:v>
                </c:pt>
                <c:pt idx="25">
                  <c:v>4.4433793921883744</c:v>
                </c:pt>
                <c:pt idx="26">
                  <c:v>4.5123862635748919</c:v>
                </c:pt>
                <c:pt idx="27">
                  <c:v>4.5627663915764991</c:v>
                </c:pt>
                <c:pt idx="28">
                  <c:v>4.5936955658089831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18-4F80-AA3F-FAE4D467AB1A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WITCZACK'!$V$5:$V$33</c:f>
              <c:numCache>
                <c:formatCode>0.00</c:formatCode>
                <c:ptCount val="29"/>
                <c:pt idx="0">
                  <c:v>2.3902697768488808</c:v>
                </c:pt>
                <c:pt idx="1">
                  <c:v>2.6320268780622671</c:v>
                </c:pt>
                <c:pt idx="2">
                  <c:v>2.919093627334445</c:v>
                </c:pt>
                <c:pt idx="3">
                  <c:v>3.4605543084603148</c:v>
                </c:pt>
                <c:pt idx="4">
                  <c:v>3.5541455546770546</c:v>
                </c:pt>
                <c:pt idx="5">
                  <c:v>3.607521103248466</c:v>
                </c:pt>
                <c:pt idx="6">
                  <c:v>3.6446621292094399</c:v>
                </c:pt>
                <c:pt idx="7">
                  <c:v>3.6730134510456351</c:v>
                </c:pt>
                <c:pt idx="8">
                  <c:v>3.695862764419942</c:v>
                </c:pt>
                <c:pt idx="9">
                  <c:v>3.7149502244278247</c:v>
                </c:pt>
                <c:pt idx="10">
                  <c:v>3.7313071968501847</c:v>
                </c:pt>
                <c:pt idx="11">
                  <c:v>3.7455945987224397</c:v>
                </c:pt>
                <c:pt idx="12">
                  <c:v>3.7582609712520556</c:v>
                </c:pt>
                <c:pt idx="13">
                  <c:v>3.7696244343984064</c:v>
                </c:pt>
                <c:pt idx="14">
                  <c:v>3.7799186309958581</c:v>
                </c:pt>
                <c:pt idx="15">
                  <c:v>3.7893201046688221</c:v>
                </c:pt>
                <c:pt idx="16">
                  <c:v>3.7979654355409944</c:v>
                </c:pt>
                <c:pt idx="17">
                  <c:v>3.8059624078979812</c:v>
                </c:pt>
                <c:pt idx="18">
                  <c:v>3.8133975392738573</c:v>
                </c:pt>
                <c:pt idx="19">
                  <c:v>3.8203413050034665</c:v>
                </c:pt>
                <c:pt idx="20">
                  <c:v>3.826851854868941</c:v>
                </c:pt>
                <c:pt idx="21">
                  <c:v>3.8329777149219826</c:v>
                </c:pt>
                <c:pt idx="22">
                  <c:v>3.8387597893220038</c:v>
                </c:pt>
                <c:pt idx="23">
                  <c:v>3.9606178998506643</c:v>
                </c:pt>
                <c:pt idx="24">
                  <c:v>4.066272425438604</c:v>
                </c:pt>
                <c:pt idx="25">
                  <c:v>4.1546445554825304</c:v>
                </c:pt>
                <c:pt idx="26">
                  <c:v>4.2249450679378677</c:v>
                </c:pt>
                <c:pt idx="27">
                  <c:v>4.2763759617908184</c:v>
                </c:pt>
                <c:pt idx="28">
                  <c:v>4.3080971013197686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18-4F80-AA3F-FAE4D467AB1A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WITCZACK'!$AE$5:$AE$33</c:f>
              <c:numCache>
                <c:formatCode>0.00</c:formatCode>
                <c:ptCount val="29"/>
                <c:pt idx="0">
                  <c:v>2.7317426758742838</c:v>
                </c:pt>
                <c:pt idx="1">
                  <c:v>2.9677724844731723</c:v>
                </c:pt>
                <c:pt idx="2">
                  <c:v>3.2485946309269229</c:v>
                </c:pt>
                <c:pt idx="3">
                  <c:v>3.7790751191067788</c:v>
                </c:pt>
                <c:pt idx="4">
                  <c:v>3.8707997592921504</c:v>
                </c:pt>
                <c:pt idx="5">
                  <c:v>3.9231082132891806</c:v>
                </c:pt>
                <c:pt idx="6">
                  <c:v>3.9595047835214228</c:v>
                </c:pt>
                <c:pt idx="7">
                  <c:v>3.9872864532235499</c:v>
                </c:pt>
                <c:pt idx="8">
                  <c:v>4.0096756412370471</c:v>
                </c:pt>
                <c:pt idx="9">
                  <c:v>4.0283779415076424</c:v>
                </c:pt>
                <c:pt idx="10">
                  <c:v>4.0444042256510526</c:v>
                </c:pt>
                <c:pt idx="11">
                  <c:v>4.0584022698607187</c:v>
                </c:pt>
                <c:pt idx="12">
                  <c:v>4.0708116913772869</c:v>
                </c:pt>
                <c:pt idx="13">
                  <c:v>4.0819442767824352</c:v>
                </c:pt>
                <c:pt idx="14">
                  <c:v>4.0920290142389826</c:v>
                </c:pt>
                <c:pt idx="15">
                  <c:v>4.1012389278771328</c:v>
                </c:pt>
                <c:pt idx="16">
                  <c:v>4.1097078732084604</c:v>
                </c:pt>
                <c:pt idx="17">
                  <c:v>4.1175414829381269</c:v>
                </c:pt>
                <c:pt idx="18">
                  <c:v>4.1248245464303031</c:v>
                </c:pt>
                <c:pt idx="19">
                  <c:v>4.1316261303981054</c:v>
                </c:pt>
                <c:pt idx="20">
                  <c:v>4.1380032216368248</c:v>
                </c:pt>
                <c:pt idx="21">
                  <c:v>4.144003375094452</c:v>
                </c:pt>
                <c:pt idx="22">
                  <c:v>4.1496666758688061</c:v>
                </c:pt>
                <c:pt idx="23">
                  <c:v>4.2689887966218869</c:v>
                </c:pt>
                <c:pt idx="24">
                  <c:v>4.3723748502268096</c:v>
                </c:pt>
                <c:pt idx="25">
                  <c:v>4.4587689702930557</c:v>
                </c:pt>
                <c:pt idx="26">
                  <c:v>4.5274018461893686</c:v>
                </c:pt>
                <c:pt idx="27">
                  <c:v>4.5774954656548523</c:v>
                </c:pt>
                <c:pt idx="28">
                  <c:v>4.6082301453259999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18-4F80-AA3F-FAE4D467AB1A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WITCZACK'!$AN$5:$AN$33</c:f>
              <c:numCache>
                <c:formatCode>0.00</c:formatCode>
                <c:ptCount val="29"/>
                <c:pt idx="0">
                  <c:v>2.7002168345335638</c:v>
                </c:pt>
                <c:pt idx="1">
                  <c:v>2.9349921913538255</c:v>
                </c:pt>
                <c:pt idx="2">
                  <c:v>3.2143173701942946</c:v>
                </c:pt>
                <c:pt idx="3">
                  <c:v>3.7419636665083447</c:v>
                </c:pt>
                <c:pt idx="4">
                  <c:v>3.8331980006204867</c:v>
                </c:pt>
                <c:pt idx="5">
                  <c:v>3.8852268647567176</c:v>
                </c:pt>
                <c:pt idx="6">
                  <c:v>3.9214289098618442</c:v>
                </c:pt>
                <c:pt idx="7">
                  <c:v>3.9490621086288562</c:v>
                </c:pt>
                <c:pt idx="8">
                  <c:v>3.9713316523964628</c:v>
                </c:pt>
                <c:pt idx="9">
                  <c:v>3.9899340168504214</c:v>
                </c:pt>
                <c:pt idx="10">
                  <c:v>4.0058746694768574</c:v>
                </c:pt>
                <c:pt idx="11">
                  <c:v>4.019797923513746</c:v>
                </c:pt>
                <c:pt idx="12">
                  <c:v>4.0321410460917937</c:v>
                </c:pt>
                <c:pt idx="13">
                  <c:v>4.0432141570746589</c:v>
                </c:pt>
                <c:pt idx="14">
                  <c:v>4.0532450205477479</c:v>
                </c:pt>
                <c:pt idx="15">
                  <c:v>4.0624057357436154</c:v>
                </c:pt>
                <c:pt idx="16">
                  <c:v>4.0708294426658469</c:v>
                </c:pt>
                <c:pt idx="17">
                  <c:v>4.0786212093843854</c:v>
                </c:pt>
                <c:pt idx="18">
                  <c:v>4.0858653720503284</c:v>
                </c:pt>
                <c:pt idx="19">
                  <c:v>4.0926306282109861</c:v>
                </c:pt>
                <c:pt idx="20">
                  <c:v>4.0989736600695021</c:v>
                </c:pt>
                <c:pt idx="21">
                  <c:v>4.1049417683992688</c:v>
                </c:pt>
                <c:pt idx="22">
                  <c:v>4.110574824052712</c:v>
                </c:pt>
                <c:pt idx="23">
                  <c:v>4.2292599614473225</c:v>
                </c:pt>
                <c:pt idx="24">
                  <c:v>4.3320946605230324</c:v>
                </c:pt>
                <c:pt idx="25">
                  <c:v>4.418028687537479</c:v>
                </c:pt>
                <c:pt idx="26">
                  <c:v>4.4862968108668664</c:v>
                </c:pt>
                <c:pt idx="27">
                  <c:v>4.5361251445513977</c:v>
                </c:pt>
                <c:pt idx="28">
                  <c:v>4.5666983572834905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18-4F80-AA3F-FAE4D467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20880"/>
        <c:axId val="-1981213264"/>
      </c:scatterChart>
      <c:valAx>
        <c:axId val="-198122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3264"/>
        <c:crosses val="autoZero"/>
        <c:crossBetween val="midCat"/>
      </c:valAx>
      <c:valAx>
        <c:axId val="-198121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Módulo1!$KW$13:$KW$41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Módulo1!$KX$13:$KX$41</c:f>
              <c:numCache>
                <c:formatCode>#,##0.0000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41-47DF-B1A9-C25DDE3C95BB}"/>
            </c:ext>
          </c:extLst>
        </c:ser>
        <c:ser>
          <c:idx val="0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Módulo1!$KW$13:$KW$41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Módulo1!$LB$13:$LB$41</c:f>
              <c:numCache>
                <c:formatCode>General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41-47DF-B1A9-C25DDE3C9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159280"/>
        <c:axId val="-2032158736"/>
      </c:scatterChart>
      <c:valAx>
        <c:axId val="-203215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58736"/>
        <c:crosses val="autoZero"/>
        <c:crossBetween val="midCat"/>
      </c:valAx>
      <c:valAx>
        <c:axId val="-203215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59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WITCZACK'!$D$40:$D$68</c:f>
              <c:numCache>
                <c:formatCode>0.00</c:formatCode>
                <c:ptCount val="29"/>
                <c:pt idx="0" formatCode="#,##0.00">
                  <c:v>5.6101348159314757</c:v>
                </c:pt>
                <c:pt idx="1">
                  <c:v>285.19875889812675</c:v>
                </c:pt>
                <c:pt idx="2">
                  <c:v>679.81137206023254</c:v>
                </c:pt>
                <c:pt idx="3">
                  <c:v>3077.9112832604046</c:v>
                </c:pt>
                <c:pt idx="4">
                  <c:v>3880.4001577535523</c:v>
                </c:pt>
                <c:pt idx="5">
                  <c:v>4410.2512724307153</c:v>
                </c:pt>
                <c:pt idx="6">
                  <c:v>4812.6453703304514</c:v>
                </c:pt>
                <c:pt idx="7">
                  <c:v>5139.4585963295149</c:v>
                </c:pt>
                <c:pt idx="8">
                  <c:v>5415.7336932561529</c:v>
                </c:pt>
                <c:pt idx="9">
                  <c:v>5655.62486293244</c:v>
                </c:pt>
                <c:pt idx="10">
                  <c:v>5867.9684040665761</c:v>
                </c:pt>
                <c:pt idx="11">
                  <c:v>6058.6749749883293</c:v>
                </c:pt>
                <c:pt idx="12">
                  <c:v>6231.9049033498259</c:v>
                </c:pt>
                <c:pt idx="13">
                  <c:v>6390.7037108007253</c:v>
                </c:pt>
                <c:pt idx="14">
                  <c:v>6537.3714963626499</c:v>
                </c:pt>
                <c:pt idx="15">
                  <c:v>6673.6901247469341</c:v>
                </c:pt>
                <c:pt idx="16">
                  <c:v>6801.0694765624121</c:v>
                </c:pt>
                <c:pt idx="17">
                  <c:v>6920.6452019571207</c:v>
                </c:pt>
                <c:pt idx="18">
                  <c:v>7033.346153943241</c:v>
                </c:pt>
                <c:pt idx="19">
                  <c:v>7139.9421735731676</c:v>
                </c:pt>
                <c:pt idx="20">
                  <c:v>7241.0787464782034</c:v>
                </c:pt>
                <c:pt idx="21">
                  <c:v>7337.3026512315992</c:v>
                </c:pt>
                <c:pt idx="22">
                  <c:v>7429.0812817589522</c:v>
                </c:pt>
                <c:pt idx="23">
                  <c:v>9596.6371214952487</c:v>
                </c:pt>
                <c:pt idx="24">
                  <c:v>11905.273896869199</c:v>
                </c:pt>
                <c:pt idx="25">
                  <c:v>14276.167972731888</c:v>
                </c:pt>
                <c:pt idx="26">
                  <c:v>16674.681676207932</c:v>
                </c:pt>
                <c:pt idx="27">
                  <c:v>19141.683873136095</c:v>
                </c:pt>
                <c:pt idx="28">
                  <c:v>21857.610466154314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94-4E56-8390-05A085F5B8FA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94-4E56-8390-05A085F5B8FA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WITCZACK'!$M$40:$M$68</c:f>
              <c:numCache>
                <c:formatCode>0.00</c:formatCode>
                <c:ptCount val="29"/>
                <c:pt idx="0" formatCode="#,##0.00">
                  <c:v>224.30748092633405</c:v>
                </c:pt>
                <c:pt idx="1">
                  <c:v>387.39933584823183</c:v>
                </c:pt>
                <c:pt idx="2">
                  <c:v>742.07199220152495</c:v>
                </c:pt>
                <c:pt idx="3">
                  <c:v>2532.8065201883687</c:v>
                </c:pt>
                <c:pt idx="4">
                  <c:v>3131.7397710443374</c:v>
                </c:pt>
                <c:pt idx="5">
                  <c:v>3534.7294634996906</c:v>
                </c:pt>
                <c:pt idx="6">
                  <c:v>3845.3450285135168</c:v>
                </c:pt>
                <c:pt idx="7">
                  <c:v>4100.6857882243348</c:v>
                </c:pt>
                <c:pt idx="8">
                  <c:v>4318.7516384906485</c:v>
                </c:pt>
                <c:pt idx="9">
                  <c:v>4509.7725119897159</c:v>
                </c:pt>
                <c:pt idx="10">
                  <c:v>4680.170034995579</c:v>
                </c:pt>
                <c:pt idx="11">
                  <c:v>4834.2625372234997</c:v>
                </c:pt>
                <c:pt idx="12">
                  <c:v>4975.1050044803342</c:v>
                </c:pt>
                <c:pt idx="13">
                  <c:v>5104.9446163868552</c:v>
                </c:pt>
                <c:pt idx="14">
                  <c:v>5225.4863289060831</c:v>
                </c:pt>
                <c:pt idx="15">
                  <c:v>5338.0567239866632</c:v>
                </c:pt>
                <c:pt idx="16">
                  <c:v>5443.7098086627657</c:v>
                </c:pt>
                <c:pt idx="17">
                  <c:v>5543.297943867331</c:v>
                </c:pt>
                <c:pt idx="18">
                  <c:v>5637.5209172687419</c:v>
                </c:pt>
                <c:pt idx="19">
                  <c:v>5726.9608176287411</c:v>
                </c:pt>
                <c:pt idx="20">
                  <c:v>5812.1073985199173</c:v>
                </c:pt>
                <c:pt idx="21">
                  <c:v>5893.3769005094173</c:v>
                </c:pt>
                <c:pt idx="22">
                  <c:v>5971.1262686359341</c:v>
                </c:pt>
                <c:pt idx="23">
                  <c:v>7870.2339013240326</c:v>
                </c:pt>
                <c:pt idx="24">
                  <c:v>9997.9188989957693</c:v>
                </c:pt>
                <c:pt idx="25">
                  <c:v>12211.270458494362</c:v>
                </c:pt>
                <c:pt idx="26">
                  <c:v>14314.221116031977</c:v>
                </c:pt>
                <c:pt idx="27">
                  <c:v>16074.884072809256</c:v>
                </c:pt>
                <c:pt idx="28">
                  <c:v>17261.440032939336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94-4E56-8390-05A085F5B8FA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WITCZACK'!$V$40:$V$68</c:f>
              <c:numCache>
                <c:formatCode>0.00</c:formatCode>
                <c:ptCount val="29"/>
                <c:pt idx="0" formatCode="#,##0.00">
                  <c:v>108.05658420900944</c:v>
                </c:pt>
                <c:pt idx="1">
                  <c:v>188.54209831001279</c:v>
                </c:pt>
                <c:pt idx="2">
                  <c:v>365.1531785221822</c:v>
                </c:pt>
                <c:pt idx="3">
                  <c:v>1270.3861972309032</c:v>
                </c:pt>
                <c:pt idx="4">
                  <c:v>1575.8940388214312</c:v>
                </c:pt>
                <c:pt idx="5">
                  <c:v>1781.9789161196129</c:v>
                </c:pt>
                <c:pt idx="6">
                  <c:v>1941.0806811377586</c:v>
                </c:pt>
                <c:pt idx="7">
                  <c:v>2072.0246087547744</c:v>
                </c:pt>
                <c:pt idx="8">
                  <c:v>2183.9576998612329</c:v>
                </c:pt>
                <c:pt idx="9">
                  <c:v>2282.0842962112988</c:v>
                </c:pt>
                <c:pt idx="10">
                  <c:v>2369.6742803324992</c:v>
                </c:pt>
                <c:pt idx="11">
                  <c:v>2448.9282253724555</c:v>
                </c:pt>
                <c:pt idx="12">
                  <c:v>2521.4039524636032</c:v>
                </c:pt>
                <c:pt idx="13">
                  <c:v>2588.2480317980262</c:v>
                </c:pt>
                <c:pt idx="14">
                  <c:v>2650.3308330229015</c:v>
                </c:pt>
                <c:pt idx="15">
                  <c:v>2708.3298895270236</c:v>
                </c:pt>
                <c:pt idx="16">
                  <c:v>2762.7837540798437</c:v>
                </c:pt>
                <c:pt idx="17">
                  <c:v>2814.1281204644347</c:v>
                </c:pt>
                <c:pt idx="18">
                  <c:v>2862.7208249342007</c:v>
                </c:pt>
                <c:pt idx="19">
                  <c:v>2908.8596206671396</c:v>
                </c:pt>
                <c:pt idx="20">
                  <c:v>2952.7951095139397</c:v>
                </c:pt>
                <c:pt idx="21">
                  <c:v>2994.7403417162218</c:v>
                </c:pt>
                <c:pt idx="22">
                  <c:v>3034.8780693847034</c:v>
                </c:pt>
                <c:pt idx="23">
                  <c:v>4017.9021678868098</c:v>
                </c:pt>
                <c:pt idx="24">
                  <c:v>5124.5281539407215</c:v>
                </c:pt>
                <c:pt idx="25">
                  <c:v>6280.9597958576242</c:v>
                </c:pt>
                <c:pt idx="26">
                  <c:v>7384.5923486442816</c:v>
                </c:pt>
                <c:pt idx="27">
                  <c:v>8312.9930960831753</c:v>
                </c:pt>
                <c:pt idx="28">
                  <c:v>8942.9038069289236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94-4E56-8390-05A085F5B8FA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WITCZACK'!$AE$40:$AE$68</c:f>
              <c:numCache>
                <c:formatCode>0.00</c:formatCode>
                <c:ptCount val="29"/>
                <c:pt idx="0" formatCode="#,##0.00">
                  <c:v>237.20516096287852</c:v>
                </c:pt>
                <c:pt idx="1">
                  <c:v>408.46414721081646</c:v>
                </c:pt>
                <c:pt idx="2">
                  <c:v>779.78717643560765</c:v>
                </c:pt>
                <c:pt idx="3">
                  <c:v>2645.1882027944757</c:v>
                </c:pt>
                <c:pt idx="4">
                  <c:v>3267.2413535956775</c:v>
                </c:pt>
                <c:pt idx="5">
                  <c:v>3685.4427678340344</c:v>
                </c:pt>
                <c:pt idx="6">
                  <c:v>4007.6172894915057</c:v>
                </c:pt>
                <c:pt idx="7">
                  <c:v>4272.3606977357604</c:v>
                </c:pt>
                <c:pt idx="8">
                  <c:v>4498.3899400255368</c:v>
                </c:pt>
                <c:pt idx="9">
                  <c:v>4696.3385793898306</c:v>
                </c:pt>
                <c:pt idx="10">
                  <c:v>4872.8796313667717</c:v>
                </c:pt>
                <c:pt idx="11">
                  <c:v>5032.4993549203191</c:v>
                </c:pt>
                <c:pt idx="12">
                  <c:v>5178.3708513687689</c:v>
                </c:pt>
                <c:pt idx="13">
                  <c:v>5312.8277398045821</c:v>
                </c:pt>
                <c:pt idx="14">
                  <c:v>5437.6402581279171</c:v>
                </c:pt>
                <c:pt idx="15">
                  <c:v>5554.1855713860141</c:v>
                </c:pt>
                <c:pt idx="16">
                  <c:v>5663.5577235130204</c:v>
                </c:pt>
                <c:pt idx="17">
                  <c:v>5766.6413392735603</c:v>
                </c:pt>
                <c:pt idx="18">
                  <c:v>5864.162608843294</c:v>
                </c:pt>
                <c:pt idx="19">
                  <c:v>5956.725516266768</c:v>
                </c:pt>
                <c:pt idx="20">
                  <c:v>6044.83818495174</c:v>
                </c:pt>
                <c:pt idx="21">
                  <c:v>6128.9324263116687</c:v>
                </c:pt>
                <c:pt idx="22">
                  <c:v>6209.3785044864671</c:v>
                </c:pt>
                <c:pt idx="23">
                  <c:v>8172.7883965829287</c:v>
                </c:pt>
                <c:pt idx="24">
                  <c:v>10369.46400169614</c:v>
                </c:pt>
                <c:pt idx="25">
                  <c:v>12651.744951565246</c:v>
                </c:pt>
                <c:pt idx="26">
                  <c:v>14817.785517365999</c:v>
                </c:pt>
                <c:pt idx="27">
                  <c:v>16629.413165167407</c:v>
                </c:pt>
                <c:pt idx="28">
                  <c:v>17848.90604062362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94-4E56-8390-05A085F5B8FA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WITCZACK'!$AN$40:$AN$68</c:f>
              <c:numCache>
                <c:formatCode>0.00</c:formatCode>
                <c:ptCount val="29"/>
                <c:pt idx="0" formatCode="#,##0.00">
                  <c:v>220.5963348950977</c:v>
                </c:pt>
                <c:pt idx="1">
                  <c:v>378.76832149658088</c:v>
                </c:pt>
                <c:pt idx="2">
                  <c:v>720.60758350741582</c:v>
                </c:pt>
                <c:pt idx="3">
                  <c:v>2428.5392366646474</c:v>
                </c:pt>
                <c:pt idx="4">
                  <c:v>2996.2597388812692</c:v>
                </c:pt>
                <c:pt idx="5">
                  <c:v>3377.6008307932921</c:v>
                </c:pt>
                <c:pt idx="6">
                  <c:v>3671.2196386958335</c:v>
                </c:pt>
                <c:pt idx="7">
                  <c:v>3912.4028505631582</c:v>
                </c:pt>
                <c:pt idx="8">
                  <c:v>4118.2538245921969</c:v>
                </c:pt>
                <c:pt idx="9">
                  <c:v>4298.4855871185691</c:v>
                </c:pt>
                <c:pt idx="10">
                  <c:v>4459.1915408560335</c:v>
                </c:pt>
                <c:pt idx="11">
                  <c:v>4604.4671780735125</c:v>
                </c:pt>
                <c:pt idx="12">
                  <c:v>4737.2085464363818</c:v>
                </c:pt>
                <c:pt idx="13">
                  <c:v>4859.5450783683818</c:v>
                </c:pt>
                <c:pt idx="14">
                  <c:v>4973.0918284244281</c:v>
                </c:pt>
                <c:pt idx="15">
                  <c:v>5079.1050317190384</c:v>
                </c:pt>
                <c:pt idx="16">
                  <c:v>5178.5825156604615</c:v>
                </c:pt>
                <c:pt idx="17">
                  <c:v>5272.3309965258059</c:v>
                </c:pt>
                <c:pt idx="18">
                  <c:v>5361.0126263107968</c:v>
                </c:pt>
                <c:pt idx="19">
                  <c:v>5445.1780634453389</c:v>
                </c:pt>
                <c:pt idx="20">
                  <c:v>5525.2905190000456</c:v>
                </c:pt>
                <c:pt idx="21">
                  <c:v>5601.7435971820541</c:v>
                </c:pt>
                <c:pt idx="22">
                  <c:v>5674.8747684753007</c:v>
                </c:pt>
                <c:pt idx="23">
                  <c:v>7458.3269827660624</c:v>
                </c:pt>
                <c:pt idx="24">
                  <c:v>9450.9642104641061</c:v>
                </c:pt>
                <c:pt idx="25">
                  <c:v>11518.877125109933</c:v>
                </c:pt>
                <c:pt idx="26">
                  <c:v>13479.639230949468</c:v>
                </c:pt>
                <c:pt idx="27">
                  <c:v>15118.426837419045</c:v>
                </c:pt>
                <c:pt idx="28">
                  <c:v>16221.081835280338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94-4E56-8390-05A085F5B8FA}"/>
            </c:ext>
          </c:extLst>
        </c:ser>
        <c:ser>
          <c:idx val="6"/>
          <c:order val="6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WITCZACK'!$AS$110:$AS$111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xVal>
          <c:yVal>
            <c:numRef>
              <c:f>'CALIBRACION WITCZACK'!$AT$110:$AT$111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94-4E56-8390-05A085F5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24688"/>
        <c:axId val="-1981223600"/>
      </c:scatterChart>
      <c:valAx>
        <c:axId val="-198122468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3600"/>
        <c:crossesAt val="10"/>
        <c:crossBetween val="midCat"/>
      </c:valAx>
      <c:valAx>
        <c:axId val="-198122360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24688"/>
        <c:crossesAt val="10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('CALIBRACION WITCZACK'!$B$40:$B$68,'CALIBRACION WITCZACK'!$K$40:$K$68,'CALIBRACION WITCZACK'!$T$40:$T$68,'CALIBRACION WITCZACK'!$AC$40:$AC$68,'CALIBRACION WITCZACK'!$AL$40:$AL$68)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('CALIBRACION WITCZACK'!$D$40:$D$68,'CALIBRACION WITCZACK'!$M$40:$M$68,'CALIBRACION WITCZACK'!$V$40:$V$68,'CALIBRACION WITCZACK'!$AE$40:$AE$68,'CALIBRACION WITCZACK'!$AN$40:$AN$68)</c:f>
              <c:numCache>
                <c:formatCode>0.00</c:formatCode>
                <c:ptCount val="145"/>
                <c:pt idx="0" formatCode="#,##0.00">
                  <c:v>5.6101348159314757</c:v>
                </c:pt>
                <c:pt idx="1">
                  <c:v>285.19875889812675</c:v>
                </c:pt>
                <c:pt idx="2">
                  <c:v>679.81137206023254</c:v>
                </c:pt>
                <c:pt idx="3">
                  <c:v>3077.9112832604046</c:v>
                </c:pt>
                <c:pt idx="4">
                  <c:v>3880.4001577535523</c:v>
                </c:pt>
                <c:pt idx="5">
                  <c:v>4410.2512724307153</c:v>
                </c:pt>
                <c:pt idx="6">
                  <c:v>4812.6453703304514</c:v>
                </c:pt>
                <c:pt idx="7">
                  <c:v>5139.4585963295149</c:v>
                </c:pt>
                <c:pt idx="8">
                  <c:v>5415.7336932561529</c:v>
                </c:pt>
                <c:pt idx="9">
                  <c:v>5655.62486293244</c:v>
                </c:pt>
                <c:pt idx="10">
                  <c:v>5867.9684040665761</c:v>
                </c:pt>
                <c:pt idx="11">
                  <c:v>6058.6749749883293</c:v>
                </c:pt>
                <c:pt idx="12">
                  <c:v>6231.9049033498259</c:v>
                </c:pt>
                <c:pt idx="13">
                  <c:v>6390.7037108007253</c:v>
                </c:pt>
                <c:pt idx="14">
                  <c:v>6537.3714963626499</c:v>
                </c:pt>
                <c:pt idx="15">
                  <c:v>6673.6901247469341</c:v>
                </c:pt>
                <c:pt idx="16">
                  <c:v>6801.0694765624121</c:v>
                </c:pt>
                <c:pt idx="17">
                  <c:v>6920.6452019571207</c:v>
                </c:pt>
                <c:pt idx="18">
                  <c:v>7033.346153943241</c:v>
                </c:pt>
                <c:pt idx="19">
                  <c:v>7139.9421735731676</c:v>
                </c:pt>
                <c:pt idx="20">
                  <c:v>7241.0787464782034</c:v>
                </c:pt>
                <c:pt idx="21">
                  <c:v>7337.3026512315992</c:v>
                </c:pt>
                <c:pt idx="22">
                  <c:v>7429.0812817589522</c:v>
                </c:pt>
                <c:pt idx="23">
                  <c:v>9596.6371214952487</c:v>
                </c:pt>
                <c:pt idx="24">
                  <c:v>11905.273896869199</c:v>
                </c:pt>
                <c:pt idx="25">
                  <c:v>14276.167972731888</c:v>
                </c:pt>
                <c:pt idx="26">
                  <c:v>16674.681676207932</c:v>
                </c:pt>
                <c:pt idx="27">
                  <c:v>19141.683873136095</c:v>
                </c:pt>
                <c:pt idx="28">
                  <c:v>21857.610466154314</c:v>
                </c:pt>
                <c:pt idx="29" formatCode="#,##0.00">
                  <c:v>224.30748092633405</c:v>
                </c:pt>
                <c:pt idx="30">
                  <c:v>387.39933584823183</c:v>
                </c:pt>
                <c:pt idx="31">
                  <c:v>742.07199220152495</c:v>
                </c:pt>
                <c:pt idx="32">
                  <c:v>2532.8065201883687</c:v>
                </c:pt>
                <c:pt idx="33">
                  <c:v>3131.7397710443374</c:v>
                </c:pt>
                <c:pt idx="34">
                  <c:v>3534.7294634996906</c:v>
                </c:pt>
                <c:pt idx="35">
                  <c:v>3845.3450285135168</c:v>
                </c:pt>
                <c:pt idx="36">
                  <c:v>4100.6857882243348</c:v>
                </c:pt>
                <c:pt idx="37">
                  <c:v>4318.7516384906485</c:v>
                </c:pt>
                <c:pt idx="38">
                  <c:v>4509.7725119897159</c:v>
                </c:pt>
                <c:pt idx="39">
                  <c:v>4680.170034995579</c:v>
                </c:pt>
                <c:pt idx="40">
                  <c:v>4834.2625372234997</c:v>
                </c:pt>
                <c:pt idx="41">
                  <c:v>4975.1050044803342</c:v>
                </c:pt>
                <c:pt idx="42">
                  <c:v>5104.9446163868552</c:v>
                </c:pt>
                <c:pt idx="43">
                  <c:v>5225.4863289060831</c:v>
                </c:pt>
                <c:pt idx="44">
                  <c:v>5338.0567239866632</c:v>
                </c:pt>
                <c:pt idx="45">
                  <c:v>5443.7098086627657</c:v>
                </c:pt>
                <c:pt idx="46">
                  <c:v>5543.297943867331</c:v>
                </c:pt>
                <c:pt idx="47">
                  <c:v>5637.5209172687419</c:v>
                </c:pt>
                <c:pt idx="48">
                  <c:v>5726.9608176287411</c:v>
                </c:pt>
                <c:pt idx="49">
                  <c:v>5812.1073985199173</c:v>
                </c:pt>
                <c:pt idx="50">
                  <c:v>5893.3769005094173</c:v>
                </c:pt>
                <c:pt idx="51">
                  <c:v>5971.1262686359341</c:v>
                </c:pt>
                <c:pt idx="52">
                  <c:v>7870.2339013240326</c:v>
                </c:pt>
                <c:pt idx="53">
                  <c:v>9997.9188989957693</c:v>
                </c:pt>
                <c:pt idx="54">
                  <c:v>12211.270458494362</c:v>
                </c:pt>
                <c:pt idx="55">
                  <c:v>14314.221116031977</c:v>
                </c:pt>
                <c:pt idx="56">
                  <c:v>16074.884072809256</c:v>
                </c:pt>
                <c:pt idx="57">
                  <c:v>17261.440032939336</c:v>
                </c:pt>
                <c:pt idx="58" formatCode="#,##0.00">
                  <c:v>108.05658420900944</c:v>
                </c:pt>
                <c:pt idx="59">
                  <c:v>188.54209831001279</c:v>
                </c:pt>
                <c:pt idx="60">
                  <c:v>365.1531785221822</c:v>
                </c:pt>
                <c:pt idx="61">
                  <c:v>1270.3861972309032</c:v>
                </c:pt>
                <c:pt idx="62">
                  <c:v>1575.8940388214312</c:v>
                </c:pt>
                <c:pt idx="63">
                  <c:v>1781.9789161196129</c:v>
                </c:pt>
                <c:pt idx="64">
                  <c:v>1941.0806811377586</c:v>
                </c:pt>
                <c:pt idx="65">
                  <c:v>2072.0246087547744</c:v>
                </c:pt>
                <c:pt idx="66">
                  <c:v>2183.9576998612329</c:v>
                </c:pt>
                <c:pt idx="67">
                  <c:v>2282.0842962112988</c:v>
                </c:pt>
                <c:pt idx="68">
                  <c:v>2369.6742803324992</c:v>
                </c:pt>
                <c:pt idx="69">
                  <c:v>2448.9282253724555</c:v>
                </c:pt>
                <c:pt idx="70">
                  <c:v>2521.4039524636032</c:v>
                </c:pt>
                <c:pt idx="71">
                  <c:v>2588.2480317980262</c:v>
                </c:pt>
                <c:pt idx="72">
                  <c:v>2650.3308330229015</c:v>
                </c:pt>
                <c:pt idx="73">
                  <c:v>2708.3298895270236</c:v>
                </c:pt>
                <c:pt idx="74">
                  <c:v>2762.7837540798437</c:v>
                </c:pt>
                <c:pt idx="75">
                  <c:v>2814.1281204644347</c:v>
                </c:pt>
                <c:pt idx="76">
                  <c:v>2862.7208249342007</c:v>
                </c:pt>
                <c:pt idx="77">
                  <c:v>2908.8596206671396</c:v>
                </c:pt>
                <c:pt idx="78">
                  <c:v>2952.7951095139397</c:v>
                </c:pt>
                <c:pt idx="79">
                  <c:v>2994.7403417162218</c:v>
                </c:pt>
                <c:pt idx="80">
                  <c:v>3034.8780693847034</c:v>
                </c:pt>
                <c:pt idx="81">
                  <c:v>4017.9021678868098</c:v>
                </c:pt>
                <c:pt idx="82">
                  <c:v>5124.5281539407215</c:v>
                </c:pt>
                <c:pt idx="83">
                  <c:v>6280.9597958576242</c:v>
                </c:pt>
                <c:pt idx="84">
                  <c:v>7384.5923486442816</c:v>
                </c:pt>
                <c:pt idx="85">
                  <c:v>8312.9930960831753</c:v>
                </c:pt>
                <c:pt idx="86">
                  <c:v>8942.9038069289236</c:v>
                </c:pt>
                <c:pt idx="87" formatCode="#,##0.00">
                  <c:v>237.20516096287852</c:v>
                </c:pt>
                <c:pt idx="88">
                  <c:v>408.46414721081646</c:v>
                </c:pt>
                <c:pt idx="89">
                  <c:v>779.78717643560765</c:v>
                </c:pt>
                <c:pt idx="90">
                  <c:v>2645.1882027944757</c:v>
                </c:pt>
                <c:pt idx="91">
                  <c:v>3267.2413535956775</c:v>
                </c:pt>
                <c:pt idx="92">
                  <c:v>3685.4427678340344</c:v>
                </c:pt>
                <c:pt idx="93">
                  <c:v>4007.6172894915057</c:v>
                </c:pt>
                <c:pt idx="94">
                  <c:v>4272.3606977357604</c:v>
                </c:pt>
                <c:pt idx="95">
                  <c:v>4498.3899400255368</c:v>
                </c:pt>
                <c:pt idx="96">
                  <c:v>4696.3385793898306</c:v>
                </c:pt>
                <c:pt idx="97">
                  <c:v>4872.8796313667717</c:v>
                </c:pt>
                <c:pt idx="98">
                  <c:v>5032.4993549203191</c:v>
                </c:pt>
                <c:pt idx="99">
                  <c:v>5178.3708513687689</c:v>
                </c:pt>
                <c:pt idx="100">
                  <c:v>5312.8277398045821</c:v>
                </c:pt>
                <c:pt idx="101">
                  <c:v>5437.6402581279171</c:v>
                </c:pt>
                <c:pt idx="102">
                  <c:v>5554.1855713860141</c:v>
                </c:pt>
                <c:pt idx="103">
                  <c:v>5663.5577235130204</c:v>
                </c:pt>
                <c:pt idx="104">
                  <c:v>5766.6413392735603</c:v>
                </c:pt>
                <c:pt idx="105">
                  <c:v>5864.162608843294</c:v>
                </c:pt>
                <c:pt idx="106">
                  <c:v>5956.725516266768</c:v>
                </c:pt>
                <c:pt idx="107">
                  <c:v>6044.83818495174</c:v>
                </c:pt>
                <c:pt idx="108">
                  <c:v>6128.9324263116687</c:v>
                </c:pt>
                <c:pt idx="109">
                  <c:v>6209.3785044864671</c:v>
                </c:pt>
                <c:pt idx="110">
                  <c:v>8172.7883965829287</c:v>
                </c:pt>
                <c:pt idx="111">
                  <c:v>10369.46400169614</c:v>
                </c:pt>
                <c:pt idx="112">
                  <c:v>12651.744951565246</c:v>
                </c:pt>
                <c:pt idx="113">
                  <c:v>14817.785517365999</c:v>
                </c:pt>
                <c:pt idx="114">
                  <c:v>16629.413165167407</c:v>
                </c:pt>
                <c:pt idx="115">
                  <c:v>17848.90604062362</c:v>
                </c:pt>
                <c:pt idx="116" formatCode="#,##0.00">
                  <c:v>220.5963348950977</c:v>
                </c:pt>
                <c:pt idx="117">
                  <c:v>378.76832149658088</c:v>
                </c:pt>
                <c:pt idx="118">
                  <c:v>720.60758350741582</c:v>
                </c:pt>
                <c:pt idx="119">
                  <c:v>2428.5392366646474</c:v>
                </c:pt>
                <c:pt idx="120">
                  <c:v>2996.2597388812692</c:v>
                </c:pt>
                <c:pt idx="121">
                  <c:v>3377.6008307932921</c:v>
                </c:pt>
                <c:pt idx="122">
                  <c:v>3671.2196386958335</c:v>
                </c:pt>
                <c:pt idx="123">
                  <c:v>3912.4028505631582</c:v>
                </c:pt>
                <c:pt idx="124">
                  <c:v>4118.2538245921969</c:v>
                </c:pt>
                <c:pt idx="125">
                  <c:v>4298.4855871185691</c:v>
                </c:pt>
                <c:pt idx="126">
                  <c:v>4459.1915408560335</c:v>
                </c:pt>
                <c:pt idx="127">
                  <c:v>4604.4671780735125</c:v>
                </c:pt>
                <c:pt idx="128">
                  <c:v>4737.2085464363818</c:v>
                </c:pt>
                <c:pt idx="129">
                  <c:v>4859.5450783683818</c:v>
                </c:pt>
                <c:pt idx="130">
                  <c:v>4973.0918284244281</c:v>
                </c:pt>
                <c:pt idx="131">
                  <c:v>5079.1050317190384</c:v>
                </c:pt>
                <c:pt idx="132">
                  <c:v>5178.5825156604615</c:v>
                </c:pt>
                <c:pt idx="133">
                  <c:v>5272.3309965258059</c:v>
                </c:pt>
                <c:pt idx="134">
                  <c:v>5361.0126263107968</c:v>
                </c:pt>
                <c:pt idx="135">
                  <c:v>5445.1780634453389</c:v>
                </c:pt>
                <c:pt idx="136">
                  <c:v>5525.2905190000456</c:v>
                </c:pt>
                <c:pt idx="137">
                  <c:v>5601.7435971820541</c:v>
                </c:pt>
                <c:pt idx="138">
                  <c:v>5674.8747684753007</c:v>
                </c:pt>
                <c:pt idx="139">
                  <c:v>7458.3269827660624</c:v>
                </c:pt>
                <c:pt idx="140">
                  <c:v>9450.9642104641061</c:v>
                </c:pt>
                <c:pt idx="141">
                  <c:v>11518.877125109933</c:v>
                </c:pt>
                <c:pt idx="142">
                  <c:v>13479.639230949468</c:v>
                </c:pt>
                <c:pt idx="143">
                  <c:v>15118.426837419045</c:v>
                </c:pt>
                <c:pt idx="144">
                  <c:v>16221.081835280338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D9-4B56-B607-B57AF213713D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D9-4B56-B607-B57AF213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12720"/>
        <c:axId val="-1981212176"/>
      </c:scatterChart>
      <c:valAx>
        <c:axId val="-198121272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2176"/>
        <c:crossesAt val="10"/>
        <c:crossBetween val="midCat"/>
      </c:valAx>
      <c:valAx>
        <c:axId val="-198121217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2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415049387168081"/>
                  <c:y val="-5.88179894451102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('CALIBRACION WITCZACK'!$D$40:$D$68,'CALIBRACION WITCZACK'!$M$40:$M$68,'CALIBRACION WITCZACK'!$V$40:$V$68,'CALIBRACION WITCZACK'!$AE$40:$AE$68,'CALIBRACION WITCZACK'!$AN$40:$AN$68)</c:f>
              <c:numCache>
                <c:formatCode>0.00</c:formatCode>
                <c:ptCount val="145"/>
                <c:pt idx="0" formatCode="#,##0.00">
                  <c:v>5.6101348159314757</c:v>
                </c:pt>
                <c:pt idx="1">
                  <c:v>285.19875889812675</c:v>
                </c:pt>
                <c:pt idx="2">
                  <c:v>679.81137206023254</c:v>
                </c:pt>
                <c:pt idx="3">
                  <c:v>3077.9112832604046</c:v>
                </c:pt>
                <c:pt idx="4">
                  <c:v>3880.4001577535523</c:v>
                </c:pt>
                <c:pt idx="5">
                  <c:v>4410.2512724307153</c:v>
                </c:pt>
                <c:pt idx="6">
                  <c:v>4812.6453703304514</c:v>
                </c:pt>
                <c:pt idx="7">
                  <c:v>5139.4585963295149</c:v>
                </c:pt>
                <c:pt idx="8">
                  <c:v>5415.7336932561529</c:v>
                </c:pt>
                <c:pt idx="9">
                  <c:v>5655.62486293244</c:v>
                </c:pt>
                <c:pt idx="10">
                  <c:v>5867.9684040665761</c:v>
                </c:pt>
                <c:pt idx="11">
                  <c:v>6058.6749749883293</c:v>
                </c:pt>
                <c:pt idx="12">
                  <c:v>6231.9049033498259</c:v>
                </c:pt>
                <c:pt idx="13">
                  <c:v>6390.7037108007253</c:v>
                </c:pt>
                <c:pt idx="14">
                  <c:v>6537.3714963626499</c:v>
                </c:pt>
                <c:pt idx="15">
                  <c:v>6673.6901247469341</c:v>
                </c:pt>
                <c:pt idx="16">
                  <c:v>6801.0694765624121</c:v>
                </c:pt>
                <c:pt idx="17">
                  <c:v>6920.6452019571207</c:v>
                </c:pt>
                <c:pt idx="18">
                  <c:v>7033.346153943241</c:v>
                </c:pt>
                <c:pt idx="19">
                  <c:v>7139.9421735731676</c:v>
                </c:pt>
                <c:pt idx="20">
                  <c:v>7241.0787464782034</c:v>
                </c:pt>
                <c:pt idx="21">
                  <c:v>7337.3026512315992</c:v>
                </c:pt>
                <c:pt idx="22">
                  <c:v>7429.0812817589522</c:v>
                </c:pt>
                <c:pt idx="23">
                  <c:v>9596.6371214952487</c:v>
                </c:pt>
                <c:pt idx="24">
                  <c:v>11905.273896869199</c:v>
                </c:pt>
                <c:pt idx="25">
                  <c:v>14276.167972731888</c:v>
                </c:pt>
                <c:pt idx="26">
                  <c:v>16674.681676207932</c:v>
                </c:pt>
                <c:pt idx="27">
                  <c:v>19141.683873136095</c:v>
                </c:pt>
                <c:pt idx="28">
                  <c:v>21857.610466154314</c:v>
                </c:pt>
                <c:pt idx="29" formatCode="#,##0.00">
                  <c:v>224.30748092633405</c:v>
                </c:pt>
                <c:pt idx="30">
                  <c:v>387.39933584823183</c:v>
                </c:pt>
                <c:pt idx="31">
                  <c:v>742.07199220152495</c:v>
                </c:pt>
                <c:pt idx="32">
                  <c:v>2532.8065201883687</c:v>
                </c:pt>
                <c:pt idx="33">
                  <c:v>3131.7397710443374</c:v>
                </c:pt>
                <c:pt idx="34">
                  <c:v>3534.7294634996906</c:v>
                </c:pt>
                <c:pt idx="35">
                  <c:v>3845.3450285135168</c:v>
                </c:pt>
                <c:pt idx="36">
                  <c:v>4100.6857882243348</c:v>
                </c:pt>
                <c:pt idx="37">
                  <c:v>4318.7516384906485</c:v>
                </c:pt>
                <c:pt idx="38">
                  <c:v>4509.7725119897159</c:v>
                </c:pt>
                <c:pt idx="39">
                  <c:v>4680.170034995579</c:v>
                </c:pt>
                <c:pt idx="40">
                  <c:v>4834.2625372234997</c:v>
                </c:pt>
                <c:pt idx="41">
                  <c:v>4975.1050044803342</c:v>
                </c:pt>
                <c:pt idx="42">
                  <c:v>5104.9446163868552</c:v>
                </c:pt>
                <c:pt idx="43">
                  <c:v>5225.4863289060831</c:v>
                </c:pt>
                <c:pt idx="44">
                  <c:v>5338.0567239866632</c:v>
                </c:pt>
                <c:pt idx="45">
                  <c:v>5443.7098086627657</c:v>
                </c:pt>
                <c:pt idx="46">
                  <c:v>5543.297943867331</c:v>
                </c:pt>
                <c:pt idx="47">
                  <c:v>5637.5209172687419</c:v>
                </c:pt>
                <c:pt idx="48">
                  <c:v>5726.9608176287411</c:v>
                </c:pt>
                <c:pt idx="49">
                  <c:v>5812.1073985199173</c:v>
                </c:pt>
                <c:pt idx="50">
                  <c:v>5893.3769005094173</c:v>
                </c:pt>
                <c:pt idx="51">
                  <c:v>5971.1262686359341</c:v>
                </c:pt>
                <c:pt idx="52">
                  <c:v>7870.2339013240326</c:v>
                </c:pt>
                <c:pt idx="53">
                  <c:v>9997.9188989957693</c:v>
                </c:pt>
                <c:pt idx="54">
                  <c:v>12211.270458494362</c:v>
                </c:pt>
                <c:pt idx="55">
                  <c:v>14314.221116031977</c:v>
                </c:pt>
                <c:pt idx="56">
                  <c:v>16074.884072809256</c:v>
                </c:pt>
                <c:pt idx="57">
                  <c:v>17261.440032939336</c:v>
                </c:pt>
                <c:pt idx="58" formatCode="#,##0.00">
                  <c:v>108.05658420900944</c:v>
                </c:pt>
                <c:pt idx="59">
                  <c:v>188.54209831001279</c:v>
                </c:pt>
                <c:pt idx="60">
                  <c:v>365.1531785221822</c:v>
                </c:pt>
                <c:pt idx="61">
                  <c:v>1270.3861972309032</c:v>
                </c:pt>
                <c:pt idx="62">
                  <c:v>1575.8940388214312</c:v>
                </c:pt>
                <c:pt idx="63">
                  <c:v>1781.9789161196129</c:v>
                </c:pt>
                <c:pt idx="64">
                  <c:v>1941.0806811377586</c:v>
                </c:pt>
                <c:pt idx="65">
                  <c:v>2072.0246087547744</c:v>
                </c:pt>
                <c:pt idx="66">
                  <c:v>2183.9576998612329</c:v>
                </c:pt>
                <c:pt idx="67">
                  <c:v>2282.0842962112988</c:v>
                </c:pt>
                <c:pt idx="68">
                  <c:v>2369.6742803324992</c:v>
                </c:pt>
                <c:pt idx="69">
                  <c:v>2448.9282253724555</c:v>
                </c:pt>
                <c:pt idx="70">
                  <c:v>2521.4039524636032</c:v>
                </c:pt>
                <c:pt idx="71">
                  <c:v>2588.2480317980262</c:v>
                </c:pt>
                <c:pt idx="72">
                  <c:v>2650.3308330229015</c:v>
                </c:pt>
                <c:pt idx="73">
                  <c:v>2708.3298895270236</c:v>
                </c:pt>
                <c:pt idx="74">
                  <c:v>2762.7837540798437</c:v>
                </c:pt>
                <c:pt idx="75">
                  <c:v>2814.1281204644347</c:v>
                </c:pt>
                <c:pt idx="76">
                  <c:v>2862.7208249342007</c:v>
                </c:pt>
                <c:pt idx="77">
                  <c:v>2908.8596206671396</c:v>
                </c:pt>
                <c:pt idx="78">
                  <c:v>2952.7951095139397</c:v>
                </c:pt>
                <c:pt idx="79">
                  <c:v>2994.7403417162218</c:v>
                </c:pt>
                <c:pt idx="80">
                  <c:v>3034.8780693847034</c:v>
                </c:pt>
                <c:pt idx="81">
                  <c:v>4017.9021678868098</c:v>
                </c:pt>
                <c:pt idx="82">
                  <c:v>5124.5281539407215</c:v>
                </c:pt>
                <c:pt idx="83">
                  <c:v>6280.9597958576242</c:v>
                </c:pt>
                <c:pt idx="84">
                  <c:v>7384.5923486442816</c:v>
                </c:pt>
                <c:pt idx="85">
                  <c:v>8312.9930960831753</c:v>
                </c:pt>
                <c:pt idx="86">
                  <c:v>8942.9038069289236</c:v>
                </c:pt>
                <c:pt idx="87" formatCode="#,##0.00">
                  <c:v>237.20516096287852</c:v>
                </c:pt>
                <c:pt idx="88">
                  <c:v>408.46414721081646</c:v>
                </c:pt>
                <c:pt idx="89">
                  <c:v>779.78717643560765</c:v>
                </c:pt>
                <c:pt idx="90">
                  <c:v>2645.1882027944757</c:v>
                </c:pt>
                <c:pt idx="91">
                  <c:v>3267.2413535956775</c:v>
                </c:pt>
                <c:pt idx="92">
                  <c:v>3685.4427678340344</c:v>
                </c:pt>
                <c:pt idx="93">
                  <c:v>4007.6172894915057</c:v>
                </c:pt>
                <c:pt idx="94">
                  <c:v>4272.3606977357604</c:v>
                </c:pt>
                <c:pt idx="95">
                  <c:v>4498.3899400255368</c:v>
                </c:pt>
                <c:pt idx="96">
                  <c:v>4696.3385793898306</c:v>
                </c:pt>
                <c:pt idx="97">
                  <c:v>4872.8796313667717</c:v>
                </c:pt>
                <c:pt idx="98">
                  <c:v>5032.4993549203191</c:v>
                </c:pt>
                <c:pt idx="99">
                  <c:v>5178.3708513687689</c:v>
                </c:pt>
                <c:pt idx="100">
                  <c:v>5312.8277398045821</c:v>
                </c:pt>
                <c:pt idx="101">
                  <c:v>5437.6402581279171</c:v>
                </c:pt>
                <c:pt idx="102">
                  <c:v>5554.1855713860141</c:v>
                </c:pt>
                <c:pt idx="103">
                  <c:v>5663.5577235130204</c:v>
                </c:pt>
                <c:pt idx="104">
                  <c:v>5766.6413392735603</c:v>
                </c:pt>
                <c:pt idx="105">
                  <c:v>5864.162608843294</c:v>
                </c:pt>
                <c:pt idx="106">
                  <c:v>5956.725516266768</c:v>
                </c:pt>
                <c:pt idx="107">
                  <c:v>6044.83818495174</c:v>
                </c:pt>
                <c:pt idx="108">
                  <c:v>6128.9324263116687</c:v>
                </c:pt>
                <c:pt idx="109">
                  <c:v>6209.3785044864671</c:v>
                </c:pt>
                <c:pt idx="110">
                  <c:v>8172.7883965829287</c:v>
                </c:pt>
                <c:pt idx="111">
                  <c:v>10369.46400169614</c:v>
                </c:pt>
                <c:pt idx="112">
                  <c:v>12651.744951565246</c:v>
                </c:pt>
                <c:pt idx="113">
                  <c:v>14817.785517365999</c:v>
                </c:pt>
                <c:pt idx="114">
                  <c:v>16629.413165167407</c:v>
                </c:pt>
                <c:pt idx="115">
                  <c:v>17848.90604062362</c:v>
                </c:pt>
                <c:pt idx="116" formatCode="#,##0.00">
                  <c:v>220.5963348950977</c:v>
                </c:pt>
                <c:pt idx="117">
                  <c:v>378.76832149658088</c:v>
                </c:pt>
                <c:pt idx="118">
                  <c:v>720.60758350741582</c:v>
                </c:pt>
                <c:pt idx="119">
                  <c:v>2428.5392366646474</c:v>
                </c:pt>
                <c:pt idx="120">
                  <c:v>2996.2597388812692</c:v>
                </c:pt>
                <c:pt idx="121">
                  <c:v>3377.6008307932921</c:v>
                </c:pt>
                <c:pt idx="122">
                  <c:v>3671.2196386958335</c:v>
                </c:pt>
                <c:pt idx="123">
                  <c:v>3912.4028505631582</c:v>
                </c:pt>
                <c:pt idx="124">
                  <c:v>4118.2538245921969</c:v>
                </c:pt>
                <c:pt idx="125">
                  <c:v>4298.4855871185691</c:v>
                </c:pt>
                <c:pt idx="126">
                  <c:v>4459.1915408560335</c:v>
                </c:pt>
                <c:pt idx="127">
                  <c:v>4604.4671780735125</c:v>
                </c:pt>
                <c:pt idx="128">
                  <c:v>4737.2085464363818</c:v>
                </c:pt>
                <c:pt idx="129">
                  <c:v>4859.5450783683818</c:v>
                </c:pt>
                <c:pt idx="130">
                  <c:v>4973.0918284244281</c:v>
                </c:pt>
                <c:pt idx="131">
                  <c:v>5079.1050317190384</c:v>
                </c:pt>
                <c:pt idx="132">
                  <c:v>5178.5825156604615</c:v>
                </c:pt>
                <c:pt idx="133">
                  <c:v>5272.3309965258059</c:v>
                </c:pt>
                <c:pt idx="134">
                  <c:v>5361.0126263107968</c:v>
                </c:pt>
                <c:pt idx="135">
                  <c:v>5445.1780634453389</c:v>
                </c:pt>
                <c:pt idx="136">
                  <c:v>5525.2905190000456</c:v>
                </c:pt>
                <c:pt idx="137">
                  <c:v>5601.7435971820541</c:v>
                </c:pt>
                <c:pt idx="138">
                  <c:v>5674.8747684753007</c:v>
                </c:pt>
                <c:pt idx="139">
                  <c:v>7458.3269827660624</c:v>
                </c:pt>
                <c:pt idx="140">
                  <c:v>9450.9642104641061</c:v>
                </c:pt>
                <c:pt idx="141">
                  <c:v>11518.877125109933</c:v>
                </c:pt>
                <c:pt idx="142">
                  <c:v>13479.639230949468</c:v>
                </c:pt>
                <c:pt idx="143">
                  <c:v>15118.426837419045</c:v>
                </c:pt>
                <c:pt idx="144">
                  <c:v>16221.081835280338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B-42BB-92D7-77B6BBAEA5A9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9B-42BB-92D7-77B6BBAEA5A9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9B-42BB-92D7-77B6BBAE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1216528"/>
        <c:axId val="-1981211632"/>
      </c:scatterChart>
      <c:valAx>
        <c:axId val="-198121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1632"/>
        <c:crosses val="autoZero"/>
        <c:crossBetween val="midCat"/>
      </c:valAx>
      <c:valAx>
        <c:axId val="-198121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121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WITCZACK'!$F$5:$F$33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2E-4BCE-B605-EA9D572DA655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2E-4BCE-B605-EA9D572DA655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WITCZACK'!$O$5:$O$33</c:f>
              <c:numCache>
                <c:formatCode>0.00</c:formatCode>
                <c:ptCount val="29"/>
                <c:pt idx="0">
                  <c:v>2.7724562169368179</c:v>
                </c:pt>
                <c:pt idx="1">
                  <c:v>3.0210077964853719</c:v>
                </c:pt>
                <c:pt idx="2">
                  <c:v>3.3104819208072178</c:v>
                </c:pt>
                <c:pt idx="3">
                  <c:v>3.8373957658189872</c:v>
                </c:pt>
                <c:pt idx="4">
                  <c:v>3.9258883190007157</c:v>
                </c:pt>
                <c:pt idx="5">
                  <c:v>3.9760092579781721</c:v>
                </c:pt>
                <c:pt idx="6">
                  <c:v>4.0107347119108772</c:v>
                </c:pt>
                <c:pt idx="7">
                  <c:v>4.037157611332705</c:v>
                </c:pt>
                <c:pt idx="8">
                  <c:v>4.0583987773074028</c:v>
                </c:pt>
                <c:pt idx="9">
                  <c:v>4.0761054560046857</c:v>
                </c:pt>
                <c:pt idx="10">
                  <c:v>4.0912517551504246</c:v>
                </c:pt>
                <c:pt idx="11">
                  <c:v>4.1044607198955925</c:v>
                </c:pt>
                <c:pt idx="12">
                  <c:v>4.1161544982327891</c:v>
                </c:pt>
                <c:pt idx="13">
                  <c:v>4.1266320601335007</c:v>
                </c:pt>
                <c:pt idx="14">
                  <c:v>4.1361127010823076</c:v>
                </c:pt>
                <c:pt idx="15">
                  <c:v>4.144761930724413</c:v>
                </c:pt>
                <c:pt idx="16">
                  <c:v>4.1527076568165846</c:v>
                </c:pt>
                <c:pt idx="17">
                  <c:v>4.160050720996475</c:v>
                </c:pt>
                <c:pt idx="18">
                  <c:v>4.1668719946847714</c:v>
                </c:pt>
                <c:pt idx="19">
                  <c:v>4.173237298454433</c:v>
                </c:pt>
                <c:pt idx="20">
                  <c:v>4.1792008985457905</c:v>
                </c:pt>
                <c:pt idx="21">
                  <c:v>4.184808046609036</c:v>
                </c:pt>
                <c:pt idx="22">
                  <c:v>4.1900968600271247</c:v>
                </c:pt>
                <c:pt idx="23">
                  <c:v>4.3006667215230854</c:v>
                </c:pt>
                <c:pt idx="24">
                  <c:v>4.394854160525159</c:v>
                </c:pt>
                <c:pt idx="25">
                  <c:v>4.4718106866440541</c:v>
                </c:pt>
                <c:pt idx="26">
                  <c:v>4.5308642211905372</c:v>
                </c:pt>
                <c:pt idx="27">
                  <c:v>4.5713410719822534</c:v>
                </c:pt>
                <c:pt idx="28">
                  <c:v>4.5926803506299576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2E-4BCE-B605-EA9D572DA655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WITCZACK'!$X$5:$X$33</c:f>
              <c:numCache>
                <c:formatCode>0.00</c:formatCode>
                <c:ptCount val="29"/>
                <c:pt idx="0">
                  <c:v>2.4564869667779172</c:v>
                </c:pt>
                <c:pt idx="1">
                  <c:v>2.7095230419812548</c:v>
                </c:pt>
                <c:pt idx="2">
                  <c:v>3.0037779531950006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2E-4BCE-B605-EA9D572DA655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WITCZACK'!$AG$5:$AG$33</c:f>
              <c:numCache>
                <c:formatCode>0.00</c:formatCode>
                <c:ptCount val="29"/>
                <c:pt idx="0">
                  <c:v>2.796383730591951</c:v>
                </c:pt>
                <c:pt idx="1">
                  <c:v>3.0436104009313363</c:v>
                </c:pt>
                <c:pt idx="2">
                  <c:v>3.3315974625502327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2E-4BCE-B605-EA9D572DA655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WITCZACK'!$AP$5:$AP$33</c:f>
              <c:numCache>
                <c:formatCode>0.00</c:formatCode>
                <c:ptCount val="29"/>
                <c:pt idx="0">
                  <c:v>2.7645143943387067</c:v>
                </c:pt>
                <c:pt idx="1">
                  <c:v>3.0104256215068528</c:v>
                </c:pt>
                <c:pt idx="2">
                  <c:v>3.2968764578171301</c:v>
                </c:pt>
                <c:pt idx="3">
                  <c:v>3.8183513845051977</c:v>
                </c:pt>
                <c:pt idx="4">
                  <c:v>3.9059316099002928</c:v>
                </c:pt>
                <c:pt idx="5">
                  <c:v>3.9555352975502798</c:v>
                </c:pt>
                <c:pt idx="6">
                  <c:v>3.9899020750115053</c:v>
                </c:pt>
                <c:pt idx="7">
                  <c:v>4.0160518524664015</c:v>
                </c:pt>
                <c:pt idx="8">
                  <c:v>4.0370733146694819</c:v>
                </c:pt>
                <c:pt idx="9">
                  <c:v>4.054596740844322</c:v>
                </c:pt>
                <c:pt idx="10">
                  <c:v>4.0695862025000364</c:v>
                </c:pt>
                <c:pt idx="11">
                  <c:v>4.0826583238672924</c:v>
                </c:pt>
                <c:pt idx="12">
                  <c:v>4.0942309012975571</c:v>
                </c:pt>
                <c:pt idx="13">
                  <c:v>4.1045998221269926</c:v>
                </c:pt>
                <c:pt idx="14">
                  <c:v>4.1139821201857769</c:v>
                </c:pt>
                <c:pt idx="15">
                  <c:v>4.1225415977879214</c:v>
                </c:pt>
                <c:pt idx="16">
                  <c:v>4.130404842959063</c:v>
                </c:pt>
                <c:pt idx="17">
                  <c:v>4.1376716566524792</c:v>
                </c:pt>
                <c:pt idx="18">
                  <c:v>4.1444220755291399</c:v>
                </c:pt>
                <c:pt idx="19">
                  <c:v>4.1507212406262983</c:v>
                </c:pt>
                <c:pt idx="20">
                  <c:v>4.1566228578312705</c:v>
                </c:pt>
                <c:pt idx="21">
                  <c:v>4.1621717114411725</c:v>
                </c:pt>
                <c:pt idx="22">
                  <c:v>4.1674055250985296</c:v>
                </c:pt>
                <c:pt idx="23">
                  <c:v>4.2768216295482144</c:v>
                </c:pt>
                <c:pt idx="24">
                  <c:v>4.3700181347469922</c:v>
                </c:pt>
                <c:pt idx="25">
                  <c:v>4.4461556580740478</c:v>
                </c:pt>
                <c:pt idx="26">
                  <c:v>4.5045695894091953</c:v>
                </c:pt>
                <c:pt idx="27">
                  <c:v>4.5445937204503473</c:v>
                </c:pt>
                <c:pt idx="28">
                  <c:v>4.5656736060014671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2E-4BCE-B605-EA9D572DA655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WITCZACK'!$BA$5:$BA$33</c:f>
              <c:numCache>
                <c:formatCode>0.00</c:formatCode>
                <c:ptCount val="29"/>
                <c:pt idx="0">
                  <c:v>2.8818566973231601</c:v>
                </c:pt>
                <c:pt idx="1">
                  <c:v>3.1171889855451913</c:v>
                </c:pt>
                <c:pt idx="2">
                  <c:v>3.3832704530034277</c:v>
                </c:pt>
                <c:pt idx="3">
                  <c:v>3.8520271015334795</c:v>
                </c:pt>
                <c:pt idx="4">
                  <c:v>3.9298410419411036</c:v>
                </c:pt>
                <c:pt idx="5">
                  <c:v>3.9739098393312826</c:v>
                </c:pt>
                <c:pt idx="6">
                  <c:v>4.0044537609703035</c:v>
                </c:pt>
                <c:pt idx="7">
                  <c:v>4.0277060218893865</c:v>
                </c:pt>
                <c:pt idx="8">
                  <c:v>4.0464075549752794</c:v>
                </c:pt>
                <c:pt idx="9">
                  <c:v>4.0620047007398927</c:v>
                </c:pt>
                <c:pt idx="10">
                  <c:v>4.0753526666227122</c:v>
                </c:pt>
                <c:pt idx="11">
                  <c:v>4.0869984387951588</c:v>
                </c:pt>
                <c:pt idx="12">
                  <c:v>4.0973126454269977</c:v>
                </c:pt>
                <c:pt idx="13">
                  <c:v>4.1065577893074527</c:v>
                </c:pt>
                <c:pt idx="14">
                  <c:v>4.1149264362354518</c:v>
                </c:pt>
                <c:pt idx="15">
                  <c:v>4.1225639388528457</c:v>
                </c:pt>
                <c:pt idx="16">
                  <c:v>4.129582641558545</c:v>
                </c:pt>
                <c:pt idx="17">
                  <c:v>4.1360711277954181</c:v>
                </c:pt>
                <c:pt idx="18">
                  <c:v>4.1421004481988737</c:v>
                </c:pt>
                <c:pt idx="19">
                  <c:v>4.1477284384827584</c:v>
                </c:pt>
                <c:pt idx="20">
                  <c:v>4.1530027885539571</c:v>
                </c:pt>
                <c:pt idx="21">
                  <c:v>4.1579632719109743</c:v>
                </c:pt>
                <c:pt idx="22">
                  <c:v>4.1626433962912266</c:v>
                </c:pt>
                <c:pt idx="23">
                  <c:v>4.2608191908535122</c:v>
                </c:pt>
                <c:pt idx="24">
                  <c:v>4.345109149801921</c:v>
                </c:pt>
                <c:pt idx="25">
                  <c:v>4.4146910830573178</c:v>
                </c:pt>
                <c:pt idx="26">
                  <c:v>4.4689582797386684</c:v>
                </c:pt>
                <c:pt idx="27">
                  <c:v>4.5074497331478192</c:v>
                </c:pt>
                <c:pt idx="28">
                  <c:v>4.5298972181302615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2E-4BCE-B605-EA9D572DA655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WITCZACK'!$BK$5:$BK$33</c:f>
              <c:numCache>
                <c:formatCode>0.00</c:formatCode>
                <c:ptCount val="29"/>
                <c:pt idx="0">
                  <c:v>2.9704768451042312</c:v>
                </c:pt>
                <c:pt idx="1">
                  <c:v>3.2032840069689508</c:v>
                </c:pt>
                <c:pt idx="2">
                  <c:v>3.4527365296229782</c:v>
                </c:pt>
                <c:pt idx="3">
                  <c:v>3.8775151976406295</c:v>
                </c:pt>
                <c:pt idx="4">
                  <c:v>3.9485582715784013</c:v>
                </c:pt>
                <c:pt idx="5">
                  <c:v>3.9891208592832621</c:v>
                </c:pt>
                <c:pt idx="6">
                  <c:v>4.0174118501515652</c:v>
                </c:pt>
                <c:pt idx="7">
                  <c:v>4.0390614254716768</c:v>
                </c:pt>
                <c:pt idx="8">
                  <c:v>4.0565521891541039</c:v>
                </c:pt>
                <c:pt idx="9">
                  <c:v>4.071197443793233</c:v>
                </c:pt>
                <c:pt idx="10">
                  <c:v>4.083775506803434</c:v>
                </c:pt>
                <c:pt idx="11">
                  <c:v>4.0947852337271007</c:v>
                </c:pt>
                <c:pt idx="12">
                  <c:v>4.1045653009129683</c:v>
                </c:pt>
                <c:pt idx="13">
                  <c:v>4.1133560189875018</c:v>
                </c:pt>
                <c:pt idx="14">
                  <c:v>4.1213339767473594</c:v>
                </c:pt>
                <c:pt idx="15">
                  <c:v>4.1286326831324995</c:v>
                </c:pt>
                <c:pt idx="16">
                  <c:v>4.1353554870189324</c:v>
                </c:pt>
                <c:pt idx="17">
                  <c:v>4.1415839980363138</c:v>
                </c:pt>
                <c:pt idx="18">
                  <c:v>4.1473837646263085</c:v>
                </c:pt>
                <c:pt idx="19">
                  <c:v>4.1528082149204311</c:v>
                </c:pt>
                <c:pt idx="20">
                  <c:v>4.1579014608661407</c:v>
                </c:pt>
                <c:pt idx="21">
                  <c:v>4.1627003372304365</c:v>
                </c:pt>
                <c:pt idx="22">
                  <c:v>4.1672359127755314</c:v>
                </c:pt>
                <c:pt idx="23">
                  <c:v>4.2644944668140292</c:v>
                </c:pt>
                <c:pt idx="24">
                  <c:v>4.3525485931286045</c:v>
                </c:pt>
                <c:pt idx="25">
                  <c:v>4.4308163932167259</c:v>
                </c:pt>
                <c:pt idx="26">
                  <c:v>4.4988782793105475</c:v>
                </c:pt>
                <c:pt idx="27">
                  <c:v>4.5564266544066543</c:v>
                </c:pt>
                <c:pt idx="28">
                  <c:v>4.6032498663653865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2E-4BCE-B605-EA9D572DA655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WITCZACK'!$BU$5:$BU$33</c:f>
              <c:numCache>
                <c:formatCode>0.00</c:formatCode>
                <c:ptCount val="29"/>
                <c:pt idx="0">
                  <c:v>2.6877760330661675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2E-4BCE-B605-EA9D572DA655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WITCZACK'!$CE$5:$CE$33</c:f>
              <c:numCache>
                <c:formatCode>0.00</c:formatCode>
                <c:ptCount val="29"/>
                <c:pt idx="0">
                  <c:v>2.7423341467369058</c:v>
                </c:pt>
                <c:pt idx="1">
                  <c:v>2.9874362575424418</c:v>
                </c:pt>
                <c:pt idx="2">
                  <c:v>3.2530696091502018</c:v>
                </c:pt>
                <c:pt idx="3">
                  <c:v>3.7089558654460855</c:v>
                </c:pt>
                <c:pt idx="4">
                  <c:v>3.7839932316271905</c:v>
                </c:pt>
                <c:pt idx="5">
                  <c:v>3.8264163176132513</c:v>
                </c:pt>
                <c:pt idx="6">
                  <c:v>3.8557789900993509</c:v>
                </c:pt>
                <c:pt idx="7">
                  <c:v>3.8781043480144324</c:v>
                </c:pt>
                <c:pt idx="8">
                  <c:v>3.8960397494574277</c:v>
                </c:pt>
                <c:pt idx="9">
                  <c:v>3.9109816927347079</c:v>
                </c:pt>
                <c:pt idx="10">
                  <c:v>3.9237556828960485</c:v>
                </c:pt>
                <c:pt idx="11">
                  <c:v>3.9348895757858648</c:v>
                </c:pt>
                <c:pt idx="12">
                  <c:v>3.9447409532372695</c:v>
                </c:pt>
                <c:pt idx="13">
                  <c:v>3.9535630210339732</c:v>
                </c:pt>
                <c:pt idx="14">
                  <c:v>3.9615414846251751</c:v>
                </c:pt>
                <c:pt idx="15">
                  <c:v>3.9688164886219464</c:v>
                </c:pt>
                <c:pt idx="16">
                  <c:v>3.9754963295397285</c:v>
                </c:pt>
                <c:pt idx="17">
                  <c:v>3.9816663815340365</c:v>
                </c:pt>
                <c:pt idx="18">
                  <c:v>3.9873951072390823</c:v>
                </c:pt>
                <c:pt idx="19">
                  <c:v>3.9927382244989835</c:v>
                </c:pt>
                <c:pt idx="20">
                  <c:v>3.9977416676992643</c:v>
                </c:pt>
                <c:pt idx="21">
                  <c:v>4.0024437386275817</c:v>
                </c:pt>
                <c:pt idx="22">
                  <c:v>4.0068766987936293</c:v>
                </c:pt>
                <c:pt idx="23">
                  <c:v>4.0988357629368446</c:v>
                </c:pt>
                <c:pt idx="24">
                  <c:v>4.1750347662893175</c:v>
                </c:pt>
                <c:pt idx="25">
                  <c:v>4.2338725381262226</c:v>
                </c:pt>
                <c:pt idx="26">
                  <c:v>4.2744821167623543</c:v>
                </c:pt>
                <c:pt idx="27">
                  <c:v>4.297131026572715</c:v>
                </c:pt>
                <c:pt idx="28">
                  <c:v>4.303349561699843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02E-4BCE-B605-EA9D572DA655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WITCZACK'!$CO$5:$CO$33</c:f>
              <c:numCache>
                <c:formatCode>0.00</c:formatCode>
                <c:ptCount val="29"/>
                <c:pt idx="0">
                  <c:v>2.8220444795124036</c:v>
                </c:pt>
                <c:pt idx="1">
                  <c:v>3.0688178394122936</c:v>
                </c:pt>
                <c:pt idx="2">
                  <c:v>3.3514612256681438</c:v>
                </c:pt>
                <c:pt idx="3">
                  <c:v>3.8499726308428031</c:v>
                </c:pt>
                <c:pt idx="4">
                  <c:v>3.9323850346803049</c:v>
                </c:pt>
                <c:pt idx="5">
                  <c:v>3.9790030018781906</c:v>
                </c:pt>
                <c:pt idx="6">
                  <c:v>4.0112918482820046</c:v>
                </c:pt>
                <c:pt idx="7">
                  <c:v>4.0358614713982499</c:v>
                </c:pt>
                <c:pt idx="8">
                  <c:v>4.0556163121075475</c:v>
                </c:pt>
                <c:pt idx="9">
                  <c:v>4.0720881302772494</c:v>
                </c:pt>
                <c:pt idx="10">
                  <c:v>4.0861822289057539</c:v>
                </c:pt>
                <c:pt idx="11">
                  <c:v>4.0984774143225211</c:v>
                </c:pt>
                <c:pt idx="12">
                  <c:v>4.1093657473584466</c:v>
                </c:pt>
                <c:pt idx="13">
                  <c:v>4.1191248317430151</c:v>
                </c:pt>
                <c:pt idx="14">
                  <c:v>4.1279582597885387</c:v>
                </c:pt>
                <c:pt idx="15">
                  <c:v>4.1360196727370218</c:v>
                </c:pt>
                <c:pt idx="16">
                  <c:v>4.1434277973927855</c:v>
                </c:pt>
                <c:pt idx="17">
                  <c:v>4.1502762326381291</c:v>
                </c:pt>
                <c:pt idx="18">
                  <c:v>4.1566400393968568</c:v>
                </c:pt>
                <c:pt idx="19">
                  <c:v>4.1625803084938244</c:v>
                </c:pt>
                <c:pt idx="20">
                  <c:v>4.168147406878961</c:v>
                </c:pt>
                <c:pt idx="21">
                  <c:v>4.1733833352937824</c:v>
                </c:pt>
                <c:pt idx="22">
                  <c:v>4.1783234736234149</c:v>
                </c:pt>
                <c:pt idx="23">
                  <c:v>4.2820537506338754</c:v>
                </c:pt>
                <c:pt idx="24">
                  <c:v>4.3715800649998435</c:v>
                </c:pt>
                <c:pt idx="25">
                  <c:v>4.4464647571706628</c:v>
                </c:pt>
                <c:pt idx="26">
                  <c:v>4.5065166625215136</c:v>
                </c:pt>
                <c:pt idx="27">
                  <c:v>4.5516320572281517</c:v>
                </c:pt>
                <c:pt idx="28">
                  <c:v>4.5817300185023404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02E-4BCE-B605-EA9D572DA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9504"/>
        <c:axId val="-1978978416"/>
      </c:scatterChart>
      <c:valAx>
        <c:axId val="-197897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8416"/>
        <c:crosses val="autoZero"/>
        <c:crossBetween val="midCat"/>
      </c:valAx>
      <c:valAx>
        <c:axId val="-197897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9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WITCZACK'!$F$40:$F$68</c:f>
              <c:numCache>
                <c:formatCode>0.00</c:formatCode>
                <c:ptCount val="29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C2-483F-9609-69146ADC2AEF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C2-483F-9609-69146ADC2AEF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WITCZACK'!$O$40:$O$68</c:f>
              <c:numCache>
                <c:formatCode>0.00</c:formatCode>
                <c:ptCount val="29"/>
                <c:pt idx="0" formatCode="#,##0.00">
                  <c:v>592.18338335571116</c:v>
                </c:pt>
                <c:pt idx="1">
                  <c:v>1049.5612702816368</c:v>
                </c:pt>
                <c:pt idx="2">
                  <c:v>2044.0048445992907</c:v>
                </c:pt>
                <c:pt idx="3">
                  <c:v>6876.9484018798839</c:v>
                </c:pt>
                <c:pt idx="4">
                  <c:v>8431.1791789308991</c:v>
                </c:pt>
                <c:pt idx="5">
                  <c:v>9462.573327857026</c:v>
                </c:pt>
                <c:pt idx="6">
                  <c:v>10250.255997287069</c:v>
                </c:pt>
                <c:pt idx="7">
                  <c:v>10893.253524885999</c:v>
                </c:pt>
                <c:pt idx="8">
                  <c:v>11439.282289721481</c:v>
                </c:pt>
                <c:pt idx="9">
                  <c:v>11915.313022305118</c:v>
                </c:pt>
                <c:pt idx="10">
                  <c:v>12338.198561047897</c:v>
                </c:pt>
                <c:pt idx="11">
                  <c:v>12719.227048383158</c:v>
                </c:pt>
                <c:pt idx="12">
                  <c:v>13066.356349833515</c:v>
                </c:pt>
                <c:pt idx="13">
                  <c:v>13385.421767730615</c:v>
                </c:pt>
                <c:pt idx="14">
                  <c:v>13680.83802524292</c:v>
                </c:pt>
                <c:pt idx="15">
                  <c:v>13956.031169205959</c:v>
                </c:pt>
                <c:pt idx="16">
                  <c:v>14213.716757050715</c:v>
                </c:pt>
                <c:pt idx="17">
                  <c:v>14456.085926626149</c:v>
                </c:pt>
                <c:pt idx="18">
                  <c:v>14684.933855131989</c:v>
                </c:pt>
                <c:pt idx="19">
                  <c:v>14901.750867976487</c:v>
                </c:pt>
                <c:pt idx="20">
                  <c:v>15107.788576901965</c:v>
                </c:pt>
                <c:pt idx="21">
                  <c:v>15304.108873707621</c:v>
                </c:pt>
                <c:pt idx="22">
                  <c:v>15491.620876126464</c:v>
                </c:pt>
                <c:pt idx="23">
                  <c:v>19983.277602433893</c:v>
                </c:pt>
                <c:pt idx="24">
                  <c:v>24822.993898204575</c:v>
                </c:pt>
                <c:pt idx="25">
                  <c:v>29635.392711875178</c:v>
                </c:pt>
                <c:pt idx="26">
                  <c:v>33951.910797338336</c:v>
                </c:pt>
                <c:pt idx="27">
                  <c:v>37268.427793160328</c:v>
                </c:pt>
                <c:pt idx="28">
                  <c:v>39145.365338278614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C2-483F-9609-69146ADC2AEF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WITCZACK'!$X$40:$X$68</c:f>
              <c:numCache>
                <c:formatCode>0.00</c:formatCode>
                <c:ptCount val="29"/>
                <c:pt idx="0" formatCode="#,##0.00">
                  <c:v>286.07965065414845</c:v>
                </c:pt>
                <c:pt idx="1">
                  <c:v>512.29845011285556</c:v>
                </c:pt>
                <c:pt idx="2">
                  <c:v>1008.7370054739488</c:v>
                </c:pt>
                <c:pt idx="3">
                  <c:v>3458.1664045099856</c:v>
                </c:pt>
                <c:pt idx="4">
                  <c:v>4253.0294622909132</c:v>
                </c:pt>
                <c:pt idx="5">
                  <c:v>4781.82899045459</c:v>
                </c:pt>
                <c:pt idx="6">
                  <c:v>5186.3146930010116</c:v>
                </c:pt>
                <c:pt idx="7">
                  <c:v>5516.8846060171645</c:v>
                </c:pt>
                <c:pt idx="8">
                  <c:v>5797.8583467005137</c:v>
                </c:pt>
                <c:pt idx="9">
                  <c:v>6042.9972142312699</c:v>
                </c:pt>
                <c:pt idx="10">
                  <c:v>6260.9077262419005</c:v>
                </c:pt>
                <c:pt idx="11">
                  <c:v>6457.3589260194858</c:v>
                </c:pt>
                <c:pt idx="12">
                  <c:v>6636.4204979183733</c:v>
                </c:pt>
                <c:pt idx="13">
                  <c:v>6801.0783522154643</c:v>
                </c:pt>
                <c:pt idx="14">
                  <c:v>6953.5926515916826</c:v>
                </c:pt>
                <c:pt idx="15">
                  <c:v>7095.7182095911376</c:v>
                </c:pt>
                <c:pt idx="16">
                  <c:v>7228.8465174603407</c:v>
                </c:pt>
                <c:pt idx="17">
                  <c:v>7354.100783128285</c:v>
                </c:pt>
                <c:pt idx="18">
                  <c:v>7472.4015708733859</c:v>
                </c:pt>
                <c:pt idx="19">
                  <c:v>7584.5133733838165</c:v>
                </c:pt>
                <c:pt idx="20">
                  <c:v>7691.0784313209051</c:v>
                </c:pt>
                <c:pt idx="21">
                  <c:v>7792.6417942852813</c:v>
                </c:pt>
                <c:pt idx="22">
                  <c:v>7889.6702249095997</c:v>
                </c:pt>
                <c:pt idx="23">
                  <c:v>10219.882955854324</c:v>
                </c:pt>
                <c:pt idx="24">
                  <c:v>12742.383080585187</c:v>
                </c:pt>
                <c:pt idx="25">
                  <c:v>15261.894690588051</c:v>
                </c:pt>
                <c:pt idx="26">
                  <c:v>17532.033563127698</c:v>
                </c:pt>
                <c:pt idx="27">
                  <c:v>19285.617047565574</c:v>
                </c:pt>
                <c:pt idx="28">
                  <c:v>20287.897451163128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C2-483F-9609-69146ADC2AEF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WITCZACK'!$AG$40:$AG$68</c:f>
              <c:numCache>
                <c:formatCode>0.00</c:formatCode>
                <c:ptCount val="29"/>
                <c:pt idx="0" formatCode="#,##0.00">
                  <c:v>625.72532218329309</c:v>
                </c:pt>
                <c:pt idx="1">
                  <c:v>1105.6314935228331</c:v>
                </c:pt>
                <c:pt idx="2">
                  <c:v>2145.8406223575998</c:v>
                </c:pt>
                <c:pt idx="3">
                  <c:v>3458.1664045099856</c:v>
                </c:pt>
                <c:pt idx="4">
                  <c:v>4253.0294622909132</c:v>
                </c:pt>
                <c:pt idx="5">
                  <c:v>4781.82899045459</c:v>
                </c:pt>
                <c:pt idx="6">
                  <c:v>5186.3146930010116</c:v>
                </c:pt>
                <c:pt idx="7">
                  <c:v>5516.8846060171645</c:v>
                </c:pt>
                <c:pt idx="8">
                  <c:v>5797.8583467005137</c:v>
                </c:pt>
                <c:pt idx="9">
                  <c:v>6042.9972142312699</c:v>
                </c:pt>
                <c:pt idx="10">
                  <c:v>6260.9077262419005</c:v>
                </c:pt>
                <c:pt idx="11">
                  <c:v>6457.3589260194858</c:v>
                </c:pt>
                <c:pt idx="12">
                  <c:v>6636.4204979183733</c:v>
                </c:pt>
                <c:pt idx="13">
                  <c:v>6801.0783522154643</c:v>
                </c:pt>
                <c:pt idx="14">
                  <c:v>6953.5926515916826</c:v>
                </c:pt>
                <c:pt idx="15">
                  <c:v>7095.7182095911376</c:v>
                </c:pt>
                <c:pt idx="16">
                  <c:v>7228.8465174603407</c:v>
                </c:pt>
                <c:pt idx="17">
                  <c:v>7354.100783128285</c:v>
                </c:pt>
                <c:pt idx="18">
                  <c:v>7472.4015708733859</c:v>
                </c:pt>
                <c:pt idx="19">
                  <c:v>7584.5133733838165</c:v>
                </c:pt>
                <c:pt idx="20">
                  <c:v>7691.0784313209051</c:v>
                </c:pt>
                <c:pt idx="21">
                  <c:v>7792.6417942852813</c:v>
                </c:pt>
                <c:pt idx="22">
                  <c:v>7889.6702249095997</c:v>
                </c:pt>
                <c:pt idx="23">
                  <c:v>10219.882955854324</c:v>
                </c:pt>
                <c:pt idx="24">
                  <c:v>12742.383080585187</c:v>
                </c:pt>
                <c:pt idx="25">
                  <c:v>15261.894690588051</c:v>
                </c:pt>
                <c:pt idx="26">
                  <c:v>17532.033563127698</c:v>
                </c:pt>
                <c:pt idx="27">
                  <c:v>19285.617047565574</c:v>
                </c:pt>
                <c:pt idx="28">
                  <c:v>20287.897451163128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C2-483F-9609-69146ADC2AEF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WITCZACK'!$AP$40:$AP$68</c:f>
              <c:numCache>
                <c:formatCode>0.00</c:formatCode>
                <c:ptCount val="29"/>
                <c:pt idx="0" formatCode="#,##0.00">
                  <c:v>581.45270376780991</c:v>
                </c:pt>
                <c:pt idx="1">
                  <c:v>1024.2963414184783</c:v>
                </c:pt>
                <c:pt idx="2">
                  <c:v>1980.9634281341898</c:v>
                </c:pt>
                <c:pt idx="3">
                  <c:v>6581.9015884591145</c:v>
                </c:pt>
                <c:pt idx="4">
                  <c:v>8052.5162500040333</c:v>
                </c:pt>
                <c:pt idx="5">
                  <c:v>9026.8307060961179</c:v>
                </c:pt>
                <c:pt idx="6">
                  <c:v>9770.1689774281549</c:v>
                </c:pt>
                <c:pt idx="7">
                  <c:v>10376.522986240687</c:v>
                </c:pt>
                <c:pt idx="8">
                  <c:v>10891.139346948907</c:v>
                </c:pt>
                <c:pt idx="9">
                  <c:v>11339.574035513589</c:v>
                </c:pt>
                <c:pt idx="10">
                  <c:v>11737.78641039984</c:v>
                </c:pt>
                <c:pt idx="11">
                  <c:v>12096.460841044265</c:v>
                </c:pt>
                <c:pt idx="12">
                  <c:v>12423.126322546937</c:v>
                </c:pt>
                <c:pt idx="13">
                  <c:v>12723.301602199706</c:v>
                </c:pt>
                <c:pt idx="14">
                  <c:v>13001.160514218425</c:v>
                </c:pt>
                <c:pt idx="15">
                  <c:v>13259.941186387909</c:v>
                </c:pt>
                <c:pt idx="16">
                  <c:v>13502.209523314161</c:v>
                </c:pt>
                <c:pt idx="17">
                  <c:v>13730.035389806564</c:v>
                </c:pt>
                <c:pt idx="18">
                  <c:v>13945.114211792235</c:v>
                </c:pt>
                <c:pt idx="19">
                  <c:v>14148.853199848287</c:v>
                </c:pt>
                <c:pt idx="20">
                  <c:v>14342.433926615004</c:v>
                </c:pt>
                <c:pt idx="21">
                  <c:v>14526.858672924123</c:v>
                </c:pt>
                <c:pt idx="22">
                  <c:v>14702.985370158252</c:v>
                </c:pt>
                <c:pt idx="23">
                  <c:v>18915.66567832552</c:v>
                </c:pt>
                <c:pt idx="24">
                  <c:v>23443.267048530055</c:v>
                </c:pt>
                <c:pt idx="25">
                  <c:v>27935.449129108885</c:v>
                </c:pt>
                <c:pt idx="26">
                  <c:v>31957.263927168209</c:v>
                </c:pt>
                <c:pt idx="27">
                  <c:v>35042.390137943599</c:v>
                </c:pt>
                <c:pt idx="28">
                  <c:v>36785.24102673991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C2-483F-9609-69146ADC2AEF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WITCZACK'!$BA$40:$BA$68</c:f>
              <c:numCache>
                <c:formatCode>0.00</c:formatCode>
                <c:ptCount val="29"/>
                <c:pt idx="0" formatCode="#,##0.00">
                  <c:v>761.82759088208661</c:v>
                </c:pt>
                <c:pt idx="1">
                  <c:v>1309.7517444221646</c:v>
                </c:pt>
                <c:pt idx="2">
                  <c:v>2416.9655095338458</c:v>
                </c:pt>
                <c:pt idx="3">
                  <c:v>7112.5789731253053</c:v>
                </c:pt>
                <c:pt idx="4">
                  <c:v>8508.2656638071276</c:v>
                </c:pt>
                <c:pt idx="5">
                  <c:v>9416.9407807838343</c:v>
                </c:pt>
                <c:pt idx="6">
                  <c:v>10103.079280233504</c:v>
                </c:pt>
                <c:pt idx="7">
                  <c:v>10658.743763658778</c:v>
                </c:pt>
                <c:pt idx="8">
                  <c:v>11127.754993751987</c:v>
                </c:pt>
                <c:pt idx="9">
                  <c:v>11534.657426978605</c:v>
                </c:pt>
                <c:pt idx="10">
                  <c:v>11894.677365845957</c:v>
                </c:pt>
                <c:pt idx="11">
                  <c:v>12217.95268038804</c:v>
                </c:pt>
                <c:pt idx="12">
                  <c:v>12511.594066144948</c:v>
                </c:pt>
                <c:pt idx="13">
                  <c:v>12780.792656109486</c:v>
                </c:pt>
                <c:pt idx="14">
                  <c:v>13029.46057859929</c:v>
                </c:pt>
                <c:pt idx="15">
                  <c:v>13260.623324520117</c:v>
                </c:pt>
                <c:pt idx="16">
                  <c:v>13476.67147477797</c:v>
                </c:pt>
                <c:pt idx="17">
                  <c:v>13679.528475602661</c:v>
                </c:pt>
                <c:pt idx="18">
                  <c:v>13870.766094513998</c:v>
                </c:pt>
                <c:pt idx="19">
                  <c:v>14051.686065697295</c:v>
                </c:pt>
                <c:pt idx="20">
                  <c:v>14223.37919758546</c:v>
                </c:pt>
                <c:pt idx="21">
                  <c:v>14386.769048521383</c:v>
                </c:pt>
                <c:pt idx="22">
                  <c:v>14542.644785347118</c:v>
                </c:pt>
                <c:pt idx="23">
                  <c:v>18231.365207027764</c:v>
                </c:pt>
                <c:pt idx="24">
                  <c:v>22136.509893119004</c:v>
                </c:pt>
                <c:pt idx="25">
                  <c:v>25983.10707674476</c:v>
                </c:pt>
                <c:pt idx="26">
                  <c:v>29441.387931342786</c:v>
                </c:pt>
                <c:pt idx="27">
                  <c:v>32169.901647873747</c:v>
                </c:pt>
                <c:pt idx="28">
                  <c:v>33876.397341402168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C2-483F-9609-69146ADC2AEF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WITCZACK'!$BK$40:$BK$68</c:f>
              <c:numCache>
                <c:formatCode>0.00</c:formatCode>
                <c:ptCount val="29"/>
                <c:pt idx="0" formatCode="#,##0.00">
                  <c:v>934.27955477056958</c:v>
                </c:pt>
                <c:pt idx="1">
                  <c:v>1596.9231140589695</c:v>
                </c:pt>
                <c:pt idx="2">
                  <c:v>2836.1978902044102</c:v>
                </c:pt>
                <c:pt idx="3">
                  <c:v>7542.4978949787392</c:v>
                </c:pt>
                <c:pt idx="4">
                  <c:v>8882.9715583234338</c:v>
                </c:pt>
                <c:pt idx="5">
                  <c:v>9752.6100415543733</c:v>
                </c:pt>
                <c:pt idx="6">
                  <c:v>10409.068106946388</c:v>
                </c:pt>
                <c:pt idx="7">
                  <c:v>10941.111035319138</c:v>
                </c:pt>
                <c:pt idx="8">
                  <c:v>11390.746562167295</c:v>
                </c:pt>
                <c:pt idx="9">
                  <c:v>11781.414715789584</c:v>
                </c:pt>
                <c:pt idx="10">
                  <c:v>12127.61794027354</c:v>
                </c:pt>
                <c:pt idx="11">
                  <c:v>12438.993295159366</c:v>
                </c:pt>
                <c:pt idx="12">
                  <c:v>12722.290292178619</c:v>
                </c:pt>
                <c:pt idx="13">
                  <c:v>12982.430878491114</c:v>
                </c:pt>
                <c:pt idx="14">
                  <c:v>13223.121143750632</c:v>
                </c:pt>
                <c:pt idx="15">
                  <c:v>13447.225357539635</c:v>
                </c:pt>
                <c:pt idx="16">
                  <c:v>13657.005585202043</c:v>
                </c:pt>
                <c:pt idx="17">
                  <c:v>13854.281193038241</c:v>
                </c:pt>
                <c:pt idx="18">
                  <c:v>14040.538497317279</c:v>
                </c:pt>
                <c:pt idx="19">
                  <c:v>14217.008233114013</c:v>
                </c:pt>
                <c:pt idx="20">
                  <c:v>14384.721594582657</c:v>
                </c:pt>
                <c:pt idx="21">
                  <c:v>14544.551616251854</c:v>
                </c:pt>
                <c:pt idx="22">
                  <c:v>14697.244287329337</c:v>
                </c:pt>
                <c:pt idx="23">
                  <c:v>18386.30528400714</c:v>
                </c:pt>
                <c:pt idx="24">
                  <c:v>22518.973670255433</c:v>
                </c:pt>
                <c:pt idx="25">
                  <c:v>26965.991495476628</c:v>
                </c:pt>
                <c:pt idx="26">
                  <c:v>31541.204870509398</c:v>
                </c:pt>
                <c:pt idx="27">
                  <c:v>36010.29294666741</c:v>
                </c:pt>
                <c:pt idx="28">
                  <c:v>40109.741806972088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C2-483F-9609-69146ADC2AEF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WITCZACK'!$BU$40:$BU$68</c:f>
              <c:numCache>
                <c:formatCode>0.00</c:formatCode>
                <c:ptCount val="29"/>
                <c:pt idx="0" formatCode="#,##0.00">
                  <c:v>487.27713505375112</c:v>
                </c:pt>
                <c:pt idx="1">
                  <c:v>844.11547458928874</c:v>
                </c:pt>
                <c:pt idx="2">
                  <c:v>1570.291572674508</c:v>
                </c:pt>
                <c:pt idx="3">
                  <c:v>4684.3602315235439</c:v>
                </c:pt>
                <c:pt idx="4">
                  <c:v>5616.2263135459925</c:v>
                </c:pt>
                <c:pt idx="5">
                  <c:v>6224.0244627238799</c:v>
                </c:pt>
                <c:pt idx="6">
                  <c:v>6683.4914825819942</c:v>
                </c:pt>
                <c:pt idx="7">
                  <c:v>7055.8957152900775</c:v>
                </c:pt>
                <c:pt idx="8">
                  <c:v>7370.4302481020795</c:v>
                </c:pt>
                <c:pt idx="9">
                  <c:v>7643.4592295610883</c:v>
                </c:pt>
                <c:pt idx="10">
                  <c:v>7885.1406990292444</c:v>
                </c:pt>
                <c:pt idx="11">
                  <c:v>8102.2416240764496</c:v>
                </c:pt>
                <c:pt idx="12">
                  <c:v>8299.5105423969599</c:v>
                </c:pt>
                <c:pt idx="13">
                  <c:v>8480.4155128050879</c:v>
                </c:pt>
                <c:pt idx="14">
                  <c:v>8647.5710738609432</c:v>
                </c:pt>
                <c:pt idx="15">
                  <c:v>8802.9998733298653</c:v>
                </c:pt>
                <c:pt idx="16">
                  <c:v>8948.3005772386041</c:v>
                </c:pt>
                <c:pt idx="17">
                  <c:v>9084.7598156722051</c:v>
                </c:pt>
                <c:pt idx="18">
                  <c:v>9213.4292413274688</c:v>
                </c:pt>
                <c:pt idx="19">
                  <c:v>9335.180036381882</c:v>
                </c:pt>
                <c:pt idx="20">
                  <c:v>9450.7423827372859</c:v>
                </c:pt>
                <c:pt idx="21">
                  <c:v>9560.734634002587</c:v>
                </c:pt>
                <c:pt idx="22">
                  <c:v>9665.6852672343193</c:v>
                </c:pt>
                <c:pt idx="23">
                  <c:v>12153.805651403709</c:v>
                </c:pt>
                <c:pt idx="24">
                  <c:v>14796.576457489555</c:v>
                </c:pt>
                <c:pt idx="25">
                  <c:v>17407.903050693149</c:v>
                </c:pt>
                <c:pt idx="26">
                  <c:v>19762.952499229657</c:v>
                </c:pt>
                <c:pt idx="27">
                  <c:v>21627.579625453578</c:v>
                </c:pt>
                <c:pt idx="28">
                  <c:v>22800.237735627215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CC2-483F-9609-69146ADC2AEF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WITCZACK'!$CE$40:$CE$68</c:f>
              <c:numCache>
                <c:formatCode>0.00</c:formatCode>
                <c:ptCount val="29"/>
                <c:pt idx="0" formatCode="#,##0.00">
                  <c:v>552.50237182849457</c:v>
                </c:pt>
                <c:pt idx="1">
                  <c:v>971.48535384407069</c:v>
                </c:pt>
                <c:pt idx="2">
                  <c:v>1790.8928771186861</c:v>
                </c:pt>
                <c:pt idx="3">
                  <c:v>5116.2983924962791</c:v>
                </c:pt>
                <c:pt idx="4">
                  <c:v>6081.2552371797365</c:v>
                </c:pt>
                <c:pt idx="5">
                  <c:v>6705.270731974405</c:v>
                </c:pt>
                <c:pt idx="6">
                  <c:v>7174.2910291860735</c:v>
                </c:pt>
                <c:pt idx="7">
                  <c:v>7552.7367561018455</c:v>
                </c:pt>
                <c:pt idx="8">
                  <c:v>7871.1782854464809</c:v>
                </c:pt>
                <c:pt idx="9">
                  <c:v>8146.6994167083521</c:v>
                </c:pt>
                <c:pt idx="10">
                  <c:v>8389.8787194485631</c:v>
                </c:pt>
                <c:pt idx="11">
                  <c:v>8607.7486275228621</c:v>
                </c:pt>
                <c:pt idx="12">
                  <c:v>8805.2350413148215</c:v>
                </c:pt>
                <c:pt idx="13">
                  <c:v>8985.9297909959096</c:v>
                </c:pt>
                <c:pt idx="14">
                  <c:v>9152.5368185775114</c:v>
                </c:pt>
                <c:pt idx="15">
                  <c:v>9307.1451842284496</c:v>
                </c:pt>
                <c:pt idx="16">
                  <c:v>9451.4040450832472</c:v>
                </c:pt>
                <c:pt idx="17">
                  <c:v>9586.6391743408822</c:v>
                </c:pt>
                <c:pt idx="18">
                  <c:v>9713.9330795171481</c:v>
                </c:pt>
                <c:pt idx="19">
                  <c:v>9834.1816158610854</c:v>
                </c:pt>
                <c:pt idx="20">
                  <c:v>9948.1349431694707</c:v>
                </c:pt>
                <c:pt idx="21">
                  <c:v>10056.427769628668</c:v>
                </c:pt>
                <c:pt idx="22">
                  <c:v>10159.602091137407</c:v>
                </c:pt>
                <c:pt idx="23">
                  <c:v>12555.550608805726</c:v>
                </c:pt>
                <c:pt idx="24">
                  <c:v>14963.554380535301</c:v>
                </c:pt>
                <c:pt idx="25">
                  <c:v>17134.543488858821</c:v>
                </c:pt>
                <c:pt idx="26">
                  <c:v>18814.042327685776</c:v>
                </c:pt>
                <c:pt idx="27">
                  <c:v>19821.24942369237</c:v>
                </c:pt>
                <c:pt idx="28">
                  <c:v>20107.105734684235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CC2-483F-9609-69146ADC2AEF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WITCZACK'!$CO$40:$CO$68</c:f>
              <c:numCache>
                <c:formatCode>0.00</c:formatCode>
                <c:ptCount val="29"/>
                <c:pt idx="0" formatCode="#,##0.00">
                  <c:v>663.81105302949084</c:v>
                </c:pt>
                <c:pt idx="1">
                  <c:v>1171.7038027243457</c:v>
                </c:pt>
                <c:pt idx="2">
                  <c:v>2246.2662176988397</c:v>
                </c:pt>
                <c:pt idx="3">
                  <c:v>7079.0117117870332</c:v>
                </c:pt>
                <c:pt idx="4">
                  <c:v>8558.2512990127489</c:v>
                </c:pt>
                <c:pt idx="5">
                  <c:v>9528.027498496971</c:v>
                </c:pt>
                <c:pt idx="6">
                  <c:v>10263.414016302631</c:v>
                </c:pt>
                <c:pt idx="7">
                  <c:v>10860.791374690298</c:v>
                </c:pt>
                <c:pt idx="8">
                  <c:v>11366.22665513547</c:v>
                </c:pt>
                <c:pt idx="9">
                  <c:v>11805.601794276028</c:v>
                </c:pt>
                <c:pt idx="10">
                  <c:v>12195.011913125125</c:v>
                </c:pt>
                <c:pt idx="11">
                  <c:v>12545.194943178456</c:v>
                </c:pt>
                <c:pt idx="12">
                  <c:v>12863.695385490722</c:v>
                </c:pt>
                <c:pt idx="13">
                  <c:v>13156.029291131526</c:v>
                </c:pt>
                <c:pt idx="14">
                  <c:v>13426.359136770328</c:v>
                </c:pt>
                <c:pt idx="15">
                  <c:v>13677.907825859847</c:v>
                </c:pt>
                <c:pt idx="16">
                  <c:v>13913.224645729395</c:v>
                </c:pt>
                <c:pt idx="17">
                  <c:v>14134.362737217134</c:v>
                </c:pt>
                <c:pt idx="18">
                  <c:v>14343.001353451065</c:v>
                </c:pt>
                <c:pt idx="19">
                  <c:v>14540.532401166131</c:v>
                </c:pt>
                <c:pt idx="20">
                  <c:v>14728.123149693825</c:v>
                </c:pt>
                <c:pt idx="21">
                  <c:v>14906.762606824142</c:v>
                </c:pt>
                <c:pt idx="22">
                  <c:v>15077.29643623562</c:v>
                </c:pt>
                <c:pt idx="23">
                  <c:v>19144.928583490131</c:v>
                </c:pt>
                <c:pt idx="24">
                  <c:v>23527.732023835164</c:v>
                </c:pt>
                <c:pt idx="25">
                  <c:v>27955.338618836031</c:v>
                </c:pt>
                <c:pt idx="26">
                  <c:v>32100.859628106122</c:v>
                </c:pt>
                <c:pt idx="27">
                  <c:v>35614.926895120167</c:v>
                </c:pt>
                <c:pt idx="28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CC2-483F-9609-69146ADC2AEF}"/>
            </c:ext>
          </c:extLst>
        </c:ser>
        <c:ser>
          <c:idx val="11"/>
          <c:order val="11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WITCZACK'!$BC$96:$BC$97</c:f>
              <c:numCache>
                <c:formatCode>General</c:formatCode>
                <c:ptCount val="2"/>
                <c:pt idx="0">
                  <c:v>81</c:v>
                </c:pt>
                <c:pt idx="1">
                  <c:v>21623</c:v>
                </c:pt>
              </c:numCache>
            </c:numRef>
          </c:xVal>
          <c:yVal>
            <c:numRef>
              <c:f>'CALIBRACION WITCZACK'!$BD$96:$BD$97</c:f>
              <c:numCache>
                <c:formatCode>General</c:formatCode>
                <c:ptCount val="2"/>
                <c:pt idx="0">
                  <c:v>200.3049</c:v>
                </c:pt>
                <c:pt idx="1">
                  <c:v>53471.5167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CC2-483F-9609-69146ADC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65904"/>
        <c:axId val="-1978966448"/>
      </c:scatterChart>
      <c:valAx>
        <c:axId val="-197896590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66448"/>
        <c:crosses val="autoZero"/>
        <c:crossBetween val="midCat"/>
      </c:valAx>
      <c:valAx>
        <c:axId val="-197896644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65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WITCZACK'!$F$40:$F$68,'CALIBRACION WITCZACK'!$O$40:$O$68,'CALIBRACION WITCZACK'!$X$40:$X$68,'CALIBRACION WITCZACK'!$AG$40:$AG$68,'CALIBRACION WITCZACK'!$AP$40:$AP$68,'CALIBRACION WITCZACK'!$BA$40:$BA$68,'CALIBRACION WITCZACK'!$BK$40:$BK$68,'CALIBRACION WITCZACK'!$BU$40:$BU$68,'CALIBRACION WITCZACK'!$CE$40:$CE$68,'CALIBRACION WITCZACK'!$CO$40:$CO$68)</c:f>
              <c:numCache>
                <c:formatCode>0.00</c:formatCode>
                <c:ptCount val="290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  <c:pt idx="29" formatCode="#,##0.00">
                  <c:v>592.18338335571116</c:v>
                </c:pt>
                <c:pt idx="30">
                  <c:v>1049.5612702816368</c:v>
                </c:pt>
                <c:pt idx="31">
                  <c:v>2044.0048445992907</c:v>
                </c:pt>
                <c:pt idx="32">
                  <c:v>6876.9484018798839</c:v>
                </c:pt>
                <c:pt idx="33">
                  <c:v>8431.1791789308991</c:v>
                </c:pt>
                <c:pt idx="34">
                  <c:v>9462.573327857026</c:v>
                </c:pt>
                <c:pt idx="35">
                  <c:v>10250.255997287069</c:v>
                </c:pt>
                <c:pt idx="36">
                  <c:v>10893.253524885999</c:v>
                </c:pt>
                <c:pt idx="37">
                  <c:v>11439.282289721481</c:v>
                </c:pt>
                <c:pt idx="38">
                  <c:v>11915.313022305118</c:v>
                </c:pt>
                <c:pt idx="39">
                  <c:v>12338.198561047897</c:v>
                </c:pt>
                <c:pt idx="40">
                  <c:v>12719.227048383158</c:v>
                </c:pt>
                <c:pt idx="41">
                  <c:v>13066.356349833515</c:v>
                </c:pt>
                <c:pt idx="42">
                  <c:v>13385.421767730615</c:v>
                </c:pt>
                <c:pt idx="43">
                  <c:v>13680.83802524292</c:v>
                </c:pt>
                <c:pt idx="44">
                  <c:v>13956.031169205959</c:v>
                </c:pt>
                <c:pt idx="45">
                  <c:v>14213.716757050715</c:v>
                </c:pt>
                <c:pt idx="46">
                  <c:v>14456.085926626149</c:v>
                </c:pt>
                <c:pt idx="47">
                  <c:v>14684.933855131989</c:v>
                </c:pt>
                <c:pt idx="48">
                  <c:v>14901.750867976487</c:v>
                </c:pt>
                <c:pt idx="49">
                  <c:v>15107.788576901965</c:v>
                </c:pt>
                <c:pt idx="50">
                  <c:v>15304.108873707621</c:v>
                </c:pt>
                <c:pt idx="51">
                  <c:v>15491.620876126464</c:v>
                </c:pt>
                <c:pt idx="52">
                  <c:v>19983.277602433893</c:v>
                </c:pt>
                <c:pt idx="53">
                  <c:v>24822.993898204575</c:v>
                </c:pt>
                <c:pt idx="54">
                  <c:v>29635.392711875178</c:v>
                </c:pt>
                <c:pt idx="55">
                  <c:v>33951.910797338336</c:v>
                </c:pt>
                <c:pt idx="56">
                  <c:v>37268.427793160328</c:v>
                </c:pt>
                <c:pt idx="57">
                  <c:v>39145.365338278614</c:v>
                </c:pt>
                <c:pt idx="58" formatCode="#,##0.00">
                  <c:v>286.07965065414845</c:v>
                </c:pt>
                <c:pt idx="59">
                  <c:v>512.29845011285556</c:v>
                </c:pt>
                <c:pt idx="60">
                  <c:v>1008.7370054739488</c:v>
                </c:pt>
                <c:pt idx="61">
                  <c:v>3458.1664045099856</c:v>
                </c:pt>
                <c:pt idx="62">
                  <c:v>4253.0294622909132</c:v>
                </c:pt>
                <c:pt idx="63">
                  <c:v>4781.82899045459</c:v>
                </c:pt>
                <c:pt idx="64">
                  <c:v>5186.3146930010116</c:v>
                </c:pt>
                <c:pt idx="65">
                  <c:v>5516.8846060171645</c:v>
                </c:pt>
                <c:pt idx="66">
                  <c:v>5797.8583467005137</c:v>
                </c:pt>
                <c:pt idx="67">
                  <c:v>6042.9972142312699</c:v>
                </c:pt>
                <c:pt idx="68">
                  <c:v>6260.9077262419005</c:v>
                </c:pt>
                <c:pt idx="69">
                  <c:v>6457.3589260194858</c:v>
                </c:pt>
                <c:pt idx="70">
                  <c:v>6636.4204979183733</c:v>
                </c:pt>
                <c:pt idx="71">
                  <c:v>6801.0783522154643</c:v>
                </c:pt>
                <c:pt idx="72">
                  <c:v>6953.5926515916826</c:v>
                </c:pt>
                <c:pt idx="73">
                  <c:v>7095.7182095911376</c:v>
                </c:pt>
                <c:pt idx="74">
                  <c:v>7228.8465174603407</c:v>
                </c:pt>
                <c:pt idx="75">
                  <c:v>7354.100783128285</c:v>
                </c:pt>
                <c:pt idx="76">
                  <c:v>7472.4015708733859</c:v>
                </c:pt>
                <c:pt idx="77">
                  <c:v>7584.5133733838165</c:v>
                </c:pt>
                <c:pt idx="78">
                  <c:v>7691.0784313209051</c:v>
                </c:pt>
                <c:pt idx="79">
                  <c:v>7792.6417942852813</c:v>
                </c:pt>
                <c:pt idx="80">
                  <c:v>7889.6702249095997</c:v>
                </c:pt>
                <c:pt idx="81">
                  <c:v>10219.882955854324</c:v>
                </c:pt>
                <c:pt idx="82">
                  <c:v>12742.383080585187</c:v>
                </c:pt>
                <c:pt idx="83">
                  <c:v>15261.894690588051</c:v>
                </c:pt>
                <c:pt idx="84">
                  <c:v>17532.033563127698</c:v>
                </c:pt>
                <c:pt idx="85">
                  <c:v>19285.617047565574</c:v>
                </c:pt>
                <c:pt idx="86">
                  <c:v>20287.897451163128</c:v>
                </c:pt>
                <c:pt idx="87" formatCode="#,##0.00">
                  <c:v>625.72532218329309</c:v>
                </c:pt>
                <c:pt idx="88">
                  <c:v>1105.6314935228331</c:v>
                </c:pt>
                <c:pt idx="89">
                  <c:v>2145.8406223575998</c:v>
                </c:pt>
                <c:pt idx="90">
                  <c:v>3458.1664045099856</c:v>
                </c:pt>
                <c:pt idx="91">
                  <c:v>4253.0294622909132</c:v>
                </c:pt>
                <c:pt idx="92">
                  <c:v>4781.82899045459</c:v>
                </c:pt>
                <c:pt idx="93">
                  <c:v>5186.3146930010116</c:v>
                </c:pt>
                <c:pt idx="94">
                  <c:v>5516.8846060171645</c:v>
                </c:pt>
                <c:pt idx="95">
                  <c:v>5797.8583467005137</c:v>
                </c:pt>
                <c:pt idx="96">
                  <c:v>6042.9972142312699</c:v>
                </c:pt>
                <c:pt idx="97">
                  <c:v>6260.9077262419005</c:v>
                </c:pt>
                <c:pt idx="98">
                  <c:v>6457.3589260194858</c:v>
                </c:pt>
                <c:pt idx="99">
                  <c:v>6636.4204979183733</c:v>
                </c:pt>
                <c:pt idx="100">
                  <c:v>6801.0783522154643</c:v>
                </c:pt>
                <c:pt idx="101">
                  <c:v>6953.5926515916826</c:v>
                </c:pt>
                <c:pt idx="102">
                  <c:v>7095.7182095911376</c:v>
                </c:pt>
                <c:pt idx="103">
                  <c:v>7228.8465174603407</c:v>
                </c:pt>
                <c:pt idx="104">
                  <c:v>7354.100783128285</c:v>
                </c:pt>
                <c:pt idx="105">
                  <c:v>7472.4015708733859</c:v>
                </c:pt>
                <c:pt idx="106">
                  <c:v>7584.5133733838165</c:v>
                </c:pt>
                <c:pt idx="107">
                  <c:v>7691.0784313209051</c:v>
                </c:pt>
                <c:pt idx="108">
                  <c:v>7792.6417942852813</c:v>
                </c:pt>
                <c:pt idx="109">
                  <c:v>7889.6702249095997</c:v>
                </c:pt>
                <c:pt idx="110">
                  <c:v>10219.882955854324</c:v>
                </c:pt>
                <c:pt idx="111">
                  <c:v>12742.383080585187</c:v>
                </c:pt>
                <c:pt idx="112">
                  <c:v>15261.894690588051</c:v>
                </c:pt>
                <c:pt idx="113">
                  <c:v>17532.033563127698</c:v>
                </c:pt>
                <c:pt idx="114">
                  <c:v>19285.617047565574</c:v>
                </c:pt>
                <c:pt idx="115">
                  <c:v>20287.897451163128</c:v>
                </c:pt>
                <c:pt idx="116" formatCode="#,##0.00">
                  <c:v>581.45270376780991</c:v>
                </c:pt>
                <c:pt idx="117">
                  <c:v>1024.2963414184783</c:v>
                </c:pt>
                <c:pt idx="118">
                  <c:v>1980.9634281341898</c:v>
                </c:pt>
                <c:pt idx="119">
                  <c:v>6581.9015884591145</c:v>
                </c:pt>
                <c:pt idx="120">
                  <c:v>8052.5162500040333</c:v>
                </c:pt>
                <c:pt idx="121">
                  <c:v>9026.8307060961179</c:v>
                </c:pt>
                <c:pt idx="122">
                  <c:v>9770.1689774281549</c:v>
                </c:pt>
                <c:pt idx="123">
                  <c:v>10376.522986240687</c:v>
                </c:pt>
                <c:pt idx="124">
                  <c:v>10891.139346948907</c:v>
                </c:pt>
                <c:pt idx="125">
                  <c:v>11339.574035513589</c:v>
                </c:pt>
                <c:pt idx="126">
                  <c:v>11737.78641039984</c:v>
                </c:pt>
                <c:pt idx="127">
                  <c:v>12096.460841044265</c:v>
                </c:pt>
                <c:pt idx="128">
                  <c:v>12423.126322546937</c:v>
                </c:pt>
                <c:pt idx="129">
                  <c:v>12723.301602199706</c:v>
                </c:pt>
                <c:pt idx="130">
                  <c:v>13001.160514218425</c:v>
                </c:pt>
                <c:pt idx="131">
                  <c:v>13259.941186387909</c:v>
                </c:pt>
                <c:pt idx="132">
                  <c:v>13502.209523314161</c:v>
                </c:pt>
                <c:pt idx="133">
                  <c:v>13730.035389806564</c:v>
                </c:pt>
                <c:pt idx="134">
                  <c:v>13945.114211792235</c:v>
                </c:pt>
                <c:pt idx="135">
                  <c:v>14148.853199848287</c:v>
                </c:pt>
                <c:pt idx="136">
                  <c:v>14342.433926615004</c:v>
                </c:pt>
                <c:pt idx="137">
                  <c:v>14526.858672924123</c:v>
                </c:pt>
                <c:pt idx="138">
                  <c:v>14702.985370158252</c:v>
                </c:pt>
                <c:pt idx="139">
                  <c:v>18915.66567832552</c:v>
                </c:pt>
                <c:pt idx="140">
                  <c:v>23443.267048530055</c:v>
                </c:pt>
                <c:pt idx="141">
                  <c:v>27935.449129108885</c:v>
                </c:pt>
                <c:pt idx="142">
                  <c:v>31957.263927168209</c:v>
                </c:pt>
                <c:pt idx="143">
                  <c:v>35042.390137943599</c:v>
                </c:pt>
                <c:pt idx="144">
                  <c:v>36785.24102673991</c:v>
                </c:pt>
                <c:pt idx="145" formatCode="#,##0.00">
                  <c:v>761.82759088208661</c:v>
                </c:pt>
                <c:pt idx="146">
                  <c:v>1309.7517444221646</c:v>
                </c:pt>
                <c:pt idx="147">
                  <c:v>2416.9655095338458</c:v>
                </c:pt>
                <c:pt idx="148">
                  <c:v>7112.5789731253053</c:v>
                </c:pt>
                <c:pt idx="149">
                  <c:v>8508.2656638071276</c:v>
                </c:pt>
                <c:pt idx="150">
                  <c:v>9416.9407807838343</c:v>
                </c:pt>
                <c:pt idx="151">
                  <c:v>10103.079280233504</c:v>
                </c:pt>
                <c:pt idx="152">
                  <c:v>10658.743763658778</c:v>
                </c:pt>
                <c:pt idx="153">
                  <c:v>11127.754993751987</c:v>
                </c:pt>
                <c:pt idx="154">
                  <c:v>11534.657426978605</c:v>
                </c:pt>
                <c:pt idx="155">
                  <c:v>11894.677365845957</c:v>
                </c:pt>
                <c:pt idx="156">
                  <c:v>12217.95268038804</c:v>
                </c:pt>
                <c:pt idx="157">
                  <c:v>12511.594066144948</c:v>
                </c:pt>
                <c:pt idx="158">
                  <c:v>12780.792656109486</c:v>
                </c:pt>
                <c:pt idx="159">
                  <c:v>13029.46057859929</c:v>
                </c:pt>
                <c:pt idx="160">
                  <c:v>13260.623324520117</c:v>
                </c:pt>
                <c:pt idx="161">
                  <c:v>13476.67147477797</c:v>
                </c:pt>
                <c:pt idx="162">
                  <c:v>13679.528475602661</c:v>
                </c:pt>
                <c:pt idx="163">
                  <c:v>13870.766094513998</c:v>
                </c:pt>
                <c:pt idx="164">
                  <c:v>14051.686065697295</c:v>
                </c:pt>
                <c:pt idx="165">
                  <c:v>14223.37919758546</c:v>
                </c:pt>
                <c:pt idx="166">
                  <c:v>14386.769048521383</c:v>
                </c:pt>
                <c:pt idx="167">
                  <c:v>14542.644785347118</c:v>
                </c:pt>
                <c:pt idx="168">
                  <c:v>18231.365207027764</c:v>
                </c:pt>
                <c:pt idx="169">
                  <c:v>22136.509893119004</c:v>
                </c:pt>
                <c:pt idx="170">
                  <c:v>25983.10707674476</c:v>
                </c:pt>
                <c:pt idx="171">
                  <c:v>29441.387931342786</c:v>
                </c:pt>
                <c:pt idx="172">
                  <c:v>32169.901647873747</c:v>
                </c:pt>
                <c:pt idx="173">
                  <c:v>33876.397341402168</c:v>
                </c:pt>
                <c:pt idx="174" formatCode="#,##0.00">
                  <c:v>934.27955477056958</c:v>
                </c:pt>
                <c:pt idx="175">
                  <c:v>1596.9231140589695</c:v>
                </c:pt>
                <c:pt idx="176">
                  <c:v>2836.1978902044102</c:v>
                </c:pt>
                <c:pt idx="177">
                  <c:v>7542.4978949787392</c:v>
                </c:pt>
                <c:pt idx="178">
                  <c:v>8882.9715583234338</c:v>
                </c:pt>
                <c:pt idx="179">
                  <c:v>9752.6100415543733</c:v>
                </c:pt>
                <c:pt idx="180">
                  <c:v>10409.068106946388</c:v>
                </c:pt>
                <c:pt idx="181">
                  <c:v>10941.111035319138</c:v>
                </c:pt>
                <c:pt idx="182">
                  <c:v>11390.746562167295</c:v>
                </c:pt>
                <c:pt idx="183">
                  <c:v>11781.414715789584</c:v>
                </c:pt>
                <c:pt idx="184">
                  <c:v>12127.61794027354</c:v>
                </c:pt>
                <c:pt idx="185">
                  <c:v>12438.993295159366</c:v>
                </c:pt>
                <c:pt idx="186">
                  <c:v>12722.290292178619</c:v>
                </c:pt>
                <c:pt idx="187">
                  <c:v>12982.430878491114</c:v>
                </c:pt>
                <c:pt idx="188">
                  <c:v>13223.121143750632</c:v>
                </c:pt>
                <c:pt idx="189">
                  <c:v>13447.225357539635</c:v>
                </c:pt>
                <c:pt idx="190">
                  <c:v>13657.005585202043</c:v>
                </c:pt>
                <c:pt idx="191">
                  <c:v>13854.281193038241</c:v>
                </c:pt>
                <c:pt idx="192">
                  <c:v>14040.538497317279</c:v>
                </c:pt>
                <c:pt idx="193">
                  <c:v>14217.008233114013</c:v>
                </c:pt>
                <c:pt idx="194">
                  <c:v>14384.721594582657</c:v>
                </c:pt>
                <c:pt idx="195">
                  <c:v>14544.551616251854</c:v>
                </c:pt>
                <c:pt idx="196">
                  <c:v>14697.244287329337</c:v>
                </c:pt>
                <c:pt idx="197">
                  <c:v>18386.30528400714</c:v>
                </c:pt>
                <c:pt idx="198">
                  <c:v>22518.973670255433</c:v>
                </c:pt>
                <c:pt idx="199">
                  <c:v>26965.991495476628</c:v>
                </c:pt>
                <c:pt idx="200">
                  <c:v>31541.204870509398</c:v>
                </c:pt>
                <c:pt idx="201">
                  <c:v>36010.29294666741</c:v>
                </c:pt>
                <c:pt idx="202">
                  <c:v>40109.741806972088</c:v>
                </c:pt>
                <c:pt idx="203" formatCode="#,##0.00">
                  <c:v>487.27713505375112</c:v>
                </c:pt>
                <c:pt idx="204">
                  <c:v>844.11547458928874</c:v>
                </c:pt>
                <c:pt idx="205">
                  <c:v>1570.291572674508</c:v>
                </c:pt>
                <c:pt idx="206">
                  <c:v>4684.3602315235439</c:v>
                </c:pt>
                <c:pt idx="207">
                  <c:v>5616.2263135459925</c:v>
                </c:pt>
                <c:pt idx="208">
                  <c:v>6224.0244627238799</c:v>
                </c:pt>
                <c:pt idx="209">
                  <c:v>6683.4914825819942</c:v>
                </c:pt>
                <c:pt idx="210">
                  <c:v>7055.8957152900775</c:v>
                </c:pt>
                <c:pt idx="211">
                  <c:v>7370.4302481020795</c:v>
                </c:pt>
                <c:pt idx="212">
                  <c:v>7643.4592295610883</c:v>
                </c:pt>
                <c:pt idx="213">
                  <c:v>7885.1406990292444</c:v>
                </c:pt>
                <c:pt idx="214">
                  <c:v>8102.2416240764496</c:v>
                </c:pt>
                <c:pt idx="215">
                  <c:v>8299.5105423969599</c:v>
                </c:pt>
                <c:pt idx="216">
                  <c:v>8480.4155128050879</c:v>
                </c:pt>
                <c:pt idx="217">
                  <c:v>8647.5710738609432</c:v>
                </c:pt>
                <c:pt idx="218">
                  <c:v>8802.9998733298653</c:v>
                </c:pt>
                <c:pt idx="219">
                  <c:v>8948.3005772386041</c:v>
                </c:pt>
                <c:pt idx="220">
                  <c:v>9084.7598156722051</c:v>
                </c:pt>
                <c:pt idx="221">
                  <c:v>9213.4292413274688</c:v>
                </c:pt>
                <c:pt idx="222">
                  <c:v>9335.180036381882</c:v>
                </c:pt>
                <c:pt idx="223">
                  <c:v>9450.7423827372859</c:v>
                </c:pt>
                <c:pt idx="224">
                  <c:v>9560.734634002587</c:v>
                </c:pt>
                <c:pt idx="225">
                  <c:v>9665.6852672343193</c:v>
                </c:pt>
                <c:pt idx="226">
                  <c:v>12153.805651403709</c:v>
                </c:pt>
                <c:pt idx="227">
                  <c:v>14796.576457489555</c:v>
                </c:pt>
                <c:pt idx="228">
                  <c:v>17407.903050693149</c:v>
                </c:pt>
                <c:pt idx="229">
                  <c:v>19762.952499229657</c:v>
                </c:pt>
                <c:pt idx="230">
                  <c:v>21627.579625453578</c:v>
                </c:pt>
                <c:pt idx="231">
                  <c:v>22800.237735627215</c:v>
                </c:pt>
                <c:pt idx="232" formatCode="#,##0.00">
                  <c:v>552.50237182849457</c:v>
                </c:pt>
                <c:pt idx="233">
                  <c:v>971.48535384407069</c:v>
                </c:pt>
                <c:pt idx="234">
                  <c:v>1790.8928771186861</c:v>
                </c:pt>
                <c:pt idx="235">
                  <c:v>5116.2983924962791</c:v>
                </c:pt>
                <c:pt idx="236">
                  <c:v>6081.2552371797365</c:v>
                </c:pt>
                <c:pt idx="237">
                  <c:v>6705.270731974405</c:v>
                </c:pt>
                <c:pt idx="238">
                  <c:v>7174.2910291860735</c:v>
                </c:pt>
                <c:pt idx="239">
                  <c:v>7552.7367561018455</c:v>
                </c:pt>
                <c:pt idx="240">
                  <c:v>7871.1782854464809</c:v>
                </c:pt>
                <c:pt idx="241">
                  <c:v>8146.6994167083521</c:v>
                </c:pt>
                <c:pt idx="242">
                  <c:v>8389.8787194485631</c:v>
                </c:pt>
                <c:pt idx="243">
                  <c:v>8607.7486275228621</c:v>
                </c:pt>
                <c:pt idx="244">
                  <c:v>8805.2350413148215</c:v>
                </c:pt>
                <c:pt idx="245">
                  <c:v>8985.9297909959096</c:v>
                </c:pt>
                <c:pt idx="246">
                  <c:v>9152.5368185775114</c:v>
                </c:pt>
                <c:pt idx="247">
                  <c:v>9307.1451842284496</c:v>
                </c:pt>
                <c:pt idx="248">
                  <c:v>9451.4040450832472</c:v>
                </c:pt>
                <c:pt idx="249">
                  <c:v>9586.6391743408822</c:v>
                </c:pt>
                <c:pt idx="250">
                  <c:v>9713.9330795171481</c:v>
                </c:pt>
                <c:pt idx="251">
                  <c:v>9834.1816158610854</c:v>
                </c:pt>
                <c:pt idx="252">
                  <c:v>9948.1349431694707</c:v>
                </c:pt>
                <c:pt idx="253">
                  <c:v>10056.427769628668</c:v>
                </c:pt>
                <c:pt idx="254">
                  <c:v>10159.602091137407</c:v>
                </c:pt>
                <c:pt idx="255">
                  <c:v>12555.550608805726</c:v>
                </c:pt>
                <c:pt idx="256">
                  <c:v>14963.554380535301</c:v>
                </c:pt>
                <c:pt idx="257">
                  <c:v>17134.543488858821</c:v>
                </c:pt>
                <c:pt idx="258">
                  <c:v>18814.042327685776</c:v>
                </c:pt>
                <c:pt idx="259">
                  <c:v>19821.24942369237</c:v>
                </c:pt>
                <c:pt idx="260">
                  <c:v>20107.105734684235</c:v>
                </c:pt>
                <c:pt idx="261" formatCode="#,##0.00">
                  <c:v>663.81105302949084</c:v>
                </c:pt>
                <c:pt idx="262">
                  <c:v>1171.7038027243457</c:v>
                </c:pt>
                <c:pt idx="263">
                  <c:v>2246.2662176988397</c:v>
                </c:pt>
                <c:pt idx="264">
                  <c:v>7079.0117117870332</c:v>
                </c:pt>
                <c:pt idx="265">
                  <c:v>8558.2512990127489</c:v>
                </c:pt>
                <c:pt idx="266">
                  <c:v>9528.027498496971</c:v>
                </c:pt>
                <c:pt idx="267">
                  <c:v>10263.414016302631</c:v>
                </c:pt>
                <c:pt idx="268">
                  <c:v>10860.791374690298</c:v>
                </c:pt>
                <c:pt idx="269">
                  <c:v>11366.22665513547</c:v>
                </c:pt>
                <c:pt idx="270">
                  <c:v>11805.601794276028</c:v>
                </c:pt>
                <c:pt idx="271">
                  <c:v>12195.011913125125</c:v>
                </c:pt>
                <c:pt idx="272">
                  <c:v>12545.194943178456</c:v>
                </c:pt>
                <c:pt idx="273">
                  <c:v>12863.695385490722</c:v>
                </c:pt>
                <c:pt idx="274">
                  <c:v>13156.029291131526</c:v>
                </c:pt>
                <c:pt idx="275">
                  <c:v>13426.359136770328</c:v>
                </c:pt>
                <c:pt idx="276">
                  <c:v>13677.907825859847</c:v>
                </c:pt>
                <c:pt idx="277">
                  <c:v>13913.224645729395</c:v>
                </c:pt>
                <c:pt idx="278">
                  <c:v>14134.362737217134</c:v>
                </c:pt>
                <c:pt idx="279">
                  <c:v>14343.001353451065</c:v>
                </c:pt>
                <c:pt idx="280">
                  <c:v>14540.532401166131</c:v>
                </c:pt>
                <c:pt idx="281">
                  <c:v>14728.123149693825</c:v>
                </c:pt>
                <c:pt idx="282">
                  <c:v>14906.762606824142</c:v>
                </c:pt>
                <c:pt idx="283">
                  <c:v>15077.29643623562</c:v>
                </c:pt>
                <c:pt idx="284">
                  <c:v>19144.928583490131</c:v>
                </c:pt>
                <c:pt idx="285">
                  <c:v>23527.732023835164</c:v>
                </c:pt>
                <c:pt idx="286">
                  <c:v>27955.338618836031</c:v>
                </c:pt>
                <c:pt idx="287">
                  <c:v>32100.859628106122</c:v>
                </c:pt>
                <c:pt idx="288">
                  <c:v>35614.926895120167</c:v>
                </c:pt>
                <c:pt idx="289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65-4604-AC9F-15C65DACF566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65-4604-AC9F-15C65DACF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3520"/>
        <c:axId val="-1978969712"/>
      </c:scatterChart>
      <c:valAx>
        <c:axId val="-197897352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69712"/>
        <c:crossesAt val="10"/>
        <c:crossBetween val="midCat"/>
      </c:valAx>
      <c:valAx>
        <c:axId val="-197896971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3520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207065491344759"/>
                  <c:y val="-9.07605653112753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WITCZACK'!$F$40:$F$68,'CALIBRACION WITCZACK'!$O$40:$O$68,'CALIBRACION WITCZACK'!$X$40:$X$68,'CALIBRACION WITCZACK'!$AG$40:$AG$68,'CALIBRACION WITCZACK'!$AP$40:$AP$68,'CALIBRACION WITCZACK'!$BA$40:$BA$68,'CALIBRACION WITCZACK'!$BK$40:$BK$68,'CALIBRACION WITCZACK'!$BU$40:$BU$68,'CALIBRACION WITCZACK'!$CE$40:$CE$68,'CALIBRACION WITCZACK'!$CO$40:$CO$68)</c:f>
              <c:numCache>
                <c:formatCode>0.00</c:formatCode>
                <c:ptCount val="290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  <c:pt idx="29" formatCode="#,##0.00">
                  <c:v>592.18338335571116</c:v>
                </c:pt>
                <c:pt idx="30">
                  <c:v>1049.5612702816368</c:v>
                </c:pt>
                <c:pt idx="31">
                  <c:v>2044.0048445992907</c:v>
                </c:pt>
                <c:pt idx="32">
                  <c:v>6876.9484018798839</c:v>
                </c:pt>
                <c:pt idx="33">
                  <c:v>8431.1791789308991</c:v>
                </c:pt>
                <c:pt idx="34">
                  <c:v>9462.573327857026</c:v>
                </c:pt>
                <c:pt idx="35">
                  <c:v>10250.255997287069</c:v>
                </c:pt>
                <c:pt idx="36">
                  <c:v>10893.253524885999</c:v>
                </c:pt>
                <c:pt idx="37">
                  <c:v>11439.282289721481</c:v>
                </c:pt>
                <c:pt idx="38">
                  <c:v>11915.313022305118</c:v>
                </c:pt>
                <c:pt idx="39">
                  <c:v>12338.198561047897</c:v>
                </c:pt>
                <c:pt idx="40">
                  <c:v>12719.227048383158</c:v>
                </c:pt>
                <c:pt idx="41">
                  <c:v>13066.356349833515</c:v>
                </c:pt>
                <c:pt idx="42">
                  <c:v>13385.421767730615</c:v>
                </c:pt>
                <c:pt idx="43">
                  <c:v>13680.83802524292</c:v>
                </c:pt>
                <c:pt idx="44">
                  <c:v>13956.031169205959</c:v>
                </c:pt>
                <c:pt idx="45">
                  <c:v>14213.716757050715</c:v>
                </c:pt>
                <c:pt idx="46">
                  <c:v>14456.085926626149</c:v>
                </c:pt>
                <c:pt idx="47">
                  <c:v>14684.933855131989</c:v>
                </c:pt>
                <c:pt idx="48">
                  <c:v>14901.750867976487</c:v>
                </c:pt>
                <c:pt idx="49">
                  <c:v>15107.788576901965</c:v>
                </c:pt>
                <c:pt idx="50">
                  <c:v>15304.108873707621</c:v>
                </c:pt>
                <c:pt idx="51">
                  <c:v>15491.620876126464</c:v>
                </c:pt>
                <c:pt idx="52">
                  <c:v>19983.277602433893</c:v>
                </c:pt>
                <c:pt idx="53">
                  <c:v>24822.993898204575</c:v>
                </c:pt>
                <c:pt idx="54">
                  <c:v>29635.392711875178</c:v>
                </c:pt>
                <c:pt idx="55">
                  <c:v>33951.910797338336</c:v>
                </c:pt>
                <c:pt idx="56">
                  <c:v>37268.427793160328</c:v>
                </c:pt>
                <c:pt idx="57">
                  <c:v>39145.365338278614</c:v>
                </c:pt>
                <c:pt idx="58" formatCode="#,##0.00">
                  <c:v>286.07965065414845</c:v>
                </c:pt>
                <c:pt idx="59">
                  <c:v>512.29845011285556</c:v>
                </c:pt>
                <c:pt idx="60">
                  <c:v>1008.7370054739488</c:v>
                </c:pt>
                <c:pt idx="61">
                  <c:v>3458.1664045099856</c:v>
                </c:pt>
                <c:pt idx="62">
                  <c:v>4253.0294622909132</c:v>
                </c:pt>
                <c:pt idx="63">
                  <c:v>4781.82899045459</c:v>
                </c:pt>
                <c:pt idx="64">
                  <c:v>5186.3146930010116</c:v>
                </c:pt>
                <c:pt idx="65">
                  <c:v>5516.8846060171645</c:v>
                </c:pt>
                <c:pt idx="66">
                  <c:v>5797.8583467005137</c:v>
                </c:pt>
                <c:pt idx="67">
                  <c:v>6042.9972142312699</c:v>
                </c:pt>
                <c:pt idx="68">
                  <c:v>6260.9077262419005</c:v>
                </c:pt>
                <c:pt idx="69">
                  <c:v>6457.3589260194858</c:v>
                </c:pt>
                <c:pt idx="70">
                  <c:v>6636.4204979183733</c:v>
                </c:pt>
                <c:pt idx="71">
                  <c:v>6801.0783522154643</c:v>
                </c:pt>
                <c:pt idx="72">
                  <c:v>6953.5926515916826</c:v>
                </c:pt>
                <c:pt idx="73">
                  <c:v>7095.7182095911376</c:v>
                </c:pt>
                <c:pt idx="74">
                  <c:v>7228.8465174603407</c:v>
                </c:pt>
                <c:pt idx="75">
                  <c:v>7354.100783128285</c:v>
                </c:pt>
                <c:pt idx="76">
                  <c:v>7472.4015708733859</c:v>
                </c:pt>
                <c:pt idx="77">
                  <c:v>7584.5133733838165</c:v>
                </c:pt>
                <c:pt idx="78">
                  <c:v>7691.0784313209051</c:v>
                </c:pt>
                <c:pt idx="79">
                  <c:v>7792.6417942852813</c:v>
                </c:pt>
                <c:pt idx="80">
                  <c:v>7889.6702249095997</c:v>
                </c:pt>
                <c:pt idx="81">
                  <c:v>10219.882955854324</c:v>
                </c:pt>
                <c:pt idx="82">
                  <c:v>12742.383080585187</c:v>
                </c:pt>
                <c:pt idx="83">
                  <c:v>15261.894690588051</c:v>
                </c:pt>
                <c:pt idx="84">
                  <c:v>17532.033563127698</c:v>
                </c:pt>
                <c:pt idx="85">
                  <c:v>19285.617047565574</c:v>
                </c:pt>
                <c:pt idx="86">
                  <c:v>20287.897451163128</c:v>
                </c:pt>
                <c:pt idx="87" formatCode="#,##0.00">
                  <c:v>625.72532218329309</c:v>
                </c:pt>
                <c:pt idx="88">
                  <c:v>1105.6314935228331</c:v>
                </c:pt>
                <c:pt idx="89">
                  <c:v>2145.8406223575998</c:v>
                </c:pt>
                <c:pt idx="90">
                  <c:v>3458.1664045099856</c:v>
                </c:pt>
                <c:pt idx="91">
                  <c:v>4253.0294622909132</c:v>
                </c:pt>
                <c:pt idx="92">
                  <c:v>4781.82899045459</c:v>
                </c:pt>
                <c:pt idx="93">
                  <c:v>5186.3146930010116</c:v>
                </c:pt>
                <c:pt idx="94">
                  <c:v>5516.8846060171645</c:v>
                </c:pt>
                <c:pt idx="95">
                  <c:v>5797.8583467005137</c:v>
                </c:pt>
                <c:pt idx="96">
                  <c:v>6042.9972142312699</c:v>
                </c:pt>
                <c:pt idx="97">
                  <c:v>6260.9077262419005</c:v>
                </c:pt>
                <c:pt idx="98">
                  <c:v>6457.3589260194858</c:v>
                </c:pt>
                <c:pt idx="99">
                  <c:v>6636.4204979183733</c:v>
                </c:pt>
                <c:pt idx="100">
                  <c:v>6801.0783522154643</c:v>
                </c:pt>
                <c:pt idx="101">
                  <c:v>6953.5926515916826</c:v>
                </c:pt>
                <c:pt idx="102">
                  <c:v>7095.7182095911376</c:v>
                </c:pt>
                <c:pt idx="103">
                  <c:v>7228.8465174603407</c:v>
                </c:pt>
                <c:pt idx="104">
                  <c:v>7354.100783128285</c:v>
                </c:pt>
                <c:pt idx="105">
                  <c:v>7472.4015708733859</c:v>
                </c:pt>
                <c:pt idx="106">
                  <c:v>7584.5133733838165</c:v>
                </c:pt>
                <c:pt idx="107">
                  <c:v>7691.0784313209051</c:v>
                </c:pt>
                <c:pt idx="108">
                  <c:v>7792.6417942852813</c:v>
                </c:pt>
                <c:pt idx="109">
                  <c:v>7889.6702249095997</c:v>
                </c:pt>
                <c:pt idx="110">
                  <c:v>10219.882955854324</c:v>
                </c:pt>
                <c:pt idx="111">
                  <c:v>12742.383080585187</c:v>
                </c:pt>
                <c:pt idx="112">
                  <c:v>15261.894690588051</c:v>
                </c:pt>
                <c:pt idx="113">
                  <c:v>17532.033563127698</c:v>
                </c:pt>
                <c:pt idx="114">
                  <c:v>19285.617047565574</c:v>
                </c:pt>
                <c:pt idx="115">
                  <c:v>20287.897451163128</c:v>
                </c:pt>
                <c:pt idx="116" formatCode="#,##0.00">
                  <c:v>581.45270376780991</c:v>
                </c:pt>
                <c:pt idx="117">
                  <c:v>1024.2963414184783</c:v>
                </c:pt>
                <c:pt idx="118">
                  <c:v>1980.9634281341898</c:v>
                </c:pt>
                <c:pt idx="119">
                  <c:v>6581.9015884591145</c:v>
                </c:pt>
                <c:pt idx="120">
                  <c:v>8052.5162500040333</c:v>
                </c:pt>
                <c:pt idx="121">
                  <c:v>9026.8307060961179</c:v>
                </c:pt>
                <c:pt idx="122">
                  <c:v>9770.1689774281549</c:v>
                </c:pt>
                <c:pt idx="123">
                  <c:v>10376.522986240687</c:v>
                </c:pt>
                <c:pt idx="124">
                  <c:v>10891.139346948907</c:v>
                </c:pt>
                <c:pt idx="125">
                  <c:v>11339.574035513589</c:v>
                </c:pt>
                <c:pt idx="126">
                  <c:v>11737.78641039984</c:v>
                </c:pt>
                <c:pt idx="127">
                  <c:v>12096.460841044265</c:v>
                </c:pt>
                <c:pt idx="128">
                  <c:v>12423.126322546937</c:v>
                </c:pt>
                <c:pt idx="129">
                  <c:v>12723.301602199706</c:v>
                </c:pt>
                <c:pt idx="130">
                  <c:v>13001.160514218425</c:v>
                </c:pt>
                <c:pt idx="131">
                  <c:v>13259.941186387909</c:v>
                </c:pt>
                <c:pt idx="132">
                  <c:v>13502.209523314161</c:v>
                </c:pt>
                <c:pt idx="133">
                  <c:v>13730.035389806564</c:v>
                </c:pt>
                <c:pt idx="134">
                  <c:v>13945.114211792235</c:v>
                </c:pt>
                <c:pt idx="135">
                  <c:v>14148.853199848287</c:v>
                </c:pt>
                <c:pt idx="136">
                  <c:v>14342.433926615004</c:v>
                </c:pt>
                <c:pt idx="137">
                  <c:v>14526.858672924123</c:v>
                </c:pt>
                <c:pt idx="138">
                  <c:v>14702.985370158252</c:v>
                </c:pt>
                <c:pt idx="139">
                  <c:v>18915.66567832552</c:v>
                </c:pt>
                <c:pt idx="140">
                  <c:v>23443.267048530055</c:v>
                </c:pt>
                <c:pt idx="141">
                  <c:v>27935.449129108885</c:v>
                </c:pt>
                <c:pt idx="142">
                  <c:v>31957.263927168209</c:v>
                </c:pt>
                <c:pt idx="143">
                  <c:v>35042.390137943599</c:v>
                </c:pt>
                <c:pt idx="144">
                  <c:v>36785.24102673991</c:v>
                </c:pt>
                <c:pt idx="145" formatCode="#,##0.00">
                  <c:v>761.82759088208661</c:v>
                </c:pt>
                <c:pt idx="146">
                  <c:v>1309.7517444221646</c:v>
                </c:pt>
                <c:pt idx="147">
                  <c:v>2416.9655095338458</c:v>
                </c:pt>
                <c:pt idx="148">
                  <c:v>7112.5789731253053</c:v>
                </c:pt>
                <c:pt idx="149">
                  <c:v>8508.2656638071276</c:v>
                </c:pt>
                <c:pt idx="150">
                  <c:v>9416.9407807838343</c:v>
                </c:pt>
                <c:pt idx="151">
                  <c:v>10103.079280233504</c:v>
                </c:pt>
                <c:pt idx="152">
                  <c:v>10658.743763658778</c:v>
                </c:pt>
                <c:pt idx="153">
                  <c:v>11127.754993751987</c:v>
                </c:pt>
                <c:pt idx="154">
                  <c:v>11534.657426978605</c:v>
                </c:pt>
                <c:pt idx="155">
                  <c:v>11894.677365845957</c:v>
                </c:pt>
                <c:pt idx="156">
                  <c:v>12217.95268038804</c:v>
                </c:pt>
                <c:pt idx="157">
                  <c:v>12511.594066144948</c:v>
                </c:pt>
                <c:pt idx="158">
                  <c:v>12780.792656109486</c:v>
                </c:pt>
                <c:pt idx="159">
                  <c:v>13029.46057859929</c:v>
                </c:pt>
                <c:pt idx="160">
                  <c:v>13260.623324520117</c:v>
                </c:pt>
                <c:pt idx="161">
                  <c:v>13476.67147477797</c:v>
                </c:pt>
                <c:pt idx="162">
                  <c:v>13679.528475602661</c:v>
                </c:pt>
                <c:pt idx="163">
                  <c:v>13870.766094513998</c:v>
                </c:pt>
                <c:pt idx="164">
                  <c:v>14051.686065697295</c:v>
                </c:pt>
                <c:pt idx="165">
                  <c:v>14223.37919758546</c:v>
                </c:pt>
                <c:pt idx="166">
                  <c:v>14386.769048521383</c:v>
                </c:pt>
                <c:pt idx="167">
                  <c:v>14542.644785347118</c:v>
                </c:pt>
                <c:pt idx="168">
                  <c:v>18231.365207027764</c:v>
                </c:pt>
                <c:pt idx="169">
                  <c:v>22136.509893119004</c:v>
                </c:pt>
                <c:pt idx="170">
                  <c:v>25983.10707674476</c:v>
                </c:pt>
                <c:pt idx="171">
                  <c:v>29441.387931342786</c:v>
                </c:pt>
                <c:pt idx="172">
                  <c:v>32169.901647873747</c:v>
                </c:pt>
                <c:pt idx="173">
                  <c:v>33876.397341402168</c:v>
                </c:pt>
                <c:pt idx="174" formatCode="#,##0.00">
                  <c:v>934.27955477056958</c:v>
                </c:pt>
                <c:pt idx="175">
                  <c:v>1596.9231140589695</c:v>
                </c:pt>
                <c:pt idx="176">
                  <c:v>2836.1978902044102</c:v>
                </c:pt>
                <c:pt idx="177">
                  <c:v>7542.4978949787392</c:v>
                </c:pt>
                <c:pt idx="178">
                  <c:v>8882.9715583234338</c:v>
                </c:pt>
                <c:pt idx="179">
                  <c:v>9752.6100415543733</c:v>
                </c:pt>
                <c:pt idx="180">
                  <c:v>10409.068106946388</c:v>
                </c:pt>
                <c:pt idx="181">
                  <c:v>10941.111035319138</c:v>
                </c:pt>
                <c:pt idx="182">
                  <c:v>11390.746562167295</c:v>
                </c:pt>
                <c:pt idx="183">
                  <c:v>11781.414715789584</c:v>
                </c:pt>
                <c:pt idx="184">
                  <c:v>12127.61794027354</c:v>
                </c:pt>
                <c:pt idx="185">
                  <c:v>12438.993295159366</c:v>
                </c:pt>
                <c:pt idx="186">
                  <c:v>12722.290292178619</c:v>
                </c:pt>
                <c:pt idx="187">
                  <c:v>12982.430878491114</c:v>
                </c:pt>
                <c:pt idx="188">
                  <c:v>13223.121143750632</c:v>
                </c:pt>
                <c:pt idx="189">
                  <c:v>13447.225357539635</c:v>
                </c:pt>
                <c:pt idx="190">
                  <c:v>13657.005585202043</c:v>
                </c:pt>
                <c:pt idx="191">
                  <c:v>13854.281193038241</c:v>
                </c:pt>
                <c:pt idx="192">
                  <c:v>14040.538497317279</c:v>
                </c:pt>
                <c:pt idx="193">
                  <c:v>14217.008233114013</c:v>
                </c:pt>
                <c:pt idx="194">
                  <c:v>14384.721594582657</c:v>
                </c:pt>
                <c:pt idx="195">
                  <c:v>14544.551616251854</c:v>
                </c:pt>
                <c:pt idx="196">
                  <c:v>14697.244287329337</c:v>
                </c:pt>
                <c:pt idx="197">
                  <c:v>18386.30528400714</c:v>
                </c:pt>
                <c:pt idx="198">
                  <c:v>22518.973670255433</c:v>
                </c:pt>
                <c:pt idx="199">
                  <c:v>26965.991495476628</c:v>
                </c:pt>
                <c:pt idx="200">
                  <c:v>31541.204870509398</c:v>
                </c:pt>
                <c:pt idx="201">
                  <c:v>36010.29294666741</c:v>
                </c:pt>
                <c:pt idx="202">
                  <c:v>40109.741806972088</c:v>
                </c:pt>
                <c:pt idx="203" formatCode="#,##0.00">
                  <c:v>487.27713505375112</c:v>
                </c:pt>
                <c:pt idx="204">
                  <c:v>844.11547458928874</c:v>
                </c:pt>
                <c:pt idx="205">
                  <c:v>1570.291572674508</c:v>
                </c:pt>
                <c:pt idx="206">
                  <c:v>4684.3602315235439</c:v>
                </c:pt>
                <c:pt idx="207">
                  <c:v>5616.2263135459925</c:v>
                </c:pt>
                <c:pt idx="208">
                  <c:v>6224.0244627238799</c:v>
                </c:pt>
                <c:pt idx="209">
                  <c:v>6683.4914825819942</c:v>
                </c:pt>
                <c:pt idx="210">
                  <c:v>7055.8957152900775</c:v>
                </c:pt>
                <c:pt idx="211">
                  <c:v>7370.4302481020795</c:v>
                </c:pt>
                <c:pt idx="212">
                  <c:v>7643.4592295610883</c:v>
                </c:pt>
                <c:pt idx="213">
                  <c:v>7885.1406990292444</c:v>
                </c:pt>
                <c:pt idx="214">
                  <c:v>8102.2416240764496</c:v>
                </c:pt>
                <c:pt idx="215">
                  <c:v>8299.5105423969599</c:v>
                </c:pt>
                <c:pt idx="216">
                  <c:v>8480.4155128050879</c:v>
                </c:pt>
                <c:pt idx="217">
                  <c:v>8647.5710738609432</c:v>
                </c:pt>
                <c:pt idx="218">
                  <c:v>8802.9998733298653</c:v>
                </c:pt>
                <c:pt idx="219">
                  <c:v>8948.3005772386041</c:v>
                </c:pt>
                <c:pt idx="220">
                  <c:v>9084.7598156722051</c:v>
                </c:pt>
                <c:pt idx="221">
                  <c:v>9213.4292413274688</c:v>
                </c:pt>
                <c:pt idx="222">
                  <c:v>9335.180036381882</c:v>
                </c:pt>
                <c:pt idx="223">
                  <c:v>9450.7423827372859</c:v>
                </c:pt>
                <c:pt idx="224">
                  <c:v>9560.734634002587</c:v>
                </c:pt>
                <c:pt idx="225">
                  <c:v>9665.6852672343193</c:v>
                </c:pt>
                <c:pt idx="226">
                  <c:v>12153.805651403709</c:v>
                </c:pt>
                <c:pt idx="227">
                  <c:v>14796.576457489555</c:v>
                </c:pt>
                <c:pt idx="228">
                  <c:v>17407.903050693149</c:v>
                </c:pt>
                <c:pt idx="229">
                  <c:v>19762.952499229657</c:v>
                </c:pt>
                <c:pt idx="230">
                  <c:v>21627.579625453578</c:v>
                </c:pt>
                <c:pt idx="231">
                  <c:v>22800.237735627215</c:v>
                </c:pt>
                <c:pt idx="232" formatCode="#,##0.00">
                  <c:v>552.50237182849457</c:v>
                </c:pt>
                <c:pt idx="233">
                  <c:v>971.48535384407069</c:v>
                </c:pt>
                <c:pt idx="234">
                  <c:v>1790.8928771186861</c:v>
                </c:pt>
                <c:pt idx="235">
                  <c:v>5116.2983924962791</c:v>
                </c:pt>
                <c:pt idx="236">
                  <c:v>6081.2552371797365</c:v>
                </c:pt>
                <c:pt idx="237">
                  <c:v>6705.270731974405</c:v>
                </c:pt>
                <c:pt idx="238">
                  <c:v>7174.2910291860735</c:v>
                </c:pt>
                <c:pt idx="239">
                  <c:v>7552.7367561018455</c:v>
                </c:pt>
                <c:pt idx="240">
                  <c:v>7871.1782854464809</c:v>
                </c:pt>
                <c:pt idx="241">
                  <c:v>8146.6994167083521</c:v>
                </c:pt>
                <c:pt idx="242">
                  <c:v>8389.8787194485631</c:v>
                </c:pt>
                <c:pt idx="243">
                  <c:v>8607.7486275228621</c:v>
                </c:pt>
                <c:pt idx="244">
                  <c:v>8805.2350413148215</c:v>
                </c:pt>
                <c:pt idx="245">
                  <c:v>8985.9297909959096</c:v>
                </c:pt>
                <c:pt idx="246">
                  <c:v>9152.5368185775114</c:v>
                </c:pt>
                <c:pt idx="247">
                  <c:v>9307.1451842284496</c:v>
                </c:pt>
                <c:pt idx="248">
                  <c:v>9451.4040450832472</c:v>
                </c:pt>
                <c:pt idx="249">
                  <c:v>9586.6391743408822</c:v>
                </c:pt>
                <c:pt idx="250">
                  <c:v>9713.9330795171481</c:v>
                </c:pt>
                <c:pt idx="251">
                  <c:v>9834.1816158610854</c:v>
                </c:pt>
                <c:pt idx="252">
                  <c:v>9948.1349431694707</c:v>
                </c:pt>
                <c:pt idx="253">
                  <c:v>10056.427769628668</c:v>
                </c:pt>
                <c:pt idx="254">
                  <c:v>10159.602091137407</c:v>
                </c:pt>
                <c:pt idx="255">
                  <c:v>12555.550608805726</c:v>
                </c:pt>
                <c:pt idx="256">
                  <c:v>14963.554380535301</c:v>
                </c:pt>
                <c:pt idx="257">
                  <c:v>17134.543488858821</c:v>
                </c:pt>
                <c:pt idx="258">
                  <c:v>18814.042327685776</c:v>
                </c:pt>
                <c:pt idx="259">
                  <c:v>19821.24942369237</c:v>
                </c:pt>
                <c:pt idx="260">
                  <c:v>20107.105734684235</c:v>
                </c:pt>
                <c:pt idx="261" formatCode="#,##0.00">
                  <c:v>663.81105302949084</c:v>
                </c:pt>
                <c:pt idx="262">
                  <c:v>1171.7038027243457</c:v>
                </c:pt>
                <c:pt idx="263">
                  <c:v>2246.2662176988397</c:v>
                </c:pt>
                <c:pt idx="264">
                  <c:v>7079.0117117870332</c:v>
                </c:pt>
                <c:pt idx="265">
                  <c:v>8558.2512990127489</c:v>
                </c:pt>
                <c:pt idx="266">
                  <c:v>9528.027498496971</c:v>
                </c:pt>
                <c:pt idx="267">
                  <c:v>10263.414016302631</c:v>
                </c:pt>
                <c:pt idx="268">
                  <c:v>10860.791374690298</c:v>
                </c:pt>
                <c:pt idx="269">
                  <c:v>11366.22665513547</c:v>
                </c:pt>
                <c:pt idx="270">
                  <c:v>11805.601794276028</c:v>
                </c:pt>
                <c:pt idx="271">
                  <c:v>12195.011913125125</c:v>
                </c:pt>
                <c:pt idx="272">
                  <c:v>12545.194943178456</c:v>
                </c:pt>
                <c:pt idx="273">
                  <c:v>12863.695385490722</c:v>
                </c:pt>
                <c:pt idx="274">
                  <c:v>13156.029291131526</c:v>
                </c:pt>
                <c:pt idx="275">
                  <c:v>13426.359136770328</c:v>
                </c:pt>
                <c:pt idx="276">
                  <c:v>13677.907825859847</c:v>
                </c:pt>
                <c:pt idx="277">
                  <c:v>13913.224645729395</c:v>
                </c:pt>
                <c:pt idx="278">
                  <c:v>14134.362737217134</c:v>
                </c:pt>
                <c:pt idx="279">
                  <c:v>14343.001353451065</c:v>
                </c:pt>
                <c:pt idx="280">
                  <c:v>14540.532401166131</c:v>
                </c:pt>
                <c:pt idx="281">
                  <c:v>14728.123149693825</c:v>
                </c:pt>
                <c:pt idx="282">
                  <c:v>14906.762606824142</c:v>
                </c:pt>
                <c:pt idx="283">
                  <c:v>15077.29643623562</c:v>
                </c:pt>
                <c:pt idx="284">
                  <c:v>19144.928583490131</c:v>
                </c:pt>
                <c:pt idx="285">
                  <c:v>23527.732023835164</c:v>
                </c:pt>
                <c:pt idx="286">
                  <c:v>27955.338618836031</c:v>
                </c:pt>
                <c:pt idx="287">
                  <c:v>32100.859628106122</c:v>
                </c:pt>
                <c:pt idx="288">
                  <c:v>35614.926895120167</c:v>
                </c:pt>
                <c:pt idx="289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D6-4DDA-9A28-2CB60E3B1F18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D6-4DDA-9A28-2CB60E3B1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7872"/>
        <c:axId val="-1978976240"/>
      </c:scatterChart>
      <c:valAx>
        <c:axId val="-197897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6240"/>
        <c:crosses val="autoZero"/>
        <c:crossBetween val="midCat"/>
      </c:valAx>
      <c:valAx>
        <c:axId val="-197897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7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WITCZACK'!$H$5:$H$33</c:f>
              <c:numCache>
                <c:formatCode>0.00</c:formatCode>
                <c:ptCount val="29"/>
                <c:pt idx="0">
                  <c:v>2.9025484946000515</c:v>
                </c:pt>
                <c:pt idx="1">
                  <c:v>3.2826584441346518</c:v>
                </c:pt>
                <c:pt idx="2">
                  <c:v>3.6556247696511881</c:v>
                </c:pt>
                <c:pt idx="3">
                  <c:v>4.1560293037915095</c:v>
                </c:pt>
                <c:pt idx="4">
                  <c:v>4.2231101328256706</c:v>
                </c:pt>
                <c:pt idx="5">
                  <c:v>4.2594762673110864</c:v>
                </c:pt>
                <c:pt idx="6">
                  <c:v>4.2840395017325301</c:v>
                </c:pt>
                <c:pt idx="7">
                  <c:v>4.3024038283942447</c:v>
                </c:pt>
                <c:pt idx="8">
                  <c:v>4.3169723484760691</c:v>
                </c:pt>
                <c:pt idx="9">
                  <c:v>4.328989759165851</c:v>
                </c:pt>
                <c:pt idx="10">
                  <c:v>4.339181241379797</c:v>
                </c:pt>
                <c:pt idx="11">
                  <c:v>4.3480049757404116</c:v>
                </c:pt>
                <c:pt idx="12">
                  <c:v>4.3557681991137951</c:v>
                </c:pt>
                <c:pt idx="13">
                  <c:v>4.3626865549630027</c:v>
                </c:pt>
                <c:pt idx="14">
                  <c:v>4.3689169751109693</c:v>
                </c:pt>
                <c:pt idx="15">
                  <c:v>4.3745770722996014</c:v>
                </c:pt>
                <c:pt idx="16">
                  <c:v>4.3797571668491742</c:v>
                </c:pt>
                <c:pt idx="17">
                  <c:v>4.3845280601439436</c:v>
                </c:pt>
                <c:pt idx="18">
                  <c:v>4.3889462362468583</c:v>
                </c:pt>
                <c:pt idx="19">
                  <c:v>4.3930574467054626</c:v>
                </c:pt>
                <c:pt idx="20">
                  <c:v>4.3968992446608119</c:v>
                </c:pt>
                <c:pt idx="21">
                  <c:v>4.400502816285095</c:v>
                </c:pt>
                <c:pt idx="22">
                  <c:v>4.4038943303751861</c:v>
                </c:pt>
                <c:pt idx="23">
                  <c:v>4.4734427422607927</c:v>
                </c:pt>
                <c:pt idx="24">
                  <c:v>4.5317703711630735</c:v>
                </c:pt>
                <c:pt idx="25">
                  <c:v>4.5808015133951647</c:v>
                </c:pt>
                <c:pt idx="26">
                  <c:v>4.6223135915353897</c:v>
                </c:pt>
                <c:pt idx="27">
                  <c:v>4.6579340170080208</c:v>
                </c:pt>
                <c:pt idx="28">
                  <c:v>4.6891797197532936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A7-4353-B52D-48EC6A8F3B75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A7-4353-B52D-48EC6A8F3B75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WITCZACK'!$Q$5:$Q$33</c:f>
              <c:numCache>
                <c:formatCode>0.00</c:formatCode>
                <c:ptCount val="29"/>
                <c:pt idx="0">
                  <c:v>3.0784615516045828</c:v>
                </c:pt>
                <c:pt idx="1">
                  <c:v>3.3540435777725421</c:v>
                </c:pt>
                <c:pt idx="2">
                  <c:v>3.643094785056634</c:v>
                </c:pt>
                <c:pt idx="3">
                  <c:v>4.0937593549613318</c:v>
                </c:pt>
                <c:pt idx="4">
                  <c:v>4.1619672724200178</c:v>
                </c:pt>
                <c:pt idx="5">
                  <c:v>4.1998237305634651</c:v>
                </c:pt>
                <c:pt idx="6">
                  <c:v>4.2257392325620771</c:v>
                </c:pt>
                <c:pt idx="7">
                  <c:v>4.2452921879643331</c:v>
                </c:pt>
                <c:pt idx="8">
                  <c:v>4.2609085485185449</c:v>
                </c:pt>
                <c:pt idx="9">
                  <c:v>4.2738578723397147</c:v>
                </c:pt>
                <c:pt idx="10">
                  <c:v>4.2848858629389808</c:v>
                </c:pt>
                <c:pt idx="11">
                  <c:v>4.2944668273722986</c:v>
                </c:pt>
                <c:pt idx="12">
                  <c:v>4.3029206193333209</c:v>
                </c:pt>
                <c:pt idx="13">
                  <c:v>4.31047283602026</c:v>
                </c:pt>
                <c:pt idx="14">
                  <c:v>4.317288356941182</c:v>
                </c:pt>
                <c:pt idx="15">
                  <c:v>4.3234912214762042</c:v>
                </c:pt>
                <c:pt idx="16">
                  <c:v>4.3291770102141012</c:v>
                </c:pt>
                <c:pt idx="17">
                  <c:v>4.3344208790695156</c:v>
                </c:pt>
                <c:pt idx="18">
                  <c:v>4.3392829543863334</c:v>
                </c:pt>
                <c:pt idx="19">
                  <c:v>4.343812063133794</c:v>
                </c:pt>
                <c:pt idx="20">
                  <c:v>4.3480483776342878</c:v>
                </c:pt>
                <c:pt idx="21">
                  <c:v>4.3520253321951987</c:v>
                </c:pt>
                <c:pt idx="22">
                  <c:v>4.3557710390801327</c:v>
                </c:pt>
                <c:pt idx="23">
                  <c:v>4.4328443297415978</c:v>
                </c:pt>
                <c:pt idx="24">
                  <c:v>4.4964463748139254</c:v>
                </c:pt>
                <c:pt idx="25">
                  <c:v>4.5464757639067486</c:v>
                </c:pt>
                <c:pt idx="26">
                  <c:v>4.582741935587654</c:v>
                </c:pt>
                <c:pt idx="27">
                  <c:v>4.6049702587418411</c:v>
                </c:pt>
                <c:pt idx="28">
                  <c:v>4.6129369561583777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A7-4353-B52D-48EC6A8F3B75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WITCZACK'!$Z$5:$Z$33</c:f>
              <c:numCache>
                <c:formatCode>0.00</c:formatCode>
                <c:ptCount val="29"/>
                <c:pt idx="0">
                  <c:v>2.7676735359875919</c:v>
                </c:pt>
                <c:pt idx="1">
                  <c:v>3.0477268940972468</c:v>
                </c:pt>
                <c:pt idx="2">
                  <c:v>3.3412372465567253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A7-4353-B52D-48EC6A8F3B75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WITCZACK'!$AI$5:$AI$33</c:f>
              <c:numCache>
                <c:formatCode>0.00</c:formatCode>
                <c:ptCount val="29"/>
                <c:pt idx="0">
                  <c:v>3.1008009414100206</c:v>
                </c:pt>
                <c:pt idx="1">
                  <c:v>3.3749774046710463</c:v>
                </c:pt>
                <c:pt idx="2">
                  <c:v>3.6625835722663664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A7-4353-B52D-48EC6A8F3B75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WITCZACK'!$AR$5:$AR$33</c:f>
              <c:numCache>
                <c:formatCode>0.00</c:formatCode>
                <c:ptCount val="29"/>
                <c:pt idx="0">
                  <c:v>3.0673088608480867</c:v>
                </c:pt>
                <c:pt idx="1">
                  <c:v>3.3400220628110482</c:v>
                </c:pt>
                <c:pt idx="2">
                  <c:v>3.626091258336265</c:v>
                </c:pt>
                <c:pt idx="3">
                  <c:v>4.0721103910158263</c:v>
                </c:pt>
                <c:pt idx="4">
                  <c:v>4.1396112147334261</c:v>
                </c:pt>
                <c:pt idx="5">
                  <c:v>4.1770743119020137</c:v>
                </c:pt>
                <c:pt idx="6">
                  <c:v>4.2027200902145454</c:v>
                </c:pt>
                <c:pt idx="7">
                  <c:v>4.2220692807776903</c:v>
                </c:pt>
                <c:pt idx="8">
                  <c:v>4.2375227264365263</c:v>
                </c:pt>
                <c:pt idx="9">
                  <c:v>4.2503368342699117</c:v>
                </c:pt>
                <c:pt idx="10">
                  <c:v>4.2612495777214114</c:v>
                </c:pt>
                <c:pt idx="11">
                  <c:v>4.2707303440271565</c:v>
                </c:pt>
                <c:pt idx="12">
                  <c:v>4.279095667284599</c:v>
                </c:pt>
                <c:pt idx="13">
                  <c:v>4.2865688021382242</c:v>
                </c:pt>
                <c:pt idx="14">
                  <c:v>4.2933129152184248</c:v>
                </c:pt>
                <c:pt idx="15">
                  <c:v>4.2994507567419697</c:v>
                </c:pt>
                <c:pt idx="16">
                  <c:v>4.3050769135091675</c:v>
                </c:pt>
                <c:pt idx="17">
                  <c:v>4.3102657597127392</c:v>
                </c:pt>
                <c:pt idx="18">
                  <c:v>4.315076796078599</c:v>
                </c:pt>
                <c:pt idx="19">
                  <c:v>4.3195583413567942</c:v>
                </c:pt>
                <c:pt idx="20">
                  <c:v>4.3237501495988377</c:v>
                </c:pt>
                <c:pt idx="21">
                  <c:v>4.3276853068904817</c:v>
                </c:pt>
                <c:pt idx="22">
                  <c:v>4.3313916326178674</c:v>
                </c:pt>
                <c:pt idx="23">
                  <c:v>4.4076510332742638</c:v>
                </c:pt>
                <c:pt idx="24">
                  <c:v>4.4705744559400582</c:v>
                </c:pt>
                <c:pt idx="25">
                  <c:v>4.5200622347602408</c:v>
                </c:pt>
                <c:pt idx="26">
                  <c:v>4.5559263814166995</c:v>
                </c:pt>
                <c:pt idx="27">
                  <c:v>4.577895621883231</c:v>
                </c:pt>
                <c:pt idx="28">
                  <c:v>4.5857490719618248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1A7-4353-B52D-48EC6A8F3B75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WITCZACK'!$BC$5:$BC$33</c:f>
              <c:numCache>
                <c:formatCode>0.00</c:formatCode>
                <c:ptCount val="29"/>
                <c:pt idx="0">
                  <c:v>3.0491613511083488</c:v>
                </c:pt>
                <c:pt idx="1">
                  <c:v>3.307909378261813</c:v>
                </c:pt>
                <c:pt idx="2">
                  <c:v>3.576727687453134</c:v>
                </c:pt>
                <c:pt idx="3">
                  <c:v>4.0062736515761168</c:v>
                </c:pt>
                <c:pt idx="4">
                  <c:v>4.0736461523240726</c:v>
                </c:pt>
                <c:pt idx="5">
                  <c:v>4.1114151344005334</c:v>
                </c:pt>
                <c:pt idx="6">
                  <c:v>4.1374377364516643</c:v>
                </c:pt>
                <c:pt idx="7">
                  <c:v>4.1571656742727754</c:v>
                </c:pt>
                <c:pt idx="8">
                  <c:v>4.1729820183164632</c:v>
                </c:pt>
                <c:pt idx="9">
                  <c:v>4.1861388642284894</c:v>
                </c:pt>
                <c:pt idx="10">
                  <c:v>4.1973740730407618</c:v>
                </c:pt>
                <c:pt idx="11">
                  <c:v>4.2071582764716942</c:v>
                </c:pt>
                <c:pt idx="12">
                  <c:v>4.2158096244906345</c:v>
                </c:pt>
                <c:pt idx="13">
                  <c:v>4.2235529990086054</c:v>
                </c:pt>
                <c:pt idx="14">
                  <c:v>4.2305530772577269</c:v>
                </c:pt>
                <c:pt idx="15">
                  <c:v>4.2369339660679284</c:v>
                </c:pt>
                <c:pt idx="16">
                  <c:v>4.2427914534391915</c:v>
                </c:pt>
                <c:pt idx="17">
                  <c:v>4.2482009714090818</c:v>
                </c:pt>
                <c:pt idx="18">
                  <c:v>4.2532229513456237</c:v>
                </c:pt>
                <c:pt idx="19">
                  <c:v>4.2579065317829299</c:v>
                </c:pt>
                <c:pt idx="20">
                  <c:v>4.2622921907175924</c:v>
                </c:pt>
                <c:pt idx="21">
                  <c:v>4.2664136555598846</c:v>
                </c:pt>
                <c:pt idx="22">
                  <c:v>4.2702993157908953</c:v>
                </c:pt>
                <c:pt idx="23">
                  <c:v>4.3511327722889739</c:v>
                </c:pt>
                <c:pt idx="24">
                  <c:v>4.4192874872191661</c:v>
                </c:pt>
                <c:pt idx="25">
                  <c:v>4.4741678078421874</c:v>
                </c:pt>
                <c:pt idx="26">
                  <c:v>4.5152863438122068</c:v>
                </c:pt>
                <c:pt idx="27">
                  <c:v>4.5423619723735005</c:v>
                </c:pt>
                <c:pt idx="28">
                  <c:v>4.5554908923284012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1A7-4353-B52D-48EC6A8F3B75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WITCZACK'!$BM$5:$BM$33</c:f>
              <c:numCache>
                <c:formatCode>0.00</c:formatCode>
                <c:ptCount val="29"/>
                <c:pt idx="0">
                  <c:v>3.3408516039153993</c:v>
                </c:pt>
                <c:pt idx="1">
                  <c:v>3.5607232047349311</c:v>
                </c:pt>
                <c:pt idx="2">
                  <c:v>3.7774166502067636</c:v>
                </c:pt>
                <c:pt idx="3">
                  <c:v>4.1077563074380592</c:v>
                </c:pt>
                <c:pt idx="4">
                  <c:v>4.1586903118975833</c:v>
                </c:pt>
                <c:pt idx="5">
                  <c:v>4.1872304650699474</c:v>
                </c:pt>
                <c:pt idx="6">
                  <c:v>4.2069009902365533</c:v>
                </c:pt>
                <c:pt idx="7">
                  <c:v>4.2218216656214773</c:v>
                </c:pt>
                <c:pt idx="8">
                  <c:v>4.2337914798737852</c:v>
                </c:pt>
                <c:pt idx="9">
                  <c:v>4.2437551061696688</c:v>
                </c:pt>
                <c:pt idx="10">
                  <c:v>4.2522690592342487</c:v>
                </c:pt>
                <c:pt idx="11">
                  <c:v>4.2596882376815461</c:v>
                </c:pt>
                <c:pt idx="12">
                  <c:v>4.2662525340714836</c:v>
                </c:pt>
                <c:pt idx="13">
                  <c:v>4.2721315105833986</c:v>
                </c:pt>
                <c:pt idx="14">
                  <c:v>4.2774493373859528</c:v>
                </c:pt>
                <c:pt idx="15">
                  <c:v>4.282299598770507</c:v>
                </c:pt>
                <c:pt idx="16">
                  <c:v>4.28675453055203</c:v>
                </c:pt>
                <c:pt idx="17">
                  <c:v>4.2908710232023459</c:v>
                </c:pt>
                <c:pt idx="18">
                  <c:v>4.2946946588368293</c:v>
                </c:pt>
                <c:pt idx="19">
                  <c:v>4.2982625061522883</c:v>
                </c:pt>
                <c:pt idx="20">
                  <c:v>4.3016051045734311</c:v>
                </c:pt>
                <c:pt idx="21">
                  <c:v>4.304747903901081</c:v>
                </c:pt>
                <c:pt idx="22">
                  <c:v>4.3077123291232224</c:v>
                </c:pt>
                <c:pt idx="23">
                  <c:v>4.3697994570992149</c:v>
                </c:pt>
                <c:pt idx="24">
                  <c:v>4.4231661093244954</c:v>
                </c:pt>
                <c:pt idx="25">
                  <c:v>4.4675440981514996</c:v>
                </c:pt>
                <c:pt idx="26">
                  <c:v>4.5026827930398952</c:v>
                </c:pt>
                <c:pt idx="27">
                  <c:v>4.5283583559504992</c:v>
                </c:pt>
                <c:pt idx="28">
                  <c:v>4.544414670759326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A7-4353-B52D-48EC6A8F3B75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WITCZACK'!$BW$5:$BW$33</c:f>
              <c:numCache>
                <c:formatCode>0.00</c:formatCode>
                <c:ptCount val="29"/>
                <c:pt idx="0">
                  <c:v>2.8877914339013149</c:v>
                </c:pt>
                <c:pt idx="1">
                  <c:v>3.1221704339869336</c:v>
                </c:pt>
                <c:pt idx="2">
                  <c:v>3.3769556031931751</c:v>
                </c:pt>
                <c:pt idx="3">
                  <c:v>3.803849612373678</c:v>
                </c:pt>
                <c:pt idx="4">
                  <c:v>3.8725166827668436</c:v>
                </c:pt>
                <c:pt idx="5">
                  <c:v>3.9111669575431733</c:v>
                </c:pt>
                <c:pt idx="6">
                  <c:v>3.9378572059005807</c:v>
                </c:pt>
                <c:pt idx="7">
                  <c:v>3.958122754848258</c:v>
                </c:pt>
                <c:pt idx="8">
                  <c:v>3.9743891615012479</c:v>
                </c:pt>
                <c:pt idx="9">
                  <c:v>3.9879330633783963</c:v>
                </c:pt>
                <c:pt idx="10">
                  <c:v>3.9995077907869003</c:v>
                </c:pt>
                <c:pt idx="11">
                  <c:v>4.0095943606903699</c:v>
                </c:pt>
                <c:pt idx="12">
                  <c:v>4.0185182357537208</c:v>
                </c:pt>
                <c:pt idx="13">
                  <c:v>4.0265096430995388</c:v>
                </c:pt>
                <c:pt idx="14">
                  <c:v>4.0337372863442962</c:v>
                </c:pt>
                <c:pt idx="15">
                  <c:v>4.0403283812636985</c:v>
                </c:pt>
                <c:pt idx="16">
                  <c:v>4.0463811666828953</c:v>
                </c:pt>
                <c:pt idx="17">
                  <c:v>4.0519730409971739</c:v>
                </c:pt>
                <c:pt idx="18">
                  <c:v>4.057166037335767</c:v>
                </c:pt>
                <c:pt idx="19">
                  <c:v>4.0620106163244678</c:v>
                </c:pt>
                <c:pt idx="20">
                  <c:v>4.066548359924548</c:v>
                </c:pt>
                <c:pt idx="21">
                  <c:v>4.0708139268707129</c:v>
                </c:pt>
                <c:pt idx="22">
                  <c:v>4.0748364995396216</c:v>
                </c:pt>
                <c:pt idx="23">
                  <c:v>4.1587761862919566</c:v>
                </c:pt>
                <c:pt idx="24">
                  <c:v>4.230089733305455</c:v>
                </c:pt>
                <c:pt idx="25">
                  <c:v>4.2882600044442576</c:v>
                </c:pt>
                <c:pt idx="26">
                  <c:v>4.3329222250397441</c:v>
                </c:pt>
                <c:pt idx="27">
                  <c:v>4.3638184022174498</c:v>
                </c:pt>
                <c:pt idx="28">
                  <c:v>4.3808170197258542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1A7-4353-B52D-48EC6A8F3B75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WITCZACK'!$CG$5:$CG$33</c:f>
              <c:numCache>
                <c:formatCode>0.00</c:formatCode>
                <c:ptCount val="29"/>
                <c:pt idx="0">
                  <c:v>2.9165659660098373</c:v>
                </c:pt>
                <c:pt idx="1">
                  <c:v>3.1825886347984764</c:v>
                </c:pt>
                <c:pt idx="2">
                  <c:v>3.451374204430806</c:v>
                </c:pt>
                <c:pt idx="3">
                  <c:v>3.8675963022931241</c:v>
                </c:pt>
                <c:pt idx="4">
                  <c:v>3.9316353572303089</c:v>
                </c:pt>
                <c:pt idx="5">
                  <c:v>3.967404094514881</c:v>
                </c:pt>
                <c:pt idx="6">
                  <c:v>3.9919945367662781</c:v>
                </c:pt>
                <c:pt idx="7">
                  <c:v>4.0106075910285259</c:v>
                </c:pt>
                <c:pt idx="8">
                  <c:v>4.0255119951985598</c:v>
                </c:pt>
                <c:pt idx="9">
                  <c:v>4.0378979618281035</c:v>
                </c:pt>
                <c:pt idx="10">
                  <c:v>4.0484660404597523</c:v>
                </c:pt>
                <c:pt idx="11">
                  <c:v>4.057662619756095</c:v>
                </c:pt>
                <c:pt idx="12">
                  <c:v>4.0657892054888007</c:v>
                </c:pt>
                <c:pt idx="13">
                  <c:v>4.073058757586228</c:v>
                </c:pt>
                <c:pt idx="14">
                  <c:v>4.0796271213184863</c:v>
                </c:pt>
                <c:pt idx="15">
                  <c:v>4.0856116788226746</c:v>
                </c:pt>
                <c:pt idx="16">
                  <c:v>4.0911029799649805</c:v>
                </c:pt>
                <c:pt idx="17">
                  <c:v>4.0961722974042774</c:v>
                </c:pt>
                <c:pt idx="18">
                  <c:v>4.1008767049506094</c:v>
                </c:pt>
                <c:pt idx="19">
                  <c:v>4.1052625919660581</c:v>
                </c:pt>
                <c:pt idx="20">
                  <c:v>4.1093681572277934</c:v>
                </c:pt>
                <c:pt idx="21">
                  <c:v>4.1132252176886013</c:v>
                </c:pt>
                <c:pt idx="22">
                  <c:v>4.1168605457765484</c:v>
                </c:pt>
                <c:pt idx="23">
                  <c:v>4.1922426641501547</c:v>
                </c:pt>
                <c:pt idx="24">
                  <c:v>4.2553872626512241</c:v>
                </c:pt>
                <c:pt idx="25">
                  <c:v>4.3058573635149662</c:v>
                </c:pt>
                <c:pt idx="26">
                  <c:v>4.3433190567940505</c:v>
                </c:pt>
                <c:pt idx="27">
                  <c:v>4.3676488475821245</c:v>
                </c:pt>
                <c:pt idx="28">
                  <c:v>4.379085496820049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1A7-4353-B52D-48EC6A8F3B75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WITCZACK'!$CQ$5:$CQ$33</c:f>
              <c:numCache>
                <c:formatCode>0.00</c:formatCode>
                <c:ptCount val="29"/>
                <c:pt idx="0">
                  <c:v>3.0625310082899828</c:v>
                </c:pt>
                <c:pt idx="1">
                  <c:v>3.3411319707759612</c:v>
                </c:pt>
                <c:pt idx="2">
                  <c:v>3.6204765935140646</c:v>
                </c:pt>
                <c:pt idx="3">
                  <c:v>4.0495836868717152</c:v>
                </c:pt>
                <c:pt idx="4">
                  <c:v>4.1155166540044075</c:v>
                </c:pt>
                <c:pt idx="5">
                  <c:v>4.152372957841667</c:v>
                </c:pt>
                <c:pt idx="6">
                  <c:v>4.1777296970295801</c:v>
                </c:pt>
                <c:pt idx="7">
                  <c:v>4.1969353930438897</c:v>
                </c:pt>
                <c:pt idx="8">
                  <c:v>4.2123234946027033</c:v>
                </c:pt>
                <c:pt idx="9">
                  <c:v>4.2251183779343515</c:v>
                </c:pt>
                <c:pt idx="10">
                  <c:v>4.2360408375701724</c:v>
                </c:pt>
                <c:pt idx="11">
                  <c:v>4.2455502508292824</c:v>
                </c:pt>
                <c:pt idx="12">
                  <c:v>4.253956956000815</c:v>
                </c:pt>
                <c:pt idx="13">
                  <c:v>4.2614801930021819</c:v>
                </c:pt>
                <c:pt idx="14">
                  <c:v>4.2682804324833894</c:v>
                </c:pt>
                <c:pt idx="15">
                  <c:v>4.2744785621970411</c:v>
                </c:pt>
                <c:pt idx="16">
                  <c:v>4.2801678526663345</c:v>
                </c:pt>
                <c:pt idx="17">
                  <c:v>4.2854217305701763</c:v>
                </c:pt>
                <c:pt idx="18">
                  <c:v>4.2902990044194018</c:v>
                </c:pt>
                <c:pt idx="19">
                  <c:v>4.2948474812971371</c:v>
                </c:pt>
                <c:pt idx="20">
                  <c:v>4.2991065336182563</c:v>
                </c:pt>
                <c:pt idx="21">
                  <c:v>4.3031089609581175</c:v>
                </c:pt>
                <c:pt idx="22">
                  <c:v>4.3068823667322835</c:v>
                </c:pt>
                <c:pt idx="23">
                  <c:v>4.3854181804576964</c:v>
                </c:pt>
                <c:pt idx="24">
                  <c:v>4.451848418813511</c:v>
                </c:pt>
                <c:pt idx="25">
                  <c:v>4.5057463886032307</c:v>
                </c:pt>
                <c:pt idx="26">
                  <c:v>4.5467425898871605</c:v>
                </c:pt>
                <c:pt idx="27">
                  <c:v>4.5746308292056055</c:v>
                </c:pt>
                <c:pt idx="28">
                  <c:v>4.589543953977854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1A7-4353-B52D-48EC6A8F3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7328"/>
        <c:axId val="-1978965360"/>
      </c:scatterChart>
      <c:valAx>
        <c:axId val="-1978977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65360"/>
        <c:crosses val="autoZero"/>
        <c:crossBetween val="midCat"/>
      </c:valAx>
      <c:valAx>
        <c:axId val="-197896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7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WITCZACK'!$H$40:$H$68</c:f>
              <c:numCache>
                <c:formatCode>0.00</c:formatCode>
                <c:ptCount val="29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4B-4B74-B1AC-E83F4CD30C58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4B-4B74-B1AC-E83F4CD30C58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WITCZACK'!$Q$40:$Q$68</c:f>
              <c:numCache>
                <c:formatCode>0.00</c:formatCode>
                <c:ptCount val="29"/>
                <c:pt idx="0" formatCode="#,##0.00">
                  <c:v>1198.0130575579165</c:v>
                </c:pt>
                <c:pt idx="1">
                  <c:v>2259.662496836695</c:v>
                </c:pt>
                <c:pt idx="2">
                  <c:v>4396.3755615398904</c:v>
                </c:pt>
                <c:pt idx="3">
                  <c:v>12409.644915767338</c:v>
                </c:pt>
                <c:pt idx="4">
                  <c:v>14520.021934286284</c:v>
                </c:pt>
                <c:pt idx="5">
                  <c:v>15842.500538651439</c:v>
                </c:pt>
                <c:pt idx="6">
                  <c:v>16816.640208418627</c:v>
                </c:pt>
                <c:pt idx="7">
                  <c:v>17591.067212029579</c:v>
                </c:pt>
                <c:pt idx="8">
                  <c:v>18235.116762487272</c:v>
                </c:pt>
                <c:pt idx="9">
                  <c:v>18787.018902688164</c:v>
                </c:pt>
                <c:pt idx="10">
                  <c:v>19270.184063599001</c:v>
                </c:pt>
                <c:pt idx="11">
                  <c:v>19700.027271493436</c:v>
                </c:pt>
                <c:pt idx="12">
                  <c:v>20087.256226968238</c:v>
                </c:pt>
                <c:pt idx="13">
                  <c:v>20439.620875413319</c:v>
                </c:pt>
                <c:pt idx="14">
                  <c:v>20762.916477669056</c:v>
                </c:pt>
                <c:pt idx="15">
                  <c:v>21061.593261348218</c:v>
                </c:pt>
                <c:pt idx="16">
                  <c:v>21339.144790938775</c:v>
                </c:pt>
                <c:pt idx="17">
                  <c:v>21598.365141356368</c:v>
                </c:pt>
                <c:pt idx="18">
                  <c:v>21841.524817070436</c:v>
                </c:pt>
                <c:pt idx="19">
                  <c:v>22070.494463778854</c:v>
                </c:pt>
                <c:pt idx="20">
                  <c:v>22286.833965538295</c:v>
                </c:pt>
                <c:pt idx="21">
                  <c:v>22491.857959713099</c:v>
                </c:pt>
                <c:pt idx="22">
                  <c:v>22686.684899818963</c:v>
                </c:pt>
                <c:pt idx="23">
                  <c:v>27092.203540018185</c:v>
                </c:pt>
                <c:pt idx="24">
                  <c:v>31365.078210695345</c:v>
                </c:pt>
                <c:pt idx="25">
                  <c:v>35194.578140763719</c:v>
                </c:pt>
                <c:pt idx="26">
                  <c:v>38259.73305817823</c:v>
                </c:pt>
                <c:pt idx="27">
                  <c:v>40268.945649134563</c:v>
                </c:pt>
                <c:pt idx="28">
                  <c:v>41014.456051798159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4B-4B74-B1AC-E83F4CD30C58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WITCZACK'!$Z$40:$Z$68</c:f>
              <c:numCache>
                <c:formatCode>0.00</c:formatCode>
                <c:ptCount val="29"/>
                <c:pt idx="0" formatCode="#,##0.00">
                  <c:v>585.69772347252115</c:v>
                </c:pt>
                <c:pt idx="1">
                  <c:v>1116.1611295822379</c:v>
                </c:pt>
                <c:pt idx="2">
                  <c:v>2194.0031489249882</c:v>
                </c:pt>
                <c:pt idx="3">
                  <c:v>6292.4696769717712</c:v>
                </c:pt>
                <c:pt idx="4">
                  <c:v>7380.9201030870199</c:v>
                </c:pt>
                <c:pt idx="5">
                  <c:v>8064.4542088888093</c:v>
                </c:pt>
                <c:pt idx="6">
                  <c:v>8568.6117746212258</c:v>
                </c:pt>
                <c:pt idx="7">
                  <c:v>8969.7951741906891</c:v>
                </c:pt>
                <c:pt idx="8">
                  <c:v>9303.6899979971149</c:v>
                </c:pt>
                <c:pt idx="9">
                  <c:v>9589.9906199038833</c:v>
                </c:pt>
                <c:pt idx="10">
                  <c:v>9840.7659504792955</c:v>
                </c:pt>
                <c:pt idx="11">
                  <c:v>10063.967918251055</c:v>
                </c:pt>
                <c:pt idx="12">
                  <c:v>10265.12310577362</c:v>
                </c:pt>
                <c:pt idx="13">
                  <c:v>10448.233384181618</c:v>
                </c:pt>
                <c:pt idx="14">
                  <c:v>10616.292529607324</c:v>
                </c:pt>
                <c:pt idx="15">
                  <c:v>10771.600355422544</c:v>
                </c:pt>
                <c:pt idx="16">
                  <c:v>10915.962906286633</c:v>
                </c:pt>
                <c:pt idx="17">
                  <c:v>11050.825072292773</c:v>
                </c:pt>
                <c:pt idx="18">
                  <c:v>11177.361333684297</c:v>
                </c:pt>
                <c:pt idx="19">
                  <c:v>11296.539594901209</c:v>
                </c:pt>
                <c:pt idx="20">
                  <c:v>11409.167170948735</c:v>
                </c:pt>
                <c:pt idx="21">
                  <c:v>11515.924611097475</c:v>
                </c:pt>
                <c:pt idx="22">
                  <c:v>11617.391035079587</c:v>
                </c:pt>
                <c:pt idx="23">
                  <c:v>13916.532525590654</c:v>
                </c:pt>
                <c:pt idx="24">
                  <c:v>16154.966819526386</c:v>
                </c:pt>
                <c:pt idx="25">
                  <c:v>18168.738140535494</c:v>
                </c:pt>
                <c:pt idx="26">
                  <c:v>19787.386660057145</c:v>
                </c:pt>
                <c:pt idx="27">
                  <c:v>20855.170974827048</c:v>
                </c:pt>
                <c:pt idx="28">
                  <c:v>21260.256035246908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4B-4B74-B1AC-E83F4CD30C58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WITCZACK'!$AI$40:$AI$68</c:f>
              <c:numCache>
                <c:formatCode>0.00</c:formatCode>
                <c:ptCount val="29"/>
                <c:pt idx="0" formatCode="#,##0.00">
                  <c:v>1261.2493092952909</c:v>
                </c:pt>
                <c:pt idx="1">
                  <c:v>2371.250331828151</c:v>
                </c:pt>
                <c:pt idx="2">
                  <c:v>4598.154633442633</c:v>
                </c:pt>
                <c:pt idx="3">
                  <c:v>6292.4696769717712</c:v>
                </c:pt>
                <c:pt idx="4">
                  <c:v>7380.9201030870199</c:v>
                </c:pt>
                <c:pt idx="5">
                  <c:v>8064.4542088888093</c:v>
                </c:pt>
                <c:pt idx="6">
                  <c:v>8568.6117746212258</c:v>
                </c:pt>
                <c:pt idx="7">
                  <c:v>8969.7951741906891</c:v>
                </c:pt>
                <c:pt idx="8">
                  <c:v>9303.6899979971149</c:v>
                </c:pt>
                <c:pt idx="9">
                  <c:v>9589.9906199038833</c:v>
                </c:pt>
                <c:pt idx="10">
                  <c:v>9840.7659504792955</c:v>
                </c:pt>
                <c:pt idx="11">
                  <c:v>10063.967918251055</c:v>
                </c:pt>
                <c:pt idx="12">
                  <c:v>10265.12310577362</c:v>
                </c:pt>
                <c:pt idx="13">
                  <c:v>10448.233384181618</c:v>
                </c:pt>
                <c:pt idx="14">
                  <c:v>10616.292529607324</c:v>
                </c:pt>
                <c:pt idx="15">
                  <c:v>10771.600355422544</c:v>
                </c:pt>
                <c:pt idx="16">
                  <c:v>10915.962906286633</c:v>
                </c:pt>
                <c:pt idx="17">
                  <c:v>11050.825072292773</c:v>
                </c:pt>
                <c:pt idx="18">
                  <c:v>11177.361333684297</c:v>
                </c:pt>
                <c:pt idx="19">
                  <c:v>11296.539594901209</c:v>
                </c:pt>
                <c:pt idx="20">
                  <c:v>11409.167170948735</c:v>
                </c:pt>
                <c:pt idx="21">
                  <c:v>11515.924611097475</c:v>
                </c:pt>
                <c:pt idx="22">
                  <c:v>11617.391035079587</c:v>
                </c:pt>
                <c:pt idx="23">
                  <c:v>13916.532525590654</c:v>
                </c:pt>
                <c:pt idx="24">
                  <c:v>16154.966819526386</c:v>
                </c:pt>
                <c:pt idx="25">
                  <c:v>18168.738140535494</c:v>
                </c:pt>
                <c:pt idx="26">
                  <c:v>19787.386660057145</c:v>
                </c:pt>
                <c:pt idx="27">
                  <c:v>20855.170974827048</c:v>
                </c:pt>
                <c:pt idx="28">
                  <c:v>21260.256035246908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4B-4B74-B1AC-E83F4CD30C58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WITCZACK'!$AR$40:$AR$68</c:f>
              <c:numCache>
                <c:formatCode>0.00</c:formatCode>
                <c:ptCount val="29"/>
                <c:pt idx="0" formatCode="#,##0.00">
                  <c:v>1167.639721980928</c:v>
                </c:pt>
                <c:pt idx="1">
                  <c:v>2187.8727683444467</c:v>
                </c:pt>
                <c:pt idx="2">
                  <c:v>4227.5743898936335</c:v>
                </c:pt>
                <c:pt idx="3">
                  <c:v>11806.206932406023</c:v>
                </c:pt>
                <c:pt idx="4">
                  <c:v>13791.490821622867</c:v>
                </c:pt>
                <c:pt idx="5">
                  <c:v>15033.99189933006</c:v>
                </c:pt>
                <c:pt idx="6">
                  <c:v>15948.50908827389</c:v>
                </c:pt>
                <c:pt idx="7">
                  <c:v>16675.132011878199</c:v>
                </c:pt>
                <c:pt idx="8">
                  <c:v>17279.163992365149</c:v>
                </c:pt>
                <c:pt idx="9">
                  <c:v>17796.591599902706</c:v>
                </c:pt>
                <c:pt idx="10">
                  <c:v>18249.441488792243</c:v>
                </c:pt>
                <c:pt idx="11">
                  <c:v>18652.212045088039</c:v>
                </c:pt>
                <c:pt idx="12">
                  <c:v>19014.97099497023</c:v>
                </c:pt>
                <c:pt idx="13">
                  <c:v>19345.003032565121</c:v>
                </c:pt>
                <c:pt idx="14">
                  <c:v>19647.754149923618</c:v>
                </c:pt>
                <c:pt idx="15">
                  <c:v>19927.405428971484</c:v>
                </c:pt>
                <c:pt idx="16">
                  <c:v>20187.238478163152</c:v>
                </c:pt>
                <c:pt idx="17">
                  <c:v>20429.877366137494</c:v>
                </c:pt>
                <c:pt idx="18">
                  <c:v>20657.454082554872</c:v>
                </c:pt>
                <c:pt idx="19">
                  <c:v>20871.724873572864</c:v>
                </c:pt>
                <c:pt idx="20">
                  <c:v>21074.154012254283</c:v>
                </c:pt>
                <c:pt idx="21">
                  <c:v>21265.975386838429</c:v>
                </c:pt>
                <c:pt idx="22">
                  <c:v>21448.238616102186</c:v>
                </c:pt>
                <c:pt idx="23">
                  <c:v>25565.308234538763</c:v>
                </c:pt>
                <c:pt idx="24">
                  <c:v>29551.154734120384</c:v>
                </c:pt>
                <c:pt idx="25">
                  <c:v>33117.857624760727</c:v>
                </c:pt>
                <c:pt idx="26">
                  <c:v>35968.835811616227</c:v>
                </c:pt>
                <c:pt idx="27">
                  <c:v>37835.164094625623</c:v>
                </c:pt>
                <c:pt idx="28">
                  <c:v>38525.569909250509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4B-4B74-B1AC-E83F4CD30C58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WITCZACK'!$BC$40:$BC$68</c:f>
              <c:numCache>
                <c:formatCode>0.00</c:formatCode>
                <c:ptCount val="29"/>
                <c:pt idx="0" formatCode="#,##0.00">
                  <c:v>1119.8538595105347</c:v>
                </c:pt>
                <c:pt idx="1">
                  <c:v>2031.9329748995904</c:v>
                </c:pt>
                <c:pt idx="2">
                  <c:v>3773.3551875606709</c:v>
                </c:pt>
                <c:pt idx="3">
                  <c:v>10145.504587454341</c:v>
                </c:pt>
                <c:pt idx="4">
                  <c:v>11848.030194978403</c:v>
                </c:pt>
                <c:pt idx="5">
                  <c:v>12924.541173282811</c:v>
                </c:pt>
                <c:pt idx="6">
                  <c:v>13722.642093388899</c:v>
                </c:pt>
                <c:pt idx="7">
                  <c:v>14360.371470502598</c:v>
                </c:pt>
                <c:pt idx="8">
                  <c:v>14892.994129505632</c:v>
                </c:pt>
                <c:pt idx="9">
                  <c:v>15351.077499755129</c:v>
                </c:pt>
                <c:pt idx="10">
                  <c:v>15753.391750433912</c:v>
                </c:pt>
                <c:pt idx="11">
                  <c:v>16112.327339742536</c:v>
                </c:pt>
                <c:pt idx="12">
                  <c:v>16436.510612810791</c:v>
                </c:pt>
                <c:pt idx="13">
                  <c:v>16732.198148635431</c:v>
                </c:pt>
                <c:pt idx="14">
                  <c:v>17004.077561118065</c:v>
                </c:pt>
                <c:pt idx="15">
                  <c:v>17255.75500448791</c:v>
                </c:pt>
                <c:pt idx="16">
                  <c:v>17490.066206053812</c:v>
                </c:pt>
                <c:pt idx="17">
                  <c:v>17709.282724681154</c:v>
                </c:pt>
                <c:pt idx="18">
                  <c:v>17915.253234068303</c:v>
                </c:pt>
                <c:pt idx="19">
                  <c:v>18109.503006264189</c:v>
                </c:pt>
                <c:pt idx="20">
                  <c:v>18293.305648216399</c:v>
                </c:pt>
                <c:pt idx="21">
                  <c:v>18467.735913395009</c:v>
                </c:pt>
                <c:pt idx="22">
                  <c:v>18633.709296073808</c:v>
                </c:pt>
                <c:pt idx="23">
                  <c:v>22445.680270998881</c:v>
                </c:pt>
                <c:pt idx="24">
                  <c:v>26259.562561128147</c:v>
                </c:pt>
                <c:pt idx="25">
                  <c:v>29796.675262335251</c:v>
                </c:pt>
                <c:pt idx="26">
                  <c:v>32755.659191037361</c:v>
                </c:pt>
                <c:pt idx="27">
                  <c:v>34862.776552567477</c:v>
                </c:pt>
                <c:pt idx="28">
                  <c:v>35932.786114393835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4B-4B74-B1AC-E83F4CD30C58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WITCZACK'!$BM$40:$BM$68</c:f>
              <c:numCache>
                <c:formatCode>0.00</c:formatCode>
                <c:ptCount val="29"/>
                <c:pt idx="0" formatCode="#,##0.00">
                  <c:v>2192.0557937144217</c:v>
                </c:pt>
                <c:pt idx="1">
                  <c:v>3636.8317072239201</c:v>
                </c:pt>
                <c:pt idx="2">
                  <c:v>5989.8597019708386</c:v>
                </c:pt>
                <c:pt idx="3">
                  <c:v>12816.11239490327</c:v>
                </c:pt>
                <c:pt idx="4">
                  <c:v>14410.873698453488</c:v>
                </c:pt>
                <c:pt idx="5">
                  <c:v>15389.711024185388</c:v>
                </c:pt>
                <c:pt idx="6">
                  <c:v>16102.784846075325</c:v>
                </c:pt>
                <c:pt idx="7">
                  <c:v>16665.627312361303</c:v>
                </c:pt>
                <c:pt idx="8">
                  <c:v>17131.345735713832</c:v>
                </c:pt>
                <c:pt idx="9">
                  <c:v>17528.917869133878</c:v>
                </c:pt>
                <c:pt idx="10">
                  <c:v>17875.947035979782</c:v>
                </c:pt>
                <c:pt idx="11">
                  <c:v>18183.950382391136</c:v>
                </c:pt>
                <c:pt idx="12">
                  <c:v>18460.885729172842</c:v>
                </c:pt>
                <c:pt idx="13">
                  <c:v>18712.486954614833</c:v>
                </c:pt>
                <c:pt idx="14">
                  <c:v>18943.025216443493</c:v>
                </c:pt>
                <c:pt idx="15">
                  <c:v>19155.769332515549</c:v>
                </c:pt>
                <c:pt idx="16">
                  <c:v>19353.277798312411</c:v>
                </c:pt>
                <c:pt idx="17">
                  <c:v>19537.591421179903</c:v>
                </c:pt>
                <c:pt idx="18">
                  <c:v>19710.364643341232</c:v>
                </c:pt>
                <c:pt idx="19">
                  <c:v>19872.957609211306</c:v>
                </c:pt>
                <c:pt idx="20">
                  <c:v>20026.50228781984</c:v>
                </c:pt>
                <c:pt idx="21">
                  <c:v>20171.950970467969</c:v>
                </c:pt>
                <c:pt idx="22">
                  <c:v>20310.112504943987</c:v>
                </c:pt>
                <c:pt idx="23">
                  <c:v>23431.465774826884</c:v>
                </c:pt>
                <c:pt idx="24">
                  <c:v>26495.133329539396</c:v>
                </c:pt>
                <c:pt idx="25">
                  <c:v>29345.674640640387</c:v>
                </c:pt>
                <c:pt idx="26">
                  <c:v>31818.726456800501</c:v>
                </c:pt>
                <c:pt idx="27">
                  <c:v>33756.573447369628</c:v>
                </c:pt>
                <c:pt idx="28">
                  <c:v>35027.945938938836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4B-4B74-B1AC-E83F4CD30C58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WITCZACK'!$BW$40:$BW$68</c:f>
              <c:numCache>
                <c:formatCode>0.00</c:formatCode>
                <c:ptCount val="29"/>
                <c:pt idx="0" formatCode="#,##0.00">
                  <c:v>772.30960114024822</c:v>
                </c:pt>
                <c:pt idx="1">
                  <c:v>1324.8613601345014</c:v>
                </c:pt>
                <c:pt idx="2">
                  <c:v>2382.0759434201777</c:v>
                </c:pt>
                <c:pt idx="3">
                  <c:v>6365.7504933441824</c:v>
                </c:pt>
                <c:pt idx="4">
                  <c:v>7456.1851328715929</c:v>
                </c:pt>
                <c:pt idx="5">
                  <c:v>8150.1754421695805</c:v>
                </c:pt>
                <c:pt idx="6">
                  <c:v>8666.7686939569412</c:v>
                </c:pt>
                <c:pt idx="7">
                  <c:v>9080.7716508127396</c:v>
                </c:pt>
                <c:pt idx="8">
                  <c:v>9427.3398083134271</c:v>
                </c:pt>
                <c:pt idx="9">
                  <c:v>9725.9730845912127</c:v>
                </c:pt>
                <c:pt idx="10">
                  <c:v>9988.6728840590931</c:v>
                </c:pt>
                <c:pt idx="11">
                  <c:v>10223.376633724121</c:v>
                </c:pt>
                <c:pt idx="12">
                  <c:v>10435.619503224116</c:v>
                </c:pt>
                <c:pt idx="13">
                  <c:v>10629.421846427849</c:v>
                </c:pt>
                <c:pt idx="14">
                  <c:v>10807.799675042581</c:v>
                </c:pt>
                <c:pt idx="15">
                  <c:v>10973.075851209787</c:v>
                </c:pt>
                <c:pt idx="16">
                  <c:v>11127.078877559568</c:v>
                </c:pt>
                <c:pt idx="17">
                  <c:v>11271.274871164622</c:v>
                </c:pt>
                <c:pt idx="18">
                  <c:v>11406.858056089632</c:v>
                </c:pt>
                <c:pt idx="19">
                  <c:v>11534.814543196082</c:v>
                </c:pt>
                <c:pt idx="20">
                  <c:v>11655.968361306695</c:v>
                </c:pt>
                <c:pt idx="21">
                  <c:v>11771.015372377815</c:v>
                </c:pt>
                <c:pt idx="22">
                  <c:v>11880.548717930467</c:v>
                </c:pt>
                <c:pt idx="23">
                  <c:v>14413.72348692816</c:v>
                </c:pt>
                <c:pt idx="24">
                  <c:v>16985.945773918073</c:v>
                </c:pt>
                <c:pt idx="25">
                  <c:v>19420.481996216651</c:v>
                </c:pt>
                <c:pt idx="26">
                  <c:v>21523.96241632634</c:v>
                </c:pt>
                <c:pt idx="27">
                  <c:v>23110.982154516023</c:v>
                </c:pt>
                <c:pt idx="28">
                  <c:v>24033.499888525661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4B-4B74-B1AC-E83F4CD30C58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WITCZACK'!$CG$40:$CG$68</c:f>
              <c:numCache>
                <c:formatCode>0.00</c:formatCode>
                <c:ptCount val="29"/>
                <c:pt idx="0" formatCode="#,##0.00">
                  <c:v>825.21281947506839</c:v>
                </c:pt>
                <c:pt idx="1">
                  <c:v>1522.6098493462389</c:v>
                </c:pt>
                <c:pt idx="2">
                  <c:v>2827.3150464835785</c:v>
                </c:pt>
                <c:pt idx="3">
                  <c:v>7372.1863118828069</c:v>
                </c:pt>
                <c:pt idx="4">
                  <c:v>8543.4908222226823</c:v>
                </c:pt>
                <c:pt idx="5">
                  <c:v>9276.9260464649669</c:v>
                </c:pt>
                <c:pt idx="6">
                  <c:v>9817.3559313999122</c:v>
                </c:pt>
                <c:pt idx="7">
                  <c:v>10247.256118269359</c:v>
                </c:pt>
                <c:pt idx="8">
                  <c:v>10605.032290303127</c:v>
                </c:pt>
                <c:pt idx="9">
                  <c:v>10911.83930946918</c:v>
                </c:pt>
                <c:pt idx="10">
                  <c:v>11180.623945776404</c:v>
                </c:pt>
                <c:pt idx="11">
                  <c:v>11419.908382727164</c:v>
                </c:pt>
                <c:pt idx="12">
                  <c:v>11635.61131986942</c:v>
                </c:pt>
                <c:pt idx="13">
                  <c:v>11832.016253821976</c:v>
                </c:pt>
                <c:pt idx="14">
                  <c:v>12012.326315444509</c:v>
                </c:pt>
                <c:pt idx="15">
                  <c:v>12179.001355916855</c:v>
                </c:pt>
                <c:pt idx="16">
                  <c:v>12333.972618790236</c:v>
                </c:pt>
                <c:pt idx="17">
                  <c:v>12478.784861778189</c:v>
                </c:pt>
                <c:pt idx="18">
                  <c:v>12614.693559519588</c:v>
                </c:pt>
                <c:pt idx="19">
                  <c:v>12742.733251978358</c:v>
                </c:pt>
                <c:pt idx="20">
                  <c:v>12863.766765424127</c:v>
                </c:pt>
                <c:pt idx="21">
                  <c:v>12978.521404165407</c:v>
                </c:pt>
                <c:pt idx="22">
                  <c:v>13087.616053418495</c:v>
                </c:pt>
                <c:pt idx="23">
                  <c:v>15568.352778924769</c:v>
                </c:pt>
                <c:pt idx="24">
                  <c:v>18004.756930800311</c:v>
                </c:pt>
                <c:pt idx="25">
                  <c:v>20223.548622378174</c:v>
                </c:pt>
                <c:pt idx="26">
                  <c:v>22045.454495403326</c:v>
                </c:pt>
                <c:pt idx="27">
                  <c:v>23315.720879068042</c:v>
                </c:pt>
                <c:pt idx="28">
                  <c:v>23937.869597883655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04B-4B74-B1AC-E83F4CD30C58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WITCZACK'!$CQ$40:$CQ$68</c:f>
              <c:numCache>
                <c:formatCode>0.00</c:formatCode>
                <c:ptCount val="29"/>
                <c:pt idx="0" formatCode="#,##0.00">
                  <c:v>1154.8644381732031</c:v>
                </c:pt>
                <c:pt idx="1">
                  <c:v>2193.4713728803335</c:v>
                </c:pt>
                <c:pt idx="2">
                  <c:v>4173.27105837217</c:v>
                </c:pt>
                <c:pt idx="3">
                  <c:v>11209.434067979962</c:v>
                </c:pt>
                <c:pt idx="4">
                  <c:v>13047.180000439654</c:v>
                </c:pt>
                <c:pt idx="5">
                  <c:v>14202.766851099803</c:v>
                </c:pt>
                <c:pt idx="6">
                  <c:v>15056.696523438461</c:v>
                </c:pt>
                <c:pt idx="7">
                  <c:v>15737.487314468495</c:v>
                </c:pt>
                <c:pt idx="8">
                  <c:v>16305.1010475725</c:v>
                </c:pt>
                <c:pt idx="9">
                  <c:v>16792.616809469542</c:v>
                </c:pt>
                <c:pt idx="10">
                  <c:v>17220.304933105836</c:v>
                </c:pt>
                <c:pt idx="11">
                  <c:v>17601.52313629464</c:v>
                </c:pt>
                <c:pt idx="12">
                  <c:v>17945.557551630216</c:v>
                </c:pt>
                <c:pt idx="13">
                  <c:v>18259.134721962768</c:v>
                </c:pt>
                <c:pt idx="14">
                  <c:v>18547.288717185624</c:v>
                </c:pt>
                <c:pt idx="15">
                  <c:v>18813.888341228729</c:v>
                </c:pt>
                <c:pt idx="16">
                  <c:v>19061.973114293021</c:v>
                </c:pt>
                <c:pt idx="17">
                  <c:v>19293.975849196981</c:v>
                </c:pt>
                <c:pt idx="18">
                  <c:v>19511.874970773919</c:v>
                </c:pt>
                <c:pt idx="19">
                  <c:v>19717.3016793393</c:v>
                </c:pt>
                <c:pt idx="20">
                  <c:v>19911.617164721756</c:v>
                </c:pt>
                <c:pt idx="21">
                  <c:v>20095.969409155256</c:v>
                </c:pt>
                <c:pt idx="22">
                  <c:v>20271.335745198863</c:v>
                </c:pt>
                <c:pt idx="23">
                  <c:v>24289.477937500804</c:v>
                </c:pt>
                <c:pt idx="24">
                  <c:v>28304.039315119368</c:v>
                </c:pt>
                <c:pt idx="25">
                  <c:v>32043.975322109567</c:v>
                </c:pt>
                <c:pt idx="26">
                  <c:v>35216.207964795693</c:v>
                </c:pt>
                <c:pt idx="27">
                  <c:v>37551.806051518724</c:v>
                </c:pt>
                <c:pt idx="28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04B-4B74-B1AC-E83F4CD30C58}"/>
            </c:ext>
          </c:extLst>
        </c:ser>
        <c:ser>
          <c:idx val="11"/>
          <c:order val="11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WITCZACK'!$BL$96:$BL$97</c:f>
              <c:numCache>
                <c:formatCode>General</c:formatCode>
                <c:ptCount val="2"/>
                <c:pt idx="0">
                  <c:v>81</c:v>
                </c:pt>
                <c:pt idx="1">
                  <c:v>21623</c:v>
                </c:pt>
              </c:numCache>
            </c:numRef>
          </c:xVal>
          <c:yVal>
            <c:numRef>
              <c:f>'CALIBRACION WITCZACK'!$BM$96:$BM$97</c:f>
              <c:numCache>
                <c:formatCode>General</c:formatCode>
                <c:ptCount val="2"/>
                <c:pt idx="0">
                  <c:v>200.3049</c:v>
                </c:pt>
                <c:pt idx="1">
                  <c:v>53471.5167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04B-4B74-B1AC-E83F4CD3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4608"/>
        <c:axId val="-1978964816"/>
      </c:scatterChart>
      <c:valAx>
        <c:axId val="-197897460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64816"/>
        <c:crosses val="autoZero"/>
        <c:crossBetween val="midCat"/>
      </c:valAx>
      <c:valAx>
        <c:axId val="-197896481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4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WITCZACK'!$H$40:$H$68,'CALIBRACION WITCZACK'!$Q$40:$Q$68,'CALIBRACION WITCZACK'!$Z$40:$Z$68,'CALIBRACION WITCZACK'!$AI$40:$AI$68,'CALIBRACION WITCZACK'!$AR$40:$AR$68,'CALIBRACION WITCZACK'!$BC$40:$BC$68,'CALIBRACION WITCZACK'!$BM$40:$BM$68,'CALIBRACION WITCZACK'!$BW$40:$BW$68,'CALIBRACION WITCZACK'!$CG$40:$CG$68,'CALIBRACION WITCZACK'!$CQ$40:$CQ$68)</c:f>
              <c:numCache>
                <c:formatCode>0.00</c:formatCode>
                <c:ptCount val="290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  <c:pt idx="29" formatCode="#,##0.00">
                  <c:v>1198.0130575579165</c:v>
                </c:pt>
                <c:pt idx="30">
                  <c:v>2259.662496836695</c:v>
                </c:pt>
                <c:pt idx="31">
                  <c:v>4396.3755615398904</c:v>
                </c:pt>
                <c:pt idx="32">
                  <c:v>12409.644915767338</c:v>
                </c:pt>
                <c:pt idx="33">
                  <c:v>14520.021934286284</c:v>
                </c:pt>
                <c:pt idx="34">
                  <c:v>15842.500538651439</c:v>
                </c:pt>
                <c:pt idx="35">
                  <c:v>16816.640208418627</c:v>
                </c:pt>
                <c:pt idx="36">
                  <c:v>17591.067212029579</c:v>
                </c:pt>
                <c:pt idx="37">
                  <c:v>18235.116762487272</c:v>
                </c:pt>
                <c:pt idx="38">
                  <c:v>18787.018902688164</c:v>
                </c:pt>
                <c:pt idx="39">
                  <c:v>19270.184063599001</c:v>
                </c:pt>
                <c:pt idx="40">
                  <c:v>19700.027271493436</c:v>
                </c:pt>
                <c:pt idx="41">
                  <c:v>20087.256226968238</c:v>
                </c:pt>
                <c:pt idx="42">
                  <c:v>20439.620875413319</c:v>
                </c:pt>
                <c:pt idx="43">
                  <c:v>20762.916477669056</c:v>
                </c:pt>
                <c:pt idx="44">
                  <c:v>21061.593261348218</c:v>
                </c:pt>
                <c:pt idx="45">
                  <c:v>21339.144790938775</c:v>
                </c:pt>
                <c:pt idx="46">
                  <c:v>21598.365141356368</c:v>
                </c:pt>
                <c:pt idx="47">
                  <c:v>21841.524817070436</c:v>
                </c:pt>
                <c:pt idx="48">
                  <c:v>22070.494463778854</c:v>
                </c:pt>
                <c:pt idx="49">
                  <c:v>22286.833965538295</c:v>
                </c:pt>
                <c:pt idx="50">
                  <c:v>22491.857959713099</c:v>
                </c:pt>
                <c:pt idx="51">
                  <c:v>22686.684899818963</c:v>
                </c:pt>
                <c:pt idx="52">
                  <c:v>27092.203540018185</c:v>
                </c:pt>
                <c:pt idx="53">
                  <c:v>31365.078210695345</c:v>
                </c:pt>
                <c:pt idx="54">
                  <c:v>35194.578140763719</c:v>
                </c:pt>
                <c:pt idx="55">
                  <c:v>38259.73305817823</c:v>
                </c:pt>
                <c:pt idx="56">
                  <c:v>40268.945649134563</c:v>
                </c:pt>
                <c:pt idx="57">
                  <c:v>41014.456051798159</c:v>
                </c:pt>
                <c:pt idx="58" formatCode="#,##0.00">
                  <c:v>585.69772347252115</c:v>
                </c:pt>
                <c:pt idx="59">
                  <c:v>1116.1611295822379</c:v>
                </c:pt>
                <c:pt idx="60">
                  <c:v>2194.0031489249882</c:v>
                </c:pt>
                <c:pt idx="61">
                  <c:v>6292.4696769717712</c:v>
                </c:pt>
                <c:pt idx="62">
                  <c:v>7380.9201030870199</c:v>
                </c:pt>
                <c:pt idx="63">
                  <c:v>8064.4542088888093</c:v>
                </c:pt>
                <c:pt idx="64">
                  <c:v>8568.6117746212258</c:v>
                </c:pt>
                <c:pt idx="65">
                  <c:v>8969.7951741906891</c:v>
                </c:pt>
                <c:pt idx="66">
                  <c:v>9303.6899979971149</c:v>
                </c:pt>
                <c:pt idx="67">
                  <c:v>9589.9906199038833</c:v>
                </c:pt>
                <c:pt idx="68">
                  <c:v>9840.7659504792955</c:v>
                </c:pt>
                <c:pt idx="69">
                  <c:v>10063.967918251055</c:v>
                </c:pt>
                <c:pt idx="70">
                  <c:v>10265.12310577362</c:v>
                </c:pt>
                <c:pt idx="71">
                  <c:v>10448.233384181618</c:v>
                </c:pt>
                <c:pt idx="72">
                  <c:v>10616.292529607324</c:v>
                </c:pt>
                <c:pt idx="73">
                  <c:v>10771.600355422544</c:v>
                </c:pt>
                <c:pt idx="74">
                  <c:v>10915.962906286633</c:v>
                </c:pt>
                <c:pt idx="75">
                  <c:v>11050.825072292773</c:v>
                </c:pt>
                <c:pt idx="76">
                  <c:v>11177.361333684297</c:v>
                </c:pt>
                <c:pt idx="77">
                  <c:v>11296.539594901209</c:v>
                </c:pt>
                <c:pt idx="78">
                  <c:v>11409.167170948735</c:v>
                </c:pt>
                <c:pt idx="79">
                  <c:v>11515.924611097475</c:v>
                </c:pt>
                <c:pt idx="80">
                  <c:v>11617.391035079587</c:v>
                </c:pt>
                <c:pt idx="81">
                  <c:v>13916.532525590654</c:v>
                </c:pt>
                <c:pt idx="82">
                  <c:v>16154.966819526386</c:v>
                </c:pt>
                <c:pt idx="83">
                  <c:v>18168.738140535494</c:v>
                </c:pt>
                <c:pt idx="84">
                  <c:v>19787.386660057145</c:v>
                </c:pt>
                <c:pt idx="85">
                  <c:v>20855.170974827048</c:v>
                </c:pt>
                <c:pt idx="86">
                  <c:v>21260.256035246908</c:v>
                </c:pt>
                <c:pt idx="87" formatCode="#,##0.00">
                  <c:v>1261.2493092952909</c:v>
                </c:pt>
                <c:pt idx="88">
                  <c:v>2371.250331828151</c:v>
                </c:pt>
                <c:pt idx="89">
                  <c:v>4598.154633442633</c:v>
                </c:pt>
                <c:pt idx="90">
                  <c:v>6292.4696769717712</c:v>
                </c:pt>
                <c:pt idx="91">
                  <c:v>7380.9201030870199</c:v>
                </c:pt>
                <c:pt idx="92">
                  <c:v>8064.4542088888093</c:v>
                </c:pt>
                <c:pt idx="93">
                  <c:v>8568.6117746212258</c:v>
                </c:pt>
                <c:pt idx="94">
                  <c:v>8969.7951741906891</c:v>
                </c:pt>
                <c:pt idx="95">
                  <c:v>9303.6899979971149</c:v>
                </c:pt>
                <c:pt idx="96">
                  <c:v>9589.9906199038833</c:v>
                </c:pt>
                <c:pt idx="97">
                  <c:v>9840.7659504792955</c:v>
                </c:pt>
                <c:pt idx="98">
                  <c:v>10063.967918251055</c:v>
                </c:pt>
                <c:pt idx="99">
                  <c:v>10265.12310577362</c:v>
                </c:pt>
                <c:pt idx="100">
                  <c:v>10448.233384181618</c:v>
                </c:pt>
                <c:pt idx="101">
                  <c:v>10616.292529607324</c:v>
                </c:pt>
                <c:pt idx="102">
                  <c:v>10771.600355422544</c:v>
                </c:pt>
                <c:pt idx="103">
                  <c:v>10915.962906286633</c:v>
                </c:pt>
                <c:pt idx="104">
                  <c:v>11050.825072292773</c:v>
                </c:pt>
                <c:pt idx="105">
                  <c:v>11177.361333684297</c:v>
                </c:pt>
                <c:pt idx="106">
                  <c:v>11296.539594901209</c:v>
                </c:pt>
                <c:pt idx="107">
                  <c:v>11409.167170948735</c:v>
                </c:pt>
                <c:pt idx="108">
                  <c:v>11515.924611097475</c:v>
                </c:pt>
                <c:pt idx="109">
                  <c:v>11617.391035079587</c:v>
                </c:pt>
                <c:pt idx="110">
                  <c:v>13916.532525590654</c:v>
                </c:pt>
                <c:pt idx="111">
                  <c:v>16154.966819526386</c:v>
                </c:pt>
                <c:pt idx="112">
                  <c:v>18168.738140535494</c:v>
                </c:pt>
                <c:pt idx="113">
                  <c:v>19787.386660057145</c:v>
                </c:pt>
                <c:pt idx="114">
                  <c:v>20855.170974827048</c:v>
                </c:pt>
                <c:pt idx="115">
                  <c:v>21260.256035246908</c:v>
                </c:pt>
                <c:pt idx="116" formatCode="#,##0.00">
                  <c:v>1167.639721980928</c:v>
                </c:pt>
                <c:pt idx="117">
                  <c:v>2187.8727683444467</c:v>
                </c:pt>
                <c:pt idx="118">
                  <c:v>4227.5743898936335</c:v>
                </c:pt>
                <c:pt idx="119">
                  <c:v>11806.206932406023</c:v>
                </c:pt>
                <c:pt idx="120">
                  <c:v>13791.490821622867</c:v>
                </c:pt>
                <c:pt idx="121">
                  <c:v>15033.99189933006</c:v>
                </c:pt>
                <c:pt idx="122">
                  <c:v>15948.50908827389</c:v>
                </c:pt>
                <c:pt idx="123">
                  <c:v>16675.132011878199</c:v>
                </c:pt>
                <c:pt idx="124">
                  <c:v>17279.163992365149</c:v>
                </c:pt>
                <c:pt idx="125">
                  <c:v>17796.591599902706</c:v>
                </c:pt>
                <c:pt idx="126">
                  <c:v>18249.441488792243</c:v>
                </c:pt>
                <c:pt idx="127">
                  <c:v>18652.212045088039</c:v>
                </c:pt>
                <c:pt idx="128">
                  <c:v>19014.97099497023</c:v>
                </c:pt>
                <c:pt idx="129">
                  <c:v>19345.003032565121</c:v>
                </c:pt>
                <c:pt idx="130">
                  <c:v>19647.754149923618</c:v>
                </c:pt>
                <c:pt idx="131">
                  <c:v>19927.405428971484</c:v>
                </c:pt>
                <c:pt idx="132">
                  <c:v>20187.238478163152</c:v>
                </c:pt>
                <c:pt idx="133">
                  <c:v>20429.877366137494</c:v>
                </c:pt>
                <c:pt idx="134">
                  <c:v>20657.454082554872</c:v>
                </c:pt>
                <c:pt idx="135">
                  <c:v>20871.724873572864</c:v>
                </c:pt>
                <c:pt idx="136">
                  <c:v>21074.154012254283</c:v>
                </c:pt>
                <c:pt idx="137">
                  <c:v>21265.975386838429</c:v>
                </c:pt>
                <c:pt idx="138">
                  <c:v>21448.238616102186</c:v>
                </c:pt>
                <c:pt idx="139">
                  <c:v>25565.308234538763</c:v>
                </c:pt>
                <c:pt idx="140">
                  <c:v>29551.154734120384</c:v>
                </c:pt>
                <c:pt idx="141">
                  <c:v>33117.857624760727</c:v>
                </c:pt>
                <c:pt idx="142">
                  <c:v>35968.835811616227</c:v>
                </c:pt>
                <c:pt idx="143">
                  <c:v>37835.164094625623</c:v>
                </c:pt>
                <c:pt idx="144">
                  <c:v>38525.569909250509</c:v>
                </c:pt>
                <c:pt idx="145" formatCode="#,##0.00">
                  <c:v>1119.8538595105347</c:v>
                </c:pt>
                <c:pt idx="146">
                  <c:v>2031.9329748995904</c:v>
                </c:pt>
                <c:pt idx="147">
                  <c:v>3773.3551875606709</c:v>
                </c:pt>
                <c:pt idx="148">
                  <c:v>10145.504587454341</c:v>
                </c:pt>
                <c:pt idx="149">
                  <c:v>11848.030194978403</c:v>
                </c:pt>
                <c:pt idx="150">
                  <c:v>12924.541173282811</c:v>
                </c:pt>
                <c:pt idx="151">
                  <c:v>13722.642093388899</c:v>
                </c:pt>
                <c:pt idx="152">
                  <c:v>14360.371470502598</c:v>
                </c:pt>
                <c:pt idx="153">
                  <c:v>14892.994129505632</c:v>
                </c:pt>
                <c:pt idx="154">
                  <c:v>15351.077499755129</c:v>
                </c:pt>
                <c:pt idx="155">
                  <c:v>15753.391750433912</c:v>
                </c:pt>
                <c:pt idx="156">
                  <c:v>16112.327339742536</c:v>
                </c:pt>
                <c:pt idx="157">
                  <c:v>16436.510612810791</c:v>
                </c:pt>
                <c:pt idx="158">
                  <c:v>16732.198148635431</c:v>
                </c:pt>
                <c:pt idx="159">
                  <c:v>17004.077561118065</c:v>
                </c:pt>
                <c:pt idx="160">
                  <c:v>17255.75500448791</c:v>
                </c:pt>
                <c:pt idx="161">
                  <c:v>17490.066206053812</c:v>
                </c:pt>
                <c:pt idx="162">
                  <c:v>17709.282724681154</c:v>
                </c:pt>
                <c:pt idx="163">
                  <c:v>17915.253234068303</c:v>
                </c:pt>
                <c:pt idx="164">
                  <c:v>18109.503006264189</c:v>
                </c:pt>
                <c:pt idx="165">
                  <c:v>18293.305648216399</c:v>
                </c:pt>
                <c:pt idx="166">
                  <c:v>18467.735913395009</c:v>
                </c:pt>
                <c:pt idx="167">
                  <c:v>18633.709296073808</c:v>
                </c:pt>
                <c:pt idx="168">
                  <c:v>22445.680270998881</c:v>
                </c:pt>
                <c:pt idx="169">
                  <c:v>26259.562561128147</c:v>
                </c:pt>
                <c:pt idx="170">
                  <c:v>29796.675262335251</c:v>
                </c:pt>
                <c:pt idx="171">
                  <c:v>32755.659191037361</c:v>
                </c:pt>
                <c:pt idx="172">
                  <c:v>34862.776552567477</c:v>
                </c:pt>
                <c:pt idx="173">
                  <c:v>35932.786114393835</c:v>
                </c:pt>
                <c:pt idx="174" formatCode="#,##0.00">
                  <c:v>2192.0557937144217</c:v>
                </c:pt>
                <c:pt idx="175">
                  <c:v>3636.8317072239201</c:v>
                </c:pt>
                <c:pt idx="176">
                  <c:v>5989.8597019708386</c:v>
                </c:pt>
                <c:pt idx="177">
                  <c:v>12816.11239490327</c:v>
                </c:pt>
                <c:pt idx="178">
                  <c:v>14410.873698453488</c:v>
                </c:pt>
                <c:pt idx="179">
                  <c:v>15389.711024185388</c:v>
                </c:pt>
                <c:pt idx="180">
                  <c:v>16102.784846075325</c:v>
                </c:pt>
                <c:pt idx="181">
                  <c:v>16665.627312361303</c:v>
                </c:pt>
                <c:pt idx="182">
                  <c:v>17131.345735713832</c:v>
                </c:pt>
                <c:pt idx="183">
                  <c:v>17528.917869133878</c:v>
                </c:pt>
                <c:pt idx="184">
                  <c:v>17875.947035979782</c:v>
                </c:pt>
                <c:pt idx="185">
                  <c:v>18183.950382391136</c:v>
                </c:pt>
                <c:pt idx="186">
                  <c:v>18460.885729172842</c:v>
                </c:pt>
                <c:pt idx="187">
                  <c:v>18712.486954614833</c:v>
                </c:pt>
                <c:pt idx="188">
                  <c:v>18943.025216443493</c:v>
                </c:pt>
                <c:pt idx="189">
                  <c:v>19155.769332515549</c:v>
                </c:pt>
                <c:pt idx="190">
                  <c:v>19353.277798312411</c:v>
                </c:pt>
                <c:pt idx="191">
                  <c:v>19537.591421179903</c:v>
                </c:pt>
                <c:pt idx="192">
                  <c:v>19710.364643341232</c:v>
                </c:pt>
                <c:pt idx="193">
                  <c:v>19872.957609211306</c:v>
                </c:pt>
                <c:pt idx="194">
                  <c:v>20026.50228781984</c:v>
                </c:pt>
                <c:pt idx="195">
                  <c:v>20171.950970467969</c:v>
                </c:pt>
                <c:pt idx="196">
                  <c:v>20310.112504943987</c:v>
                </c:pt>
                <c:pt idx="197">
                  <c:v>23431.465774826884</c:v>
                </c:pt>
                <c:pt idx="198">
                  <c:v>26495.133329539396</c:v>
                </c:pt>
                <c:pt idx="199">
                  <c:v>29345.674640640387</c:v>
                </c:pt>
                <c:pt idx="200">
                  <c:v>31818.726456800501</c:v>
                </c:pt>
                <c:pt idx="201">
                  <c:v>33756.573447369628</c:v>
                </c:pt>
                <c:pt idx="202">
                  <c:v>35027.945938938836</c:v>
                </c:pt>
                <c:pt idx="203" formatCode="#,##0.00">
                  <c:v>772.30960114024822</c:v>
                </c:pt>
                <c:pt idx="204">
                  <c:v>1324.8613601345014</c:v>
                </c:pt>
                <c:pt idx="205">
                  <c:v>2382.0759434201777</c:v>
                </c:pt>
                <c:pt idx="206">
                  <c:v>6365.7504933441824</c:v>
                </c:pt>
                <c:pt idx="207">
                  <c:v>7456.1851328715929</c:v>
                </c:pt>
                <c:pt idx="208">
                  <c:v>8150.1754421695805</c:v>
                </c:pt>
                <c:pt idx="209">
                  <c:v>8666.7686939569412</c:v>
                </c:pt>
                <c:pt idx="210">
                  <c:v>9080.7716508127396</c:v>
                </c:pt>
                <c:pt idx="211">
                  <c:v>9427.3398083134271</c:v>
                </c:pt>
                <c:pt idx="212">
                  <c:v>9725.9730845912127</c:v>
                </c:pt>
                <c:pt idx="213">
                  <c:v>9988.6728840590931</c:v>
                </c:pt>
                <c:pt idx="214">
                  <c:v>10223.376633724121</c:v>
                </c:pt>
                <c:pt idx="215">
                  <c:v>10435.619503224116</c:v>
                </c:pt>
                <c:pt idx="216">
                  <c:v>10629.421846427849</c:v>
                </c:pt>
                <c:pt idx="217">
                  <c:v>10807.799675042581</c:v>
                </c:pt>
                <c:pt idx="218">
                  <c:v>10973.075851209787</c:v>
                </c:pt>
                <c:pt idx="219">
                  <c:v>11127.078877559568</c:v>
                </c:pt>
                <c:pt idx="220">
                  <c:v>11271.274871164622</c:v>
                </c:pt>
                <c:pt idx="221">
                  <c:v>11406.858056089632</c:v>
                </c:pt>
                <c:pt idx="222">
                  <c:v>11534.814543196082</c:v>
                </c:pt>
                <c:pt idx="223">
                  <c:v>11655.968361306695</c:v>
                </c:pt>
                <c:pt idx="224">
                  <c:v>11771.015372377815</c:v>
                </c:pt>
                <c:pt idx="225">
                  <c:v>11880.548717930467</c:v>
                </c:pt>
                <c:pt idx="226">
                  <c:v>14413.72348692816</c:v>
                </c:pt>
                <c:pt idx="227">
                  <c:v>16985.945773918073</c:v>
                </c:pt>
                <c:pt idx="228">
                  <c:v>19420.481996216651</c:v>
                </c:pt>
                <c:pt idx="229">
                  <c:v>21523.96241632634</c:v>
                </c:pt>
                <c:pt idx="230">
                  <c:v>23110.982154516023</c:v>
                </c:pt>
                <c:pt idx="231">
                  <c:v>24033.499888525661</c:v>
                </c:pt>
                <c:pt idx="232" formatCode="#,##0.00">
                  <c:v>825.21281947506839</c:v>
                </c:pt>
                <c:pt idx="233">
                  <c:v>1522.6098493462389</c:v>
                </c:pt>
                <c:pt idx="234">
                  <c:v>2827.3150464835785</c:v>
                </c:pt>
                <c:pt idx="235">
                  <c:v>7372.1863118828069</c:v>
                </c:pt>
                <c:pt idx="236">
                  <c:v>8543.4908222226823</c:v>
                </c:pt>
                <c:pt idx="237">
                  <c:v>9276.9260464649669</c:v>
                </c:pt>
                <c:pt idx="238">
                  <c:v>9817.3559313999122</c:v>
                </c:pt>
                <c:pt idx="239">
                  <c:v>10247.256118269359</c:v>
                </c:pt>
                <c:pt idx="240">
                  <c:v>10605.032290303127</c:v>
                </c:pt>
                <c:pt idx="241">
                  <c:v>10911.83930946918</c:v>
                </c:pt>
                <c:pt idx="242">
                  <c:v>11180.623945776404</c:v>
                </c:pt>
                <c:pt idx="243">
                  <c:v>11419.908382727164</c:v>
                </c:pt>
                <c:pt idx="244">
                  <c:v>11635.61131986942</c:v>
                </c:pt>
                <c:pt idx="245">
                  <c:v>11832.016253821976</c:v>
                </c:pt>
                <c:pt idx="246">
                  <c:v>12012.326315444509</c:v>
                </c:pt>
                <c:pt idx="247">
                  <c:v>12179.001355916855</c:v>
                </c:pt>
                <c:pt idx="248">
                  <c:v>12333.972618790236</c:v>
                </c:pt>
                <c:pt idx="249">
                  <c:v>12478.784861778189</c:v>
                </c:pt>
                <c:pt idx="250">
                  <c:v>12614.693559519588</c:v>
                </c:pt>
                <c:pt idx="251">
                  <c:v>12742.733251978358</c:v>
                </c:pt>
                <c:pt idx="252">
                  <c:v>12863.766765424127</c:v>
                </c:pt>
                <c:pt idx="253">
                  <c:v>12978.521404165407</c:v>
                </c:pt>
                <c:pt idx="254">
                  <c:v>13087.616053418495</c:v>
                </c:pt>
                <c:pt idx="255">
                  <c:v>15568.352778924769</c:v>
                </c:pt>
                <c:pt idx="256">
                  <c:v>18004.756930800311</c:v>
                </c:pt>
                <c:pt idx="257">
                  <c:v>20223.548622378174</c:v>
                </c:pt>
                <c:pt idx="258">
                  <c:v>22045.454495403326</c:v>
                </c:pt>
                <c:pt idx="259">
                  <c:v>23315.720879068042</c:v>
                </c:pt>
                <c:pt idx="260">
                  <c:v>23937.869597883655</c:v>
                </c:pt>
                <c:pt idx="261" formatCode="#,##0.00">
                  <c:v>1154.8644381732031</c:v>
                </c:pt>
                <c:pt idx="262">
                  <c:v>2193.4713728803335</c:v>
                </c:pt>
                <c:pt idx="263">
                  <c:v>4173.27105837217</c:v>
                </c:pt>
                <c:pt idx="264">
                  <c:v>11209.434067979962</c:v>
                </c:pt>
                <c:pt idx="265">
                  <c:v>13047.180000439654</c:v>
                </c:pt>
                <c:pt idx="266">
                  <c:v>14202.766851099803</c:v>
                </c:pt>
                <c:pt idx="267">
                  <c:v>15056.696523438461</c:v>
                </c:pt>
                <c:pt idx="268">
                  <c:v>15737.487314468495</c:v>
                </c:pt>
                <c:pt idx="269">
                  <c:v>16305.1010475725</c:v>
                </c:pt>
                <c:pt idx="270">
                  <c:v>16792.616809469542</c:v>
                </c:pt>
                <c:pt idx="271">
                  <c:v>17220.304933105836</c:v>
                </c:pt>
                <c:pt idx="272">
                  <c:v>17601.52313629464</c:v>
                </c:pt>
                <c:pt idx="273">
                  <c:v>17945.557551630216</c:v>
                </c:pt>
                <c:pt idx="274">
                  <c:v>18259.134721962768</c:v>
                </c:pt>
                <c:pt idx="275">
                  <c:v>18547.288717185624</c:v>
                </c:pt>
                <c:pt idx="276">
                  <c:v>18813.888341228729</c:v>
                </c:pt>
                <c:pt idx="277">
                  <c:v>19061.973114293021</c:v>
                </c:pt>
                <c:pt idx="278">
                  <c:v>19293.975849196981</c:v>
                </c:pt>
                <c:pt idx="279">
                  <c:v>19511.874970773919</c:v>
                </c:pt>
                <c:pt idx="280">
                  <c:v>19717.3016793393</c:v>
                </c:pt>
                <c:pt idx="281">
                  <c:v>19911.617164721756</c:v>
                </c:pt>
                <c:pt idx="282">
                  <c:v>20095.969409155256</c:v>
                </c:pt>
                <c:pt idx="283">
                  <c:v>20271.335745198863</c:v>
                </c:pt>
                <c:pt idx="284">
                  <c:v>24289.477937500804</c:v>
                </c:pt>
                <c:pt idx="285">
                  <c:v>28304.039315119368</c:v>
                </c:pt>
                <c:pt idx="286">
                  <c:v>32043.975322109567</c:v>
                </c:pt>
                <c:pt idx="287">
                  <c:v>35216.207964795693</c:v>
                </c:pt>
                <c:pt idx="288">
                  <c:v>37551.806051518724</c:v>
                </c:pt>
                <c:pt idx="289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5F-45F3-BB95-B763B7AD503D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5F-45F3-BB95-B763B7AD5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971888"/>
        <c:axId val="-1978970256"/>
      </c:scatterChart>
      <c:valAx>
        <c:axId val="-197897188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0256"/>
        <c:crossesAt val="10"/>
        <c:crossBetween val="midCat"/>
      </c:valAx>
      <c:valAx>
        <c:axId val="-197897025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971888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018119722986438E-2"/>
                  <c:y val="0.21752280964879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Módulo1!$LB$13:$LB$41</c:f>
              <c:numCache>
                <c:formatCode>General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xVal>
          <c:yVal>
            <c:numRef>
              <c:f>Módulo1!$KX$13:$KX$41</c:f>
              <c:numCache>
                <c:formatCode>#,##0.0000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C2-4A0C-873D-6A01F36DC47A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Módulo1!$DD$44:$DE$44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Módulo1!$DD$45:$DE$45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C2-4A0C-873D-6A01F36D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158192"/>
        <c:axId val="-2032157648"/>
      </c:scatterChart>
      <c:valAx>
        <c:axId val="-203215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 MEPDG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57648"/>
        <c:crosses val="autoZero"/>
        <c:crossBetween val="midCat"/>
      </c:valAx>
      <c:valAx>
        <c:axId val="-203215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Valor</a:t>
                </a:r>
                <a:r>
                  <a:rPr lang="es-CL" baseline="0"/>
                  <a:t> Medido (Ec. SIgmoidal)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2158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15092621615717"/>
                  <c:y val="-5.28621438512100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WITCZACK'!$H$40:$H$68,'CALIBRACION WITCZACK'!$Q$40:$Q$68,'CALIBRACION WITCZACK'!$Z$40:$Z$68,'CALIBRACION WITCZACK'!$AI$40:$AI$68,'CALIBRACION WITCZACK'!$AR$40:$AR$68,'CALIBRACION WITCZACK'!$BC$40:$BC$68,'CALIBRACION WITCZACK'!$BM$40:$BM$68,'CALIBRACION WITCZACK'!$BW$40:$BW$68,'CALIBRACION WITCZACK'!$CG$40:$CG$68,'CALIBRACION WITCZACK'!$CQ$40:$CQ$68)</c:f>
              <c:numCache>
                <c:formatCode>0.00</c:formatCode>
                <c:ptCount val="290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  <c:pt idx="29" formatCode="#,##0.00">
                  <c:v>1198.0130575579165</c:v>
                </c:pt>
                <c:pt idx="30">
                  <c:v>2259.662496836695</c:v>
                </c:pt>
                <c:pt idx="31">
                  <c:v>4396.3755615398904</c:v>
                </c:pt>
                <c:pt idx="32">
                  <c:v>12409.644915767338</c:v>
                </c:pt>
                <c:pt idx="33">
                  <c:v>14520.021934286284</c:v>
                </c:pt>
                <c:pt idx="34">
                  <c:v>15842.500538651439</c:v>
                </c:pt>
                <c:pt idx="35">
                  <c:v>16816.640208418627</c:v>
                </c:pt>
                <c:pt idx="36">
                  <c:v>17591.067212029579</c:v>
                </c:pt>
                <c:pt idx="37">
                  <c:v>18235.116762487272</c:v>
                </c:pt>
                <c:pt idx="38">
                  <c:v>18787.018902688164</c:v>
                </c:pt>
                <c:pt idx="39">
                  <c:v>19270.184063599001</c:v>
                </c:pt>
                <c:pt idx="40">
                  <c:v>19700.027271493436</c:v>
                </c:pt>
                <c:pt idx="41">
                  <c:v>20087.256226968238</c:v>
                </c:pt>
                <c:pt idx="42">
                  <c:v>20439.620875413319</c:v>
                </c:pt>
                <c:pt idx="43">
                  <c:v>20762.916477669056</c:v>
                </c:pt>
                <c:pt idx="44">
                  <c:v>21061.593261348218</c:v>
                </c:pt>
                <c:pt idx="45">
                  <c:v>21339.144790938775</c:v>
                </c:pt>
                <c:pt idx="46">
                  <c:v>21598.365141356368</c:v>
                </c:pt>
                <c:pt idx="47">
                  <c:v>21841.524817070436</c:v>
                </c:pt>
                <c:pt idx="48">
                  <c:v>22070.494463778854</c:v>
                </c:pt>
                <c:pt idx="49">
                  <c:v>22286.833965538295</c:v>
                </c:pt>
                <c:pt idx="50">
                  <c:v>22491.857959713099</c:v>
                </c:pt>
                <c:pt idx="51">
                  <c:v>22686.684899818963</c:v>
                </c:pt>
                <c:pt idx="52">
                  <c:v>27092.203540018185</c:v>
                </c:pt>
                <c:pt idx="53">
                  <c:v>31365.078210695345</c:v>
                </c:pt>
                <c:pt idx="54">
                  <c:v>35194.578140763719</c:v>
                </c:pt>
                <c:pt idx="55">
                  <c:v>38259.73305817823</c:v>
                </c:pt>
                <c:pt idx="56">
                  <c:v>40268.945649134563</c:v>
                </c:pt>
                <c:pt idx="57">
                  <c:v>41014.456051798159</c:v>
                </c:pt>
                <c:pt idx="58" formatCode="#,##0.00">
                  <c:v>585.69772347252115</c:v>
                </c:pt>
                <c:pt idx="59">
                  <c:v>1116.1611295822379</c:v>
                </c:pt>
                <c:pt idx="60">
                  <c:v>2194.0031489249882</c:v>
                </c:pt>
                <c:pt idx="61">
                  <c:v>6292.4696769717712</c:v>
                </c:pt>
                <c:pt idx="62">
                  <c:v>7380.9201030870199</c:v>
                </c:pt>
                <c:pt idx="63">
                  <c:v>8064.4542088888093</c:v>
                </c:pt>
                <c:pt idx="64">
                  <c:v>8568.6117746212258</c:v>
                </c:pt>
                <c:pt idx="65">
                  <c:v>8969.7951741906891</c:v>
                </c:pt>
                <c:pt idx="66">
                  <c:v>9303.6899979971149</c:v>
                </c:pt>
                <c:pt idx="67">
                  <c:v>9589.9906199038833</c:v>
                </c:pt>
                <c:pt idx="68">
                  <c:v>9840.7659504792955</c:v>
                </c:pt>
                <c:pt idx="69">
                  <c:v>10063.967918251055</c:v>
                </c:pt>
                <c:pt idx="70">
                  <c:v>10265.12310577362</c:v>
                </c:pt>
                <c:pt idx="71">
                  <c:v>10448.233384181618</c:v>
                </c:pt>
                <c:pt idx="72">
                  <c:v>10616.292529607324</c:v>
                </c:pt>
                <c:pt idx="73">
                  <c:v>10771.600355422544</c:v>
                </c:pt>
                <c:pt idx="74">
                  <c:v>10915.962906286633</c:v>
                </c:pt>
                <c:pt idx="75">
                  <c:v>11050.825072292773</c:v>
                </c:pt>
                <c:pt idx="76">
                  <c:v>11177.361333684297</c:v>
                </c:pt>
                <c:pt idx="77">
                  <c:v>11296.539594901209</c:v>
                </c:pt>
                <c:pt idx="78">
                  <c:v>11409.167170948735</c:v>
                </c:pt>
                <c:pt idx="79">
                  <c:v>11515.924611097475</c:v>
                </c:pt>
                <c:pt idx="80">
                  <c:v>11617.391035079587</c:v>
                </c:pt>
                <c:pt idx="81">
                  <c:v>13916.532525590654</c:v>
                </c:pt>
                <c:pt idx="82">
                  <c:v>16154.966819526386</c:v>
                </c:pt>
                <c:pt idx="83">
                  <c:v>18168.738140535494</c:v>
                </c:pt>
                <c:pt idx="84">
                  <c:v>19787.386660057145</c:v>
                </c:pt>
                <c:pt idx="85">
                  <c:v>20855.170974827048</c:v>
                </c:pt>
                <c:pt idx="86">
                  <c:v>21260.256035246908</c:v>
                </c:pt>
                <c:pt idx="87" formatCode="#,##0.00">
                  <c:v>1261.2493092952909</c:v>
                </c:pt>
                <c:pt idx="88">
                  <c:v>2371.250331828151</c:v>
                </c:pt>
                <c:pt idx="89">
                  <c:v>4598.154633442633</c:v>
                </c:pt>
                <c:pt idx="90">
                  <c:v>6292.4696769717712</c:v>
                </c:pt>
                <c:pt idx="91">
                  <c:v>7380.9201030870199</c:v>
                </c:pt>
                <c:pt idx="92">
                  <c:v>8064.4542088888093</c:v>
                </c:pt>
                <c:pt idx="93">
                  <c:v>8568.6117746212258</c:v>
                </c:pt>
                <c:pt idx="94">
                  <c:v>8969.7951741906891</c:v>
                </c:pt>
                <c:pt idx="95">
                  <c:v>9303.6899979971149</c:v>
                </c:pt>
                <c:pt idx="96">
                  <c:v>9589.9906199038833</c:v>
                </c:pt>
                <c:pt idx="97">
                  <c:v>9840.7659504792955</c:v>
                </c:pt>
                <c:pt idx="98">
                  <c:v>10063.967918251055</c:v>
                </c:pt>
                <c:pt idx="99">
                  <c:v>10265.12310577362</c:v>
                </c:pt>
                <c:pt idx="100">
                  <c:v>10448.233384181618</c:v>
                </c:pt>
                <c:pt idx="101">
                  <c:v>10616.292529607324</c:v>
                </c:pt>
                <c:pt idx="102">
                  <c:v>10771.600355422544</c:v>
                </c:pt>
                <c:pt idx="103">
                  <c:v>10915.962906286633</c:v>
                </c:pt>
                <c:pt idx="104">
                  <c:v>11050.825072292773</c:v>
                </c:pt>
                <c:pt idx="105">
                  <c:v>11177.361333684297</c:v>
                </c:pt>
                <c:pt idx="106">
                  <c:v>11296.539594901209</c:v>
                </c:pt>
                <c:pt idx="107">
                  <c:v>11409.167170948735</c:v>
                </c:pt>
                <c:pt idx="108">
                  <c:v>11515.924611097475</c:v>
                </c:pt>
                <c:pt idx="109">
                  <c:v>11617.391035079587</c:v>
                </c:pt>
                <c:pt idx="110">
                  <c:v>13916.532525590654</c:v>
                </c:pt>
                <c:pt idx="111">
                  <c:v>16154.966819526386</c:v>
                </c:pt>
                <c:pt idx="112">
                  <c:v>18168.738140535494</c:v>
                </c:pt>
                <c:pt idx="113">
                  <c:v>19787.386660057145</c:v>
                </c:pt>
                <c:pt idx="114">
                  <c:v>20855.170974827048</c:v>
                </c:pt>
                <c:pt idx="115">
                  <c:v>21260.256035246908</c:v>
                </c:pt>
                <c:pt idx="116" formatCode="#,##0.00">
                  <c:v>1167.639721980928</c:v>
                </c:pt>
                <c:pt idx="117">
                  <c:v>2187.8727683444467</c:v>
                </c:pt>
                <c:pt idx="118">
                  <c:v>4227.5743898936335</c:v>
                </c:pt>
                <c:pt idx="119">
                  <c:v>11806.206932406023</c:v>
                </c:pt>
                <c:pt idx="120">
                  <c:v>13791.490821622867</c:v>
                </c:pt>
                <c:pt idx="121">
                  <c:v>15033.99189933006</c:v>
                </c:pt>
                <c:pt idx="122">
                  <c:v>15948.50908827389</c:v>
                </c:pt>
                <c:pt idx="123">
                  <c:v>16675.132011878199</c:v>
                </c:pt>
                <c:pt idx="124">
                  <c:v>17279.163992365149</c:v>
                </c:pt>
                <c:pt idx="125">
                  <c:v>17796.591599902706</c:v>
                </c:pt>
                <c:pt idx="126">
                  <c:v>18249.441488792243</c:v>
                </c:pt>
                <c:pt idx="127">
                  <c:v>18652.212045088039</c:v>
                </c:pt>
                <c:pt idx="128">
                  <c:v>19014.97099497023</c:v>
                </c:pt>
                <c:pt idx="129">
                  <c:v>19345.003032565121</c:v>
                </c:pt>
                <c:pt idx="130">
                  <c:v>19647.754149923618</c:v>
                </c:pt>
                <c:pt idx="131">
                  <c:v>19927.405428971484</c:v>
                </c:pt>
                <c:pt idx="132">
                  <c:v>20187.238478163152</c:v>
                </c:pt>
                <c:pt idx="133">
                  <c:v>20429.877366137494</c:v>
                </c:pt>
                <c:pt idx="134">
                  <c:v>20657.454082554872</c:v>
                </c:pt>
                <c:pt idx="135">
                  <c:v>20871.724873572864</c:v>
                </c:pt>
                <c:pt idx="136">
                  <c:v>21074.154012254283</c:v>
                </c:pt>
                <c:pt idx="137">
                  <c:v>21265.975386838429</c:v>
                </c:pt>
                <c:pt idx="138">
                  <c:v>21448.238616102186</c:v>
                </c:pt>
                <c:pt idx="139">
                  <c:v>25565.308234538763</c:v>
                </c:pt>
                <c:pt idx="140">
                  <c:v>29551.154734120384</c:v>
                </c:pt>
                <c:pt idx="141">
                  <c:v>33117.857624760727</c:v>
                </c:pt>
                <c:pt idx="142">
                  <c:v>35968.835811616227</c:v>
                </c:pt>
                <c:pt idx="143">
                  <c:v>37835.164094625623</c:v>
                </c:pt>
                <c:pt idx="144">
                  <c:v>38525.569909250509</c:v>
                </c:pt>
                <c:pt idx="145" formatCode="#,##0.00">
                  <c:v>1119.8538595105347</c:v>
                </c:pt>
                <c:pt idx="146">
                  <c:v>2031.9329748995904</c:v>
                </c:pt>
                <c:pt idx="147">
                  <c:v>3773.3551875606709</c:v>
                </c:pt>
                <c:pt idx="148">
                  <c:v>10145.504587454341</c:v>
                </c:pt>
                <c:pt idx="149">
                  <c:v>11848.030194978403</c:v>
                </c:pt>
                <c:pt idx="150">
                  <c:v>12924.541173282811</c:v>
                </c:pt>
                <c:pt idx="151">
                  <c:v>13722.642093388899</c:v>
                </c:pt>
                <c:pt idx="152">
                  <c:v>14360.371470502598</c:v>
                </c:pt>
                <c:pt idx="153">
                  <c:v>14892.994129505632</c:v>
                </c:pt>
                <c:pt idx="154">
                  <c:v>15351.077499755129</c:v>
                </c:pt>
                <c:pt idx="155">
                  <c:v>15753.391750433912</c:v>
                </c:pt>
                <c:pt idx="156">
                  <c:v>16112.327339742536</c:v>
                </c:pt>
                <c:pt idx="157">
                  <c:v>16436.510612810791</c:v>
                </c:pt>
                <c:pt idx="158">
                  <c:v>16732.198148635431</c:v>
                </c:pt>
                <c:pt idx="159">
                  <c:v>17004.077561118065</c:v>
                </c:pt>
                <c:pt idx="160">
                  <c:v>17255.75500448791</c:v>
                </c:pt>
                <c:pt idx="161">
                  <c:v>17490.066206053812</c:v>
                </c:pt>
                <c:pt idx="162">
                  <c:v>17709.282724681154</c:v>
                </c:pt>
                <c:pt idx="163">
                  <c:v>17915.253234068303</c:v>
                </c:pt>
                <c:pt idx="164">
                  <c:v>18109.503006264189</c:v>
                </c:pt>
                <c:pt idx="165">
                  <c:v>18293.305648216399</c:v>
                </c:pt>
                <c:pt idx="166">
                  <c:v>18467.735913395009</c:v>
                </c:pt>
                <c:pt idx="167">
                  <c:v>18633.709296073808</c:v>
                </c:pt>
                <c:pt idx="168">
                  <c:v>22445.680270998881</c:v>
                </c:pt>
                <c:pt idx="169">
                  <c:v>26259.562561128147</c:v>
                </c:pt>
                <c:pt idx="170">
                  <c:v>29796.675262335251</c:v>
                </c:pt>
                <c:pt idx="171">
                  <c:v>32755.659191037361</c:v>
                </c:pt>
                <c:pt idx="172">
                  <c:v>34862.776552567477</c:v>
                </c:pt>
                <c:pt idx="173">
                  <c:v>35932.786114393835</c:v>
                </c:pt>
                <c:pt idx="174" formatCode="#,##0.00">
                  <c:v>2192.0557937144217</c:v>
                </c:pt>
                <c:pt idx="175">
                  <c:v>3636.8317072239201</c:v>
                </c:pt>
                <c:pt idx="176">
                  <c:v>5989.8597019708386</c:v>
                </c:pt>
                <c:pt idx="177">
                  <c:v>12816.11239490327</c:v>
                </c:pt>
                <c:pt idx="178">
                  <c:v>14410.873698453488</c:v>
                </c:pt>
                <c:pt idx="179">
                  <c:v>15389.711024185388</c:v>
                </c:pt>
                <c:pt idx="180">
                  <c:v>16102.784846075325</c:v>
                </c:pt>
                <c:pt idx="181">
                  <c:v>16665.627312361303</c:v>
                </c:pt>
                <c:pt idx="182">
                  <c:v>17131.345735713832</c:v>
                </c:pt>
                <c:pt idx="183">
                  <c:v>17528.917869133878</c:v>
                </c:pt>
                <c:pt idx="184">
                  <c:v>17875.947035979782</c:v>
                </c:pt>
                <c:pt idx="185">
                  <c:v>18183.950382391136</c:v>
                </c:pt>
                <c:pt idx="186">
                  <c:v>18460.885729172842</c:v>
                </c:pt>
                <c:pt idx="187">
                  <c:v>18712.486954614833</c:v>
                </c:pt>
                <c:pt idx="188">
                  <c:v>18943.025216443493</c:v>
                </c:pt>
                <c:pt idx="189">
                  <c:v>19155.769332515549</c:v>
                </c:pt>
                <c:pt idx="190">
                  <c:v>19353.277798312411</c:v>
                </c:pt>
                <c:pt idx="191">
                  <c:v>19537.591421179903</c:v>
                </c:pt>
                <c:pt idx="192">
                  <c:v>19710.364643341232</c:v>
                </c:pt>
                <c:pt idx="193">
                  <c:v>19872.957609211306</c:v>
                </c:pt>
                <c:pt idx="194">
                  <c:v>20026.50228781984</c:v>
                </c:pt>
                <c:pt idx="195">
                  <c:v>20171.950970467969</c:v>
                </c:pt>
                <c:pt idx="196">
                  <c:v>20310.112504943987</c:v>
                </c:pt>
                <c:pt idx="197">
                  <c:v>23431.465774826884</c:v>
                </c:pt>
                <c:pt idx="198">
                  <c:v>26495.133329539396</c:v>
                </c:pt>
                <c:pt idx="199">
                  <c:v>29345.674640640387</c:v>
                </c:pt>
                <c:pt idx="200">
                  <c:v>31818.726456800501</c:v>
                </c:pt>
                <c:pt idx="201">
                  <c:v>33756.573447369628</c:v>
                </c:pt>
                <c:pt idx="202">
                  <c:v>35027.945938938836</c:v>
                </c:pt>
                <c:pt idx="203" formatCode="#,##0.00">
                  <c:v>772.30960114024822</c:v>
                </c:pt>
                <c:pt idx="204">
                  <c:v>1324.8613601345014</c:v>
                </c:pt>
                <c:pt idx="205">
                  <c:v>2382.0759434201777</c:v>
                </c:pt>
                <c:pt idx="206">
                  <c:v>6365.7504933441824</c:v>
                </c:pt>
                <c:pt idx="207">
                  <c:v>7456.1851328715929</c:v>
                </c:pt>
                <c:pt idx="208">
                  <c:v>8150.1754421695805</c:v>
                </c:pt>
                <c:pt idx="209">
                  <c:v>8666.7686939569412</c:v>
                </c:pt>
                <c:pt idx="210">
                  <c:v>9080.7716508127396</c:v>
                </c:pt>
                <c:pt idx="211">
                  <c:v>9427.3398083134271</c:v>
                </c:pt>
                <c:pt idx="212">
                  <c:v>9725.9730845912127</c:v>
                </c:pt>
                <c:pt idx="213">
                  <c:v>9988.6728840590931</c:v>
                </c:pt>
                <c:pt idx="214">
                  <c:v>10223.376633724121</c:v>
                </c:pt>
                <c:pt idx="215">
                  <c:v>10435.619503224116</c:v>
                </c:pt>
                <c:pt idx="216">
                  <c:v>10629.421846427849</c:v>
                </c:pt>
                <c:pt idx="217">
                  <c:v>10807.799675042581</c:v>
                </c:pt>
                <c:pt idx="218">
                  <c:v>10973.075851209787</c:v>
                </c:pt>
                <c:pt idx="219">
                  <c:v>11127.078877559568</c:v>
                </c:pt>
                <c:pt idx="220">
                  <c:v>11271.274871164622</c:v>
                </c:pt>
                <c:pt idx="221">
                  <c:v>11406.858056089632</c:v>
                </c:pt>
                <c:pt idx="222">
                  <c:v>11534.814543196082</c:v>
                </c:pt>
                <c:pt idx="223">
                  <c:v>11655.968361306695</c:v>
                </c:pt>
                <c:pt idx="224">
                  <c:v>11771.015372377815</c:v>
                </c:pt>
                <c:pt idx="225">
                  <c:v>11880.548717930467</c:v>
                </c:pt>
                <c:pt idx="226">
                  <c:v>14413.72348692816</c:v>
                </c:pt>
                <c:pt idx="227">
                  <c:v>16985.945773918073</c:v>
                </c:pt>
                <c:pt idx="228">
                  <c:v>19420.481996216651</c:v>
                </c:pt>
                <c:pt idx="229">
                  <c:v>21523.96241632634</c:v>
                </c:pt>
                <c:pt idx="230">
                  <c:v>23110.982154516023</c:v>
                </c:pt>
                <c:pt idx="231">
                  <c:v>24033.499888525661</c:v>
                </c:pt>
                <c:pt idx="232" formatCode="#,##0.00">
                  <c:v>825.21281947506839</c:v>
                </c:pt>
                <c:pt idx="233">
                  <c:v>1522.6098493462389</c:v>
                </c:pt>
                <c:pt idx="234">
                  <c:v>2827.3150464835785</c:v>
                </c:pt>
                <c:pt idx="235">
                  <c:v>7372.1863118828069</c:v>
                </c:pt>
                <c:pt idx="236">
                  <c:v>8543.4908222226823</c:v>
                </c:pt>
                <c:pt idx="237">
                  <c:v>9276.9260464649669</c:v>
                </c:pt>
                <c:pt idx="238">
                  <c:v>9817.3559313999122</c:v>
                </c:pt>
                <c:pt idx="239">
                  <c:v>10247.256118269359</c:v>
                </c:pt>
                <c:pt idx="240">
                  <c:v>10605.032290303127</c:v>
                </c:pt>
                <c:pt idx="241">
                  <c:v>10911.83930946918</c:v>
                </c:pt>
                <c:pt idx="242">
                  <c:v>11180.623945776404</c:v>
                </c:pt>
                <c:pt idx="243">
                  <c:v>11419.908382727164</c:v>
                </c:pt>
                <c:pt idx="244">
                  <c:v>11635.61131986942</c:v>
                </c:pt>
                <c:pt idx="245">
                  <c:v>11832.016253821976</c:v>
                </c:pt>
                <c:pt idx="246">
                  <c:v>12012.326315444509</c:v>
                </c:pt>
                <c:pt idx="247">
                  <c:v>12179.001355916855</c:v>
                </c:pt>
                <c:pt idx="248">
                  <c:v>12333.972618790236</c:v>
                </c:pt>
                <c:pt idx="249">
                  <c:v>12478.784861778189</c:v>
                </c:pt>
                <c:pt idx="250">
                  <c:v>12614.693559519588</c:v>
                </c:pt>
                <c:pt idx="251">
                  <c:v>12742.733251978358</c:v>
                </c:pt>
                <c:pt idx="252">
                  <c:v>12863.766765424127</c:v>
                </c:pt>
                <c:pt idx="253">
                  <c:v>12978.521404165407</c:v>
                </c:pt>
                <c:pt idx="254">
                  <c:v>13087.616053418495</c:v>
                </c:pt>
                <c:pt idx="255">
                  <c:v>15568.352778924769</c:v>
                </c:pt>
                <c:pt idx="256">
                  <c:v>18004.756930800311</c:v>
                </c:pt>
                <c:pt idx="257">
                  <c:v>20223.548622378174</c:v>
                </c:pt>
                <c:pt idx="258">
                  <c:v>22045.454495403326</c:v>
                </c:pt>
                <c:pt idx="259">
                  <c:v>23315.720879068042</c:v>
                </c:pt>
                <c:pt idx="260">
                  <c:v>23937.869597883655</c:v>
                </c:pt>
                <c:pt idx="261" formatCode="#,##0.00">
                  <c:v>1154.8644381732031</c:v>
                </c:pt>
                <c:pt idx="262">
                  <c:v>2193.4713728803335</c:v>
                </c:pt>
                <c:pt idx="263">
                  <c:v>4173.27105837217</c:v>
                </c:pt>
                <c:pt idx="264">
                  <c:v>11209.434067979962</c:v>
                </c:pt>
                <c:pt idx="265">
                  <c:v>13047.180000439654</c:v>
                </c:pt>
                <c:pt idx="266">
                  <c:v>14202.766851099803</c:v>
                </c:pt>
                <c:pt idx="267">
                  <c:v>15056.696523438461</c:v>
                </c:pt>
                <c:pt idx="268">
                  <c:v>15737.487314468495</c:v>
                </c:pt>
                <c:pt idx="269">
                  <c:v>16305.1010475725</c:v>
                </c:pt>
                <c:pt idx="270">
                  <c:v>16792.616809469542</c:v>
                </c:pt>
                <c:pt idx="271">
                  <c:v>17220.304933105836</c:v>
                </c:pt>
                <c:pt idx="272">
                  <c:v>17601.52313629464</c:v>
                </c:pt>
                <c:pt idx="273">
                  <c:v>17945.557551630216</c:v>
                </c:pt>
                <c:pt idx="274">
                  <c:v>18259.134721962768</c:v>
                </c:pt>
                <c:pt idx="275">
                  <c:v>18547.288717185624</c:v>
                </c:pt>
                <c:pt idx="276">
                  <c:v>18813.888341228729</c:v>
                </c:pt>
                <c:pt idx="277">
                  <c:v>19061.973114293021</c:v>
                </c:pt>
                <c:pt idx="278">
                  <c:v>19293.975849196981</c:v>
                </c:pt>
                <c:pt idx="279">
                  <c:v>19511.874970773919</c:v>
                </c:pt>
                <c:pt idx="280">
                  <c:v>19717.3016793393</c:v>
                </c:pt>
                <c:pt idx="281">
                  <c:v>19911.617164721756</c:v>
                </c:pt>
                <c:pt idx="282">
                  <c:v>20095.969409155256</c:v>
                </c:pt>
                <c:pt idx="283">
                  <c:v>20271.335745198863</c:v>
                </c:pt>
                <c:pt idx="284">
                  <c:v>24289.477937500804</c:v>
                </c:pt>
                <c:pt idx="285">
                  <c:v>28304.039315119368</c:v>
                </c:pt>
                <c:pt idx="286">
                  <c:v>32043.975322109567</c:v>
                </c:pt>
                <c:pt idx="287">
                  <c:v>35216.207964795693</c:v>
                </c:pt>
                <c:pt idx="288">
                  <c:v>37551.806051518724</c:v>
                </c:pt>
                <c:pt idx="289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7-44FB-A385-8E68EAE8408A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7-44FB-A385-8E68EAE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54768"/>
        <c:axId val="-1978154224"/>
      </c:scatterChart>
      <c:valAx>
        <c:axId val="-197815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4224"/>
        <c:crosses val="autoZero"/>
        <c:crossBetween val="midCat"/>
      </c:valAx>
      <c:valAx>
        <c:axId val="-197815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WITCZACK'!$E$5:$E$33</c:f>
              <c:numCache>
                <c:formatCode>0.00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99-46BC-BE70-52619E7134B0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99-46BC-BE70-52619E7134B0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WITCZACK'!$N$5:$N$33</c:f>
              <c:numCache>
                <c:formatCode>0.00</c:formatCode>
                <c:ptCount val="29"/>
                <c:pt idx="0">
                  <c:v>2.3634178293281387</c:v>
                </c:pt>
                <c:pt idx="1">
                  <c:v>2.4708974025040424</c:v>
                </c:pt>
                <c:pt idx="2">
                  <c:v>2.7274504020238912</c:v>
                </c:pt>
                <c:pt idx="3">
                  <c:v>3.3305300248663694</c:v>
                </c:pt>
                <c:pt idx="4">
                  <c:v>3.4333371806981621</c:v>
                </c:pt>
                <c:pt idx="5">
                  <c:v>3.4913388622952861</c:v>
                </c:pt>
                <c:pt idx="6">
                  <c:v>3.531404231606968</c:v>
                </c:pt>
                <c:pt idx="7">
                  <c:v>3.561815024681056</c:v>
                </c:pt>
                <c:pt idx="8">
                  <c:v>3.5862099888916075</c:v>
                </c:pt>
                <c:pt idx="9">
                  <c:v>3.6065073708606121</c:v>
                </c:pt>
                <c:pt idx="10">
                  <c:v>3.6238402840262562</c:v>
                </c:pt>
                <c:pt idx="11">
                  <c:v>3.6389327481046374</c:v>
                </c:pt>
                <c:pt idx="12">
                  <c:v>3.6522748743264399</c:v>
                </c:pt>
                <c:pt idx="13">
                  <c:v>3.6642134669965722</c:v>
                </c:pt>
                <c:pt idx="14">
                  <c:v>3.6750027033646768</c:v>
                </c:pt>
                <c:pt idx="15">
                  <c:v>3.6848342736015058</c:v>
                </c:pt>
                <c:pt idx="16">
                  <c:v>3.6938562110895972</c:v>
                </c:pt>
                <c:pt idx="17">
                  <c:v>3.7021851439896785</c:v>
                </c:pt>
                <c:pt idx="18">
                  <c:v>3.7099145422779949</c:v>
                </c:pt>
                <c:pt idx="19">
                  <c:v>3.717120432207599</c:v>
                </c:pt>
                <c:pt idx="20">
                  <c:v>3.7238654559353939</c:v>
                </c:pt>
                <c:pt idx="21">
                  <c:v>3.730201818884602</c:v>
                </c:pt>
                <c:pt idx="22">
                  <c:v>3.7361734708512873</c:v>
                </c:pt>
                <c:pt idx="23">
                  <c:v>3.8597705885673816</c:v>
                </c:pt>
                <c:pt idx="24">
                  <c:v>3.962918292130329</c:v>
                </c:pt>
                <c:pt idx="25">
                  <c:v>4.0461005625590563</c:v>
                </c:pt>
                <c:pt idx="26">
                  <c:v>4.1110439353045063</c:v>
                </c:pt>
                <c:pt idx="27">
                  <c:v>4.1601595321715275</c:v>
                </c:pt>
                <c:pt idx="28">
                  <c:v>4.1959535891080817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99-46BC-BE70-52619E7134B0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WITCZACK'!$W$5:$W$33</c:f>
              <c:numCache>
                <c:formatCode>0.00</c:formatCode>
                <c:ptCount val="29"/>
                <c:pt idx="0">
                  <c:v>2.3047437740689509</c:v>
                </c:pt>
                <c:pt idx="1">
                  <c:v>2.3594478415338771</c:v>
                </c:pt>
                <c:pt idx="2">
                  <c:v>2.5347924411891314</c:v>
                </c:pt>
                <c:pt idx="3">
                  <c:v>3.0941855777000171</c:v>
                </c:pt>
                <c:pt idx="4">
                  <c:v>3.1991271910662276</c:v>
                </c:pt>
                <c:pt idx="5">
                  <c:v>3.2591362627433873</c:v>
                </c:pt>
                <c:pt idx="6">
                  <c:v>3.3009315188936652</c:v>
                </c:pt>
                <c:pt idx="7">
                  <c:v>3.3328485990059646</c:v>
                </c:pt>
                <c:pt idx="8">
                  <c:v>3.3585764964551275</c:v>
                </c:pt>
                <c:pt idx="9">
                  <c:v>3.3800701862079836</c:v>
                </c:pt>
                <c:pt idx="10">
                  <c:v>3.398489295918377</c:v>
                </c:pt>
                <c:pt idx="11">
                  <c:v>3.4145773629179477</c:v>
                </c:pt>
                <c:pt idx="12">
                  <c:v>3.4288392165327846</c:v>
                </c:pt>
                <c:pt idx="13">
                  <c:v>3.4416330167819336</c:v>
                </c:pt>
                <c:pt idx="14">
                  <c:v>3.4532218829646109</c:v>
                </c:pt>
                <c:pt idx="15">
                  <c:v>3.4638046736673811</c:v>
                </c:pt>
                <c:pt idx="16">
                  <c:v>3.4735352593260616</c:v>
                </c:pt>
                <c:pt idx="17">
                  <c:v>3.4825350865699329</c:v>
                </c:pt>
                <c:pt idx="18">
                  <c:v>3.4909016512378046</c:v>
                </c:pt>
                <c:pt idx="19">
                  <c:v>3.4987143793057323</c:v>
                </c:pt>
                <c:pt idx="20">
                  <c:v>3.5060388113075933</c:v>
                </c:pt>
                <c:pt idx="21">
                  <c:v>3.5129296447399425</c:v>
                </c:pt>
                <c:pt idx="22">
                  <c:v>3.5194329885926705</c:v>
                </c:pt>
                <c:pt idx="23">
                  <c:v>3.6562405999492125</c:v>
                </c:pt>
                <c:pt idx="24">
                  <c:v>3.7743036727588719</c:v>
                </c:pt>
                <c:pt idx="25">
                  <c:v>3.8728583328665991</c:v>
                </c:pt>
                <c:pt idx="26">
                  <c:v>3.9523815052824363</c:v>
                </c:pt>
                <c:pt idx="27">
                  <c:v>4.0142934840012598</c:v>
                </c:pt>
                <c:pt idx="28">
                  <c:v>4.0604883651651784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99-46BC-BE70-52619E7134B0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WITCZACK'!$AF$5:$AF$33</c:f>
              <c:numCache>
                <c:formatCode>0.00</c:formatCode>
                <c:ptCount val="29"/>
                <c:pt idx="0">
                  <c:v>2.3554353183722987</c:v>
                </c:pt>
                <c:pt idx="1">
                  <c:v>2.46606081137327</c:v>
                </c:pt>
                <c:pt idx="2">
                  <c:v>2.7262370485929739</c:v>
                </c:pt>
                <c:pt idx="3">
                  <c:v>3.3305108259665848</c:v>
                </c:pt>
                <c:pt idx="4">
                  <c:v>3.4331441192091341</c:v>
                </c:pt>
                <c:pt idx="5">
                  <c:v>3.4910120507532945</c:v>
                </c:pt>
                <c:pt idx="6">
                  <c:v>3.5309692613548576</c:v>
                </c:pt>
                <c:pt idx="7">
                  <c:v>3.5612889499937963</c:v>
                </c:pt>
                <c:pt idx="8">
                  <c:v>3.5856049827582841</c:v>
                </c:pt>
                <c:pt idx="9">
                  <c:v>3.6058325830999034</c:v>
                </c:pt>
                <c:pt idx="10">
                  <c:v>3.6231028621341062</c:v>
                </c:pt>
                <c:pt idx="11">
                  <c:v>3.6381384424697307</c:v>
                </c:pt>
                <c:pt idx="12">
                  <c:v>3.6514284199065856</c:v>
                </c:pt>
                <c:pt idx="13">
                  <c:v>3.6633188362482518</c:v>
                </c:pt>
                <c:pt idx="14">
                  <c:v>3.6740632807319784</c:v>
                </c:pt>
                <c:pt idx="15">
                  <c:v>3.6838529799488806</c:v>
                </c:pt>
                <c:pt idx="16">
                  <c:v>3.69283559493531</c:v>
                </c:pt>
                <c:pt idx="17">
                  <c:v>3.7011274499916449</c:v>
                </c:pt>
                <c:pt idx="18">
                  <c:v>3.7088217636940195</c:v>
                </c:pt>
                <c:pt idx="19">
                  <c:v>3.7159943517914886</c:v>
                </c:pt>
                <c:pt idx="20">
                  <c:v>3.7227076783119926</c:v>
                </c:pt>
                <c:pt idx="21">
                  <c:v>3.7290137965294967</c:v>
                </c:pt>
                <c:pt idx="22">
                  <c:v>3.7349565251917811</c:v>
                </c:pt>
                <c:pt idx="23">
                  <c:v>3.857856310007207</c:v>
                </c:pt>
                <c:pt idx="24">
                  <c:v>3.9602589641705475</c:v>
                </c:pt>
                <c:pt idx="25">
                  <c:v>4.0427179678728251</c:v>
                </c:pt>
                <c:pt idx="26">
                  <c:v>4.1070202562972522</c:v>
                </c:pt>
                <c:pt idx="27">
                  <c:v>4.1556148410214746</c:v>
                </c:pt>
                <c:pt idx="28">
                  <c:v>4.1910203512339415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99-46BC-BE70-52619E7134B0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WITCZACK'!$AO$5:$AO$33</c:f>
              <c:numCache>
                <c:formatCode>0.00</c:formatCode>
                <c:ptCount val="29"/>
                <c:pt idx="0">
                  <c:v>2.3518845282429335</c:v>
                </c:pt>
                <c:pt idx="1">
                  <c:v>2.4532964438825053</c:v>
                </c:pt>
                <c:pt idx="2">
                  <c:v>2.7025687772792932</c:v>
                </c:pt>
                <c:pt idx="3">
                  <c:v>3.3031297260760035</c:v>
                </c:pt>
                <c:pt idx="4">
                  <c:v>3.4062839706089498</c:v>
                </c:pt>
                <c:pt idx="5">
                  <c:v>3.4645548635386021</c:v>
                </c:pt>
                <c:pt idx="6">
                  <c:v>3.5048387306569242</c:v>
                </c:pt>
                <c:pt idx="7">
                  <c:v>3.5354340130661588</c:v>
                </c:pt>
                <c:pt idx="8">
                  <c:v>3.5599891112067903</c:v>
                </c:pt>
                <c:pt idx="9">
                  <c:v>3.5804282802528236</c:v>
                </c:pt>
                <c:pt idx="10">
                  <c:v>3.597888625371926</c:v>
                </c:pt>
                <c:pt idx="11">
                  <c:v>3.6130969573439038</c:v>
                </c:pt>
                <c:pt idx="12">
                  <c:v>3.6265454191770736</c:v>
                </c:pt>
                <c:pt idx="13">
                  <c:v>3.6385823427826756</c:v>
                </c:pt>
                <c:pt idx="14">
                  <c:v>3.6494630846673877</c:v>
                </c:pt>
                <c:pt idx="15">
                  <c:v>3.6593802655340322</c:v>
                </c:pt>
                <c:pt idx="16">
                  <c:v>3.6684826667455899</c:v>
                </c:pt>
                <c:pt idx="17">
                  <c:v>3.6768875272876245</c:v>
                </c:pt>
                <c:pt idx="18">
                  <c:v>3.6846888228194881</c:v>
                </c:pt>
                <c:pt idx="19">
                  <c:v>3.6919630032571229</c:v>
                </c:pt>
                <c:pt idx="20">
                  <c:v>3.6987730694502834</c:v>
                </c:pt>
                <c:pt idx="21">
                  <c:v>3.7051715333503155</c:v>
                </c:pt>
                <c:pt idx="22">
                  <c:v>3.7112026088912202</c:v>
                </c:pt>
                <c:pt idx="23">
                  <c:v>3.8362440129224389</c:v>
                </c:pt>
                <c:pt idx="24">
                  <c:v>3.9409653116963788</c:v>
                </c:pt>
                <c:pt idx="25">
                  <c:v>4.0257190809291368</c:v>
                </c:pt>
                <c:pt idx="26">
                  <c:v>4.0921129070205779</c:v>
                </c:pt>
                <c:pt idx="27">
                  <c:v>4.1424752200872152</c:v>
                </c:pt>
                <c:pt idx="28">
                  <c:v>4.1792695473889721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99-46BC-BE70-52619E7134B0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WITCZACK'!$AZ$5:$AZ$33</c:f>
              <c:numCache>
                <c:formatCode>0.00</c:formatCode>
                <c:ptCount val="29"/>
                <c:pt idx="0">
                  <c:v>2.3848341638496362</c:v>
                </c:pt>
                <c:pt idx="1">
                  <c:v>2.5422156468759534</c:v>
                </c:pt>
                <c:pt idx="2">
                  <c:v>2.8227893108707804</c:v>
                </c:pt>
                <c:pt idx="3">
                  <c:v>3.4005149855390204</c:v>
                </c:pt>
                <c:pt idx="4">
                  <c:v>3.5013424135659155</c:v>
                </c:pt>
                <c:pt idx="5">
                  <c:v>3.5593581774202421</c:v>
                </c:pt>
                <c:pt idx="6">
                  <c:v>3.6000294797255163</c:v>
                </c:pt>
                <c:pt idx="7">
                  <c:v>3.6312747136071395</c:v>
                </c:pt>
                <c:pt idx="8">
                  <c:v>3.656598328665154</c:v>
                </c:pt>
                <c:pt idx="9">
                  <c:v>3.6778594799764539</c:v>
                </c:pt>
                <c:pt idx="10">
                  <c:v>3.6961625888812915</c:v>
                </c:pt>
                <c:pt idx="11">
                  <c:v>3.7122169684031987</c:v>
                </c:pt>
                <c:pt idx="12">
                  <c:v>3.7265050432916205</c:v>
                </c:pt>
                <c:pt idx="13">
                  <c:v>3.7393696759488018</c:v>
                </c:pt>
                <c:pt idx="14">
                  <c:v>3.7510631848297913</c:v>
                </c:pt>
                <c:pt idx="15">
                  <c:v>3.761776591981945</c:v>
                </c:pt>
                <c:pt idx="16">
                  <c:v>3.771657952366831</c:v>
                </c:pt>
                <c:pt idx="17">
                  <c:v>3.7808243145041738</c:v>
                </c:pt>
                <c:pt idx="18">
                  <c:v>3.7893697941875204</c:v>
                </c:pt>
                <c:pt idx="19">
                  <c:v>3.7973711837899322</c:v>
                </c:pt>
                <c:pt idx="20">
                  <c:v>3.8048919473826142</c:v>
                </c:pt>
                <c:pt idx="21">
                  <c:v>3.8119851283904187</c:v>
                </c:pt>
                <c:pt idx="22">
                  <c:v>3.8186955064037962</c:v>
                </c:pt>
                <c:pt idx="23">
                  <c:v>3.9641834126149167</c:v>
                </c:pt>
                <c:pt idx="24">
                  <c:v>4.0988261041653944</c:v>
                </c:pt>
                <c:pt idx="25">
                  <c:v>4.2211390439084413</c:v>
                </c:pt>
                <c:pt idx="26">
                  <c:v>4.3296807874208545</c:v>
                </c:pt>
                <c:pt idx="27">
                  <c:v>4.4231112258029315</c:v>
                </c:pt>
                <c:pt idx="28">
                  <c:v>4.5002716040430917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99-46BC-BE70-52619E7134B0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WITCZACK'!$BJ$5:$BJ$33</c:f>
              <c:numCache>
                <c:formatCode>0.00</c:formatCode>
                <c:ptCount val="29"/>
                <c:pt idx="0">
                  <c:v>2.4505140383042865</c:v>
                </c:pt>
                <c:pt idx="1">
                  <c:v>2.6493483154930013</c:v>
                </c:pt>
                <c:pt idx="2">
                  <c:v>2.9289168626518274</c:v>
                </c:pt>
                <c:pt idx="3">
                  <c:v>3.4276737714873855</c:v>
                </c:pt>
                <c:pt idx="4">
                  <c:v>3.5094685682624376</c:v>
                </c:pt>
                <c:pt idx="5">
                  <c:v>3.5558354145931341</c:v>
                </c:pt>
                <c:pt idx="6">
                  <c:v>3.5880181943109415</c:v>
                </c:pt>
                <c:pt idx="7">
                  <c:v>3.6125538730235141</c:v>
                </c:pt>
                <c:pt idx="8">
                  <c:v>3.6323152867741113</c:v>
                </c:pt>
                <c:pt idx="9">
                  <c:v>3.6488181894957261</c:v>
                </c:pt>
                <c:pt idx="10">
                  <c:v>3.6629589170581451</c:v>
                </c:pt>
                <c:pt idx="11">
                  <c:v>3.675310884009392</c:v>
                </c:pt>
                <c:pt idx="12">
                  <c:v>3.6862627360087004</c:v>
                </c:pt>
                <c:pt idx="13">
                  <c:v>3.6960898262723592</c:v>
                </c:pt>
                <c:pt idx="14">
                  <c:v>3.7049942177950572</c:v>
                </c:pt>
                <c:pt idx="15">
                  <c:v>3.7131284872071193</c:v>
                </c:pt>
                <c:pt idx="16">
                  <c:v>3.7206106060193576</c:v>
                </c:pt>
                <c:pt idx="17">
                  <c:v>3.7275336293271017</c:v>
                </c:pt>
                <c:pt idx="18">
                  <c:v>3.7339722221939131</c:v>
                </c:pt>
                <c:pt idx="19">
                  <c:v>3.7399871850378106</c:v>
                </c:pt>
                <c:pt idx="20">
                  <c:v>3.7456286708073332</c:v>
                </c:pt>
                <c:pt idx="21">
                  <c:v>3.7509385223728477</c:v>
                </c:pt>
                <c:pt idx="22">
                  <c:v>3.7559520034724936</c:v>
                </c:pt>
                <c:pt idx="23">
                  <c:v>3.8621732134183544</c:v>
                </c:pt>
                <c:pt idx="24">
                  <c:v>3.9558885922527987</c:v>
                </c:pt>
                <c:pt idx="25">
                  <c:v>4.0369124340339075</c:v>
                </c:pt>
                <c:pt idx="26">
                  <c:v>4.1056505223259636</c:v>
                </c:pt>
                <c:pt idx="27">
                  <c:v>4.1630256628211493</c:v>
                </c:pt>
                <c:pt idx="28">
                  <c:v>4.210319423088861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99-46BC-BE70-52619E7134B0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WITCZACK'!$BT$5:$BT$33</c:f>
              <c:numCache>
                <c:formatCode>0.00</c:formatCode>
                <c:ptCount val="29"/>
                <c:pt idx="0">
                  <c:v>2.3422523428709705</c:v>
                </c:pt>
                <c:pt idx="1">
                  <c:v>2.4487321697701101</c:v>
                </c:pt>
                <c:pt idx="2">
                  <c:v>2.679039315671496</c:v>
                </c:pt>
                <c:pt idx="3">
                  <c:v>3.2104976566876253</c:v>
                </c:pt>
                <c:pt idx="4">
                  <c:v>3.3025821080302995</c:v>
                </c:pt>
                <c:pt idx="5">
                  <c:v>3.3549041942293956</c:v>
                </c:pt>
                <c:pt idx="6">
                  <c:v>3.3912358070876514</c:v>
                </c:pt>
                <c:pt idx="7">
                  <c:v>3.4189303650009144</c:v>
                </c:pt>
                <c:pt idx="8">
                  <c:v>3.44122753219626</c:v>
                </c:pt>
                <c:pt idx="9">
                  <c:v>3.4598390706568209</c:v>
                </c:pt>
                <c:pt idx="10">
                  <c:v>3.4757781500002212</c:v>
                </c:pt>
                <c:pt idx="11">
                  <c:v>3.4896933185651657</c:v>
                </c:pt>
                <c:pt idx="12">
                  <c:v>3.5020243239801192</c:v>
                </c:pt>
                <c:pt idx="13">
                  <c:v>3.5130828091415798</c:v>
                </c:pt>
                <c:pt idx="14">
                  <c:v>3.5230975074781563</c:v>
                </c:pt>
                <c:pt idx="15">
                  <c:v>3.5322411523248123</c:v>
                </c:pt>
                <c:pt idx="16">
                  <c:v>3.5406473071418474</c:v>
                </c:pt>
                <c:pt idx="17">
                  <c:v>3.5484213270180449</c:v>
                </c:pt>
                <c:pt idx="18">
                  <c:v>3.5556477445059369</c:v>
                </c:pt>
                <c:pt idx="19">
                  <c:v>3.5623953921035114</c:v>
                </c:pt>
                <c:pt idx="20">
                  <c:v>3.5687210445678095</c:v>
                </c:pt>
                <c:pt idx="21">
                  <c:v>3.5746720655576287</c:v>
                </c:pt>
                <c:pt idx="22">
                  <c:v>3.58028836781041</c:v>
                </c:pt>
                <c:pt idx="23">
                  <c:v>3.6985364125973756</c:v>
                </c:pt>
                <c:pt idx="24">
                  <c:v>3.8011384621014743</c:v>
                </c:pt>
                <c:pt idx="25">
                  <c:v>3.8877503719985289</c:v>
                </c:pt>
                <c:pt idx="26">
                  <c:v>3.9588344343965614</c:v>
                </c:pt>
                <c:pt idx="27">
                  <c:v>4.01545886817373</c:v>
                </c:pt>
                <c:pt idx="28">
                  <c:v>4.059008450768653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899-46BC-BE70-52619E7134B0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WITCZACK'!$CD$5:$CD$33</c:f>
              <c:numCache>
                <c:formatCode>0.00</c:formatCode>
                <c:ptCount val="29"/>
                <c:pt idx="0">
                  <c:v>2.3593670863037981</c:v>
                </c:pt>
                <c:pt idx="1">
                  <c:v>2.5007377256807937</c:v>
                </c:pt>
                <c:pt idx="2">
                  <c:v>2.7564998126196754</c:v>
                </c:pt>
                <c:pt idx="3">
                  <c:v>3.2749237679700189</c:v>
                </c:pt>
                <c:pt idx="4">
                  <c:v>3.3618566189044703</c:v>
                </c:pt>
                <c:pt idx="5">
                  <c:v>3.4111375235529686</c:v>
                </c:pt>
                <c:pt idx="6">
                  <c:v>3.4453274833150318</c:v>
                </c:pt>
                <c:pt idx="7">
                  <c:v>3.4713795897271105</c:v>
                </c:pt>
                <c:pt idx="8">
                  <c:v>3.4923512576188682</c:v>
                </c:pt>
                <c:pt idx="9">
                  <c:v>3.5098559733784316</c:v>
                </c:pt>
                <c:pt idx="10">
                  <c:v>3.5248479190506985</c:v>
                </c:pt>
                <c:pt idx="11">
                  <c:v>3.5379374966409949</c:v>
                </c:pt>
                <c:pt idx="12">
                  <c:v>3.5495383879078237</c:v>
                </c:pt>
                <c:pt idx="13">
                  <c:v>3.5599436518077985</c:v>
                </c:pt>
                <c:pt idx="14">
                  <c:v>3.5693683167628678</c:v>
                </c:pt>
                <c:pt idx="15">
                  <c:v>3.5779747268067132</c:v>
                </c:pt>
                <c:pt idx="16">
                  <c:v>3.5858883871151379</c:v>
                </c:pt>
                <c:pt idx="17">
                  <c:v>3.5932082803387435</c:v>
                </c:pt>
                <c:pt idx="18">
                  <c:v>3.6000138155097101</c:v>
                </c:pt>
                <c:pt idx="19">
                  <c:v>3.6063696461648296</c:v>
                </c:pt>
                <c:pt idx="20">
                  <c:v>3.6123290954276772</c:v>
                </c:pt>
                <c:pt idx="21">
                  <c:v>3.6179366442824392</c:v>
                </c:pt>
                <c:pt idx="22">
                  <c:v>3.6232297741196904</c:v>
                </c:pt>
                <c:pt idx="23">
                  <c:v>3.7349943845698559</c:v>
                </c:pt>
                <c:pt idx="24">
                  <c:v>3.8328192252686599</c:v>
                </c:pt>
                <c:pt idx="25">
                  <c:v>3.9165552604776837</c:v>
                </c:pt>
                <c:pt idx="26">
                  <c:v>3.9867002547012591</c:v>
                </c:pt>
                <c:pt idx="27">
                  <c:v>4.0442651421718896</c:v>
                </c:pt>
                <c:pt idx="28">
                  <c:v>4.0905711318111981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899-46BC-BE70-52619E7134B0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WITCZACK'!$CN$5:$CN$33</c:f>
              <c:numCache>
                <c:formatCode>0.00</c:formatCode>
                <c:ptCount val="29"/>
                <c:pt idx="0">
                  <c:v>2.3712872405354313</c:v>
                </c:pt>
                <c:pt idx="1">
                  <c:v>2.5088886410856013</c:v>
                </c:pt>
                <c:pt idx="2">
                  <c:v>2.7779836150737722</c:v>
                </c:pt>
                <c:pt idx="3">
                  <c:v>3.338347844277104</c:v>
                </c:pt>
                <c:pt idx="4">
                  <c:v>3.4316717442012501</c:v>
                </c:pt>
                <c:pt idx="5">
                  <c:v>3.4843155286527154</c:v>
                </c:pt>
                <c:pt idx="6">
                  <c:v>3.5207022365293428</c:v>
                </c:pt>
                <c:pt idx="7">
                  <c:v>3.5483429444094283</c:v>
                </c:pt>
                <c:pt idx="8">
                  <c:v>3.5705346095253243</c:v>
                </c:pt>
                <c:pt idx="9">
                  <c:v>3.5890144474381014</c:v>
                </c:pt>
                <c:pt idx="10">
                  <c:v>3.6048083860187967</c:v>
                </c:pt>
                <c:pt idx="11">
                  <c:v>3.6185718920543368</c:v>
                </c:pt>
                <c:pt idx="12">
                  <c:v>3.630748668098684</c:v>
                </c:pt>
                <c:pt idx="13">
                  <c:v>3.6416526969184622</c:v>
                </c:pt>
                <c:pt idx="14">
                  <c:v>3.6515141232449824</c:v>
                </c:pt>
                <c:pt idx="15">
                  <c:v>3.6605065355496023</c:v>
                </c:pt>
                <c:pt idx="16">
                  <c:v>3.6687640086978832</c:v>
                </c:pt>
                <c:pt idx="17">
                  <c:v>3.6763921916506876</c:v>
                </c:pt>
                <c:pt idx="18">
                  <c:v>3.6834757707911496</c:v>
                </c:pt>
                <c:pt idx="19">
                  <c:v>3.69008364130225</c:v>
                </c:pt>
                <c:pt idx="20">
                  <c:v>3.6962725810305237</c:v>
                </c:pt>
                <c:pt idx="21">
                  <c:v>3.7020899178614739</c:v>
                </c:pt>
                <c:pt idx="22">
                  <c:v>3.7075755037212721</c:v>
                </c:pt>
                <c:pt idx="23">
                  <c:v>3.8219659046473029</c:v>
                </c:pt>
                <c:pt idx="24">
                  <c:v>3.9192717057035842</c:v>
                </c:pt>
                <c:pt idx="25">
                  <c:v>3.9997522255572537</c:v>
                </c:pt>
                <c:pt idx="26">
                  <c:v>4.0645461348699161</c:v>
                </c:pt>
                <c:pt idx="27">
                  <c:v>4.1153515965852998</c:v>
                </c:pt>
                <c:pt idx="28">
                  <c:v>4.1540547438675466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899-46BC-BE70-52619E71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53136"/>
        <c:axId val="-1978150416"/>
      </c:scatterChart>
      <c:valAx>
        <c:axId val="-1978153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0416"/>
        <c:crosses val="autoZero"/>
        <c:crossBetween val="midCat"/>
      </c:valAx>
      <c:valAx>
        <c:axId val="-197815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3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WITCZACK'!$E$40:$E$68</c:f>
              <c:numCache>
                <c:formatCode>0.00</c:formatCode>
                <c:ptCount val="29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59-4E22-AE32-336A87E93421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59-4E22-AE32-336A87E93421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WITCZACK'!$N$40:$N$68</c:f>
              <c:numCache>
                <c:formatCode>0.00</c:formatCode>
                <c:ptCount val="29"/>
                <c:pt idx="0" formatCode="#,##0.00">
                  <c:v>230.89675494655316</c:v>
                </c:pt>
                <c:pt idx="1">
                  <c:v>295.731374980515</c:v>
                </c:pt>
                <c:pt idx="2">
                  <c:v>533.88829814791711</c:v>
                </c:pt>
                <c:pt idx="3">
                  <c:v>2140.5729097569947</c:v>
                </c:pt>
                <c:pt idx="4">
                  <c:v>2712.2966071490632</c:v>
                </c:pt>
                <c:pt idx="5">
                  <c:v>3099.8370324436755</c:v>
                </c:pt>
                <c:pt idx="6">
                  <c:v>3399.4153537342768</c:v>
                </c:pt>
                <c:pt idx="7">
                  <c:v>3645.9862348964784</c:v>
                </c:pt>
                <c:pt idx="8">
                  <c:v>3856.6478818476389</c:v>
                </c:pt>
                <c:pt idx="9">
                  <c:v>4041.1723314661494</c:v>
                </c:pt>
                <c:pt idx="10">
                  <c:v>4205.7193056690703</c:v>
                </c:pt>
                <c:pt idx="11">
                  <c:v>4354.4443849459185</c:v>
                </c:pt>
                <c:pt idx="12">
                  <c:v>4490.295004506891</c:v>
                </c:pt>
                <c:pt idx="13">
                  <c:v>4615.4437984331553</c:v>
                </c:pt>
                <c:pt idx="14">
                  <c:v>4731.5420420816181</c:v>
                </c:pt>
                <c:pt idx="15">
                  <c:v>4839.8764307518777</c:v>
                </c:pt>
                <c:pt idx="16">
                  <c:v>4941.4705462875836</c:v>
                </c:pt>
                <c:pt idx="17">
                  <c:v>5037.1530178666244</c:v>
                </c:pt>
                <c:pt idx="18">
                  <c:v>5127.6047629947816</c:v>
                </c:pt>
                <c:pt idx="19">
                  <c:v>5213.3926125735779</c:v>
                </c:pt>
                <c:pt idx="20">
                  <c:v>5294.9938001771234</c:v>
                </c:pt>
                <c:pt idx="21">
                  <c:v>5372.8141580974461</c:v>
                </c:pt>
                <c:pt idx="22">
                  <c:v>5447.2018773954596</c:v>
                </c:pt>
                <c:pt idx="23">
                  <c:v>7240.5338555236522</c:v>
                </c:pt>
                <c:pt idx="24">
                  <c:v>9181.5983826269603</c:v>
                </c:pt>
                <c:pt idx="25">
                  <c:v>11119.891828488038</c:v>
                </c:pt>
                <c:pt idx="26">
                  <c:v>12913.499061312767</c:v>
                </c:pt>
                <c:pt idx="27">
                  <c:v>14459.708309206446</c:v>
                </c:pt>
                <c:pt idx="28">
                  <c:v>15701.949964352383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59-4E22-AE32-336A87E93421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WITCZACK'!$W$40:$W$68</c:f>
              <c:numCache>
                <c:formatCode>0.00</c:formatCode>
                <c:ptCount val="29"/>
                <c:pt idx="0" formatCode="#,##0.00">
                  <c:v>201.71759150450399</c:v>
                </c:pt>
                <c:pt idx="1">
                  <c:v>228.79569130350728</c:v>
                </c:pt>
                <c:pt idx="2">
                  <c:v>342.6040094801902</c:v>
                </c:pt>
                <c:pt idx="3">
                  <c:v>1242.1829894843613</c:v>
                </c:pt>
                <c:pt idx="4">
                  <c:v>1581.7112044411733</c:v>
                </c:pt>
                <c:pt idx="5">
                  <c:v>1816.0853820970317</c:v>
                </c:pt>
                <c:pt idx="6">
                  <c:v>1999.5465491255254</c:v>
                </c:pt>
                <c:pt idx="7">
                  <c:v>2152.0313763791564</c:v>
                </c:pt>
                <c:pt idx="8">
                  <c:v>2283.3710813229077</c:v>
                </c:pt>
                <c:pt idx="9">
                  <c:v>2399.2206250545219</c:v>
                </c:pt>
                <c:pt idx="10">
                  <c:v>2503.1639519938012</c:v>
                </c:pt>
                <c:pt idx="11">
                  <c:v>2597.6304283117502</c:v>
                </c:pt>
                <c:pt idx="12">
                  <c:v>2684.3504678482932</c:v>
                </c:pt>
                <c:pt idx="13">
                  <c:v>2764.6045393883232</c:v>
                </c:pt>
                <c:pt idx="14">
                  <c:v>2839.3693042236505</c:v>
                </c:pt>
                <c:pt idx="15">
                  <c:v>2909.408301374513</c:v>
                </c:pt>
                <c:pt idx="16">
                  <c:v>2975.3308090386695</c:v>
                </c:pt>
                <c:pt idx="17">
                  <c:v>3037.6314917129253</c:v>
                </c:pt>
                <c:pt idx="18">
                  <c:v>3096.7179482278702</c:v>
                </c:pt>
                <c:pt idx="19">
                  <c:v>3152.9303664115391</c:v>
                </c:pt>
                <c:pt idx="20">
                  <c:v>3206.5558698581817</c:v>
                </c:pt>
                <c:pt idx="21">
                  <c:v>3257.8392006641789</c:v>
                </c:pt>
                <c:pt idx="22">
                  <c:v>3306.9908143016355</c:v>
                </c:pt>
                <c:pt idx="23">
                  <c:v>4531.4855551771989</c:v>
                </c:pt>
                <c:pt idx="24">
                  <c:v>5947.0785224504725</c:v>
                </c:pt>
                <c:pt idx="25">
                  <c:v>7462.0530606447064</c:v>
                </c:pt>
                <c:pt idx="26">
                  <c:v>8961.5164283896829</c:v>
                </c:pt>
                <c:pt idx="27">
                  <c:v>10334.595527521875</c:v>
                </c:pt>
                <c:pt idx="28">
                  <c:v>11494.454491370692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59-4E22-AE32-336A87E93421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WITCZACK'!$AF$40:$AF$68</c:f>
              <c:numCache>
                <c:formatCode>0.00</c:formatCode>
                <c:ptCount val="29"/>
                <c:pt idx="0" formatCode="#,##0.00">
                  <c:v>226.69154290619832</c:v>
                </c:pt>
                <c:pt idx="1">
                  <c:v>292.45618561566403</c:v>
                </c:pt>
                <c:pt idx="2">
                  <c:v>532.39877629986961</c:v>
                </c:pt>
                <c:pt idx="3">
                  <c:v>2140.4782833269564</c:v>
                </c:pt>
                <c:pt idx="4">
                  <c:v>2711.0911493983413</c:v>
                </c:pt>
                <c:pt idx="5">
                  <c:v>3097.5052472432012</c:v>
                </c:pt>
                <c:pt idx="6">
                  <c:v>3396.0123532599546</c:v>
                </c:pt>
                <c:pt idx="7">
                  <c:v>3641.5724099160543</c:v>
                </c:pt>
                <c:pt idx="8">
                  <c:v>3851.2790106262601</c:v>
                </c:pt>
                <c:pt idx="9">
                  <c:v>4034.8982102340319</c:v>
                </c:pt>
                <c:pt idx="10">
                  <c:v>4198.584151842495</c:v>
                </c:pt>
                <c:pt idx="11">
                  <c:v>4346.4875749401226</c:v>
                </c:pt>
                <c:pt idx="12">
                  <c:v>4481.5517930588348</c:v>
                </c:pt>
                <c:pt idx="13">
                  <c:v>4605.9459389992517</c:v>
                </c:pt>
                <c:pt idx="14">
                  <c:v>4721.3183023626143</c:v>
                </c:pt>
                <c:pt idx="15">
                  <c:v>4828.9530166587074</c:v>
                </c:pt>
                <c:pt idx="16">
                  <c:v>4929.8714506397891</c:v>
                </c:pt>
                <c:pt idx="17">
                  <c:v>5024.900308479032</c:v>
                </c:pt>
                <c:pt idx="18">
                  <c:v>5114.7188222044888</c:v>
                </c:pt>
                <c:pt idx="19">
                  <c:v>5199.8923377958508</c:v>
                </c:pt>
                <c:pt idx="20">
                  <c:v>5280.8967730311597</c:v>
                </c:pt>
                <c:pt idx="21">
                  <c:v>5358.1367880215512</c:v>
                </c:pt>
                <c:pt idx="22">
                  <c:v>5431.9595244116426</c:v>
                </c:pt>
                <c:pt idx="23">
                  <c:v>7208.6893415506374</c:v>
                </c:pt>
                <c:pt idx="24">
                  <c:v>9125.5482176730475</c:v>
                </c:pt>
                <c:pt idx="25">
                  <c:v>11033.618607231932</c:v>
                </c:pt>
                <c:pt idx="26">
                  <c:v>12794.409782576111</c:v>
                </c:pt>
                <c:pt idx="27">
                  <c:v>14309.183102771911</c:v>
                </c:pt>
                <c:pt idx="28">
                  <c:v>15524.597572131521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59-4E22-AE32-336A87E93421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WITCZACK'!$AO$40:$AO$68</c:f>
              <c:numCache>
                <c:formatCode>0.00</c:formatCode>
                <c:ptCount val="29"/>
                <c:pt idx="0" formatCode="#,##0.00">
                  <c:v>224.84566987113041</c:v>
                </c:pt>
                <c:pt idx="1">
                  <c:v>283.98568171085043</c:v>
                </c:pt>
                <c:pt idx="2">
                  <c:v>504.16045442254295</c:v>
                </c:pt>
                <c:pt idx="3">
                  <c:v>2009.6930289773172</c:v>
                </c:pt>
                <c:pt idx="4">
                  <c:v>2548.4960841018669</c:v>
                </c:pt>
                <c:pt idx="5">
                  <c:v>2914.4382865775488</c:v>
                </c:pt>
                <c:pt idx="6">
                  <c:v>3197.7074640660039</c:v>
                </c:pt>
                <c:pt idx="7">
                  <c:v>3431.1050344394762</c:v>
                </c:pt>
                <c:pt idx="8">
                  <c:v>3630.6895165583019</c:v>
                </c:pt>
                <c:pt idx="9">
                  <c:v>3805.6450567683451</c:v>
                </c:pt>
                <c:pt idx="10">
                  <c:v>3961.7642195834624</c:v>
                </c:pt>
                <c:pt idx="11">
                  <c:v>4102.9569231574997</c:v>
                </c:pt>
                <c:pt idx="12">
                  <c:v>4231.9976627721589</c:v>
                </c:pt>
                <c:pt idx="13">
                  <c:v>4350.9324704024139</c:v>
                </c:pt>
                <c:pt idx="14">
                  <c:v>4461.3170146474513</c:v>
                </c:pt>
                <c:pt idx="15">
                  <c:v>4564.3639388936299</c:v>
                </c:pt>
                <c:pt idx="16">
                  <c:v>4661.038248242292</c:v>
                </c:pt>
                <c:pt idx="17">
                  <c:v>4752.1214051989018</c:v>
                </c:pt>
                <c:pt idx="18">
                  <c:v>4838.2557655789042</c:v>
                </c:pt>
                <c:pt idx="19">
                  <c:v>4919.9762152967005</c:v>
                </c:pt>
                <c:pt idx="20">
                  <c:v>4997.7332173248005</c:v>
                </c:pt>
                <c:pt idx="21">
                  <c:v>5071.9099401423173</c:v>
                </c:pt>
                <c:pt idx="22">
                  <c:v>5142.8352134041379</c:v>
                </c:pt>
                <c:pt idx="23">
                  <c:v>6858.7348344266838</c:v>
                </c:pt>
                <c:pt idx="24">
                  <c:v>8729.0164453062935</c:v>
                </c:pt>
                <c:pt idx="25">
                  <c:v>10610.090320355226</c:v>
                </c:pt>
                <c:pt idx="26">
                  <c:v>12362.687943857256</c:v>
                </c:pt>
                <c:pt idx="27">
                  <c:v>13882.740957232529</c:v>
                </c:pt>
                <c:pt idx="28">
                  <c:v>15110.176850817534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59-4E22-AE32-336A87E93421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WITCZACK'!$AZ$40:$AZ$68</c:f>
              <c:numCache>
                <c:formatCode>0.00</c:formatCode>
                <c:ptCount val="29"/>
                <c:pt idx="0" formatCode="#,##0.00">
                  <c:v>242.56836664244489</c:v>
                </c:pt>
                <c:pt idx="1">
                  <c:v>348.51032323595803</c:v>
                </c:pt>
                <c:pt idx="2">
                  <c:v>664.95049074313715</c:v>
                </c:pt>
                <c:pt idx="3">
                  <c:v>2514.8667881810329</c:v>
                </c:pt>
                <c:pt idx="4">
                  <c:v>3172.0674507276021</c:v>
                </c:pt>
                <c:pt idx="5">
                  <c:v>3625.4187575979859</c:v>
                </c:pt>
                <c:pt idx="6">
                  <c:v>3981.3419481683172</c:v>
                </c:pt>
                <c:pt idx="7">
                  <c:v>4278.3342723458527</c:v>
                </c:pt>
                <c:pt idx="8">
                  <c:v>4535.2196811836211</c:v>
                </c:pt>
                <c:pt idx="9">
                  <c:v>4762.7685805959572</c:v>
                </c:pt>
                <c:pt idx="10">
                  <c:v>4967.7826787340809</c:v>
                </c:pt>
                <c:pt idx="11">
                  <c:v>5154.8611104673564</c:v>
                </c:pt>
                <c:pt idx="12">
                  <c:v>5327.2741064168958</c:v>
                </c:pt>
                <c:pt idx="13">
                  <c:v>5487.4386262240187</c:v>
                </c:pt>
                <c:pt idx="14">
                  <c:v>5637.1966455879056</c:v>
                </c:pt>
                <c:pt idx="15">
                  <c:v>5777.9874204143644</c:v>
                </c:pt>
                <c:pt idx="16">
                  <c:v>5910.9590733703917</c:v>
                </c:pt>
                <c:pt idx="17">
                  <c:v>6037.0436296189391</c:v>
                </c:pt>
                <c:pt idx="18">
                  <c:v>6157.0090817472619</c:v>
                </c:pt>
                <c:pt idx="19">
                  <c:v>6271.4964935747321</c:v>
                </c:pt>
                <c:pt idx="20">
                  <c:v>6381.047057674441</c:v>
                </c:pt>
                <c:pt idx="21">
                  <c:v>6486.1222264457419</c:v>
                </c:pt>
                <c:pt idx="22">
                  <c:v>6587.118956287025</c:v>
                </c:pt>
                <c:pt idx="23">
                  <c:v>9208.3838101426663</c:v>
                </c:pt>
                <c:pt idx="24">
                  <c:v>12555.271374667871</c:v>
                </c:pt>
                <c:pt idx="25">
                  <c:v>16639.452945422356</c:v>
                </c:pt>
                <c:pt idx="26">
                  <c:v>21363.912345361077</c:v>
                </c:pt>
                <c:pt idx="27">
                  <c:v>26491.785245686686</c:v>
                </c:pt>
                <c:pt idx="28">
                  <c:v>31642.559400224465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59-4E22-AE32-336A87E93421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WITCZACK'!$BJ$40:$BJ$68</c:f>
              <c:numCache>
                <c:formatCode>0.00</c:formatCode>
                <c:ptCount val="29"/>
                <c:pt idx="0" formatCode="#,##0.00">
                  <c:v>282.17207920205243</c:v>
                </c:pt>
                <c:pt idx="1">
                  <c:v>446.01381969492434</c:v>
                </c:pt>
                <c:pt idx="2">
                  <c:v>849.01793128129975</c:v>
                </c:pt>
                <c:pt idx="3">
                  <c:v>2677.1565725460987</c:v>
                </c:pt>
                <c:pt idx="4">
                  <c:v>3231.9792828535083</c:v>
                </c:pt>
                <c:pt idx="5">
                  <c:v>3596.1302609538493</c:v>
                </c:pt>
                <c:pt idx="6">
                  <c:v>3872.7386901354566</c:v>
                </c:pt>
                <c:pt idx="7">
                  <c:v>4097.8293909561098</c:v>
                </c:pt>
                <c:pt idx="8">
                  <c:v>4288.5974870755454</c:v>
                </c:pt>
                <c:pt idx="9">
                  <c:v>4454.6972051588782</c:v>
                </c:pt>
                <c:pt idx="10">
                  <c:v>4602.1303676356511</c:v>
                </c:pt>
                <c:pt idx="11">
                  <c:v>4734.9007934074398</c:v>
                </c:pt>
                <c:pt idx="12">
                  <c:v>4855.8217494846122</c:v>
                </c:pt>
                <c:pt idx="13">
                  <c:v>4966.9504357182495</c:v>
                </c:pt>
                <c:pt idx="14">
                  <c:v>5069.8395823576448</c:v>
                </c:pt>
                <c:pt idx="15">
                  <c:v>5165.6917506646842</c:v>
                </c:pt>
                <c:pt idx="16">
                  <c:v>5255.458439629896</c:v>
                </c:pt>
                <c:pt idx="17">
                  <c:v>5339.9062120985391</c:v>
                </c:pt>
                <c:pt idx="18">
                  <c:v>5419.6622472018826</c:v>
                </c:pt>
                <c:pt idx="19">
                  <c:v>5495.2465849705004</c:v>
                </c:pt>
                <c:pt idx="20">
                  <c:v>5567.0954921743423</c:v>
                </c:pt>
                <c:pt idx="21">
                  <c:v>5635.5787435358543</c:v>
                </c:pt>
                <c:pt idx="22">
                  <c:v>5701.0126343723896</c:v>
                </c:pt>
                <c:pt idx="23">
                  <c:v>7280.7012913313838</c:v>
                </c:pt>
                <c:pt idx="24">
                  <c:v>9034.1769403192375</c:v>
                </c:pt>
                <c:pt idx="25">
                  <c:v>10887.105565736882</c:v>
                </c:pt>
                <c:pt idx="26">
                  <c:v>12754.120690088543</c:v>
                </c:pt>
                <c:pt idx="27">
                  <c:v>14555.450874073125</c:v>
                </c:pt>
                <c:pt idx="28">
                  <c:v>16230.033755823151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59-4E22-AE32-336A87E93421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WITCZACK'!$BT$40:$BT$68</c:f>
              <c:numCache>
                <c:formatCode>0.00</c:formatCode>
                <c:ptCount val="29"/>
                <c:pt idx="0" formatCode="#,##0.00">
                  <c:v>219.91372904159832</c:v>
                </c:pt>
                <c:pt idx="1">
                  <c:v>281.01672604317355</c:v>
                </c:pt>
                <c:pt idx="2">
                  <c:v>477.57250523133871</c:v>
                </c:pt>
                <c:pt idx="3">
                  <c:v>1623.6695896635388</c:v>
                </c:pt>
                <c:pt idx="4">
                  <c:v>2007.1605293765713</c:v>
                </c:pt>
                <c:pt idx="5">
                  <c:v>2264.1447800319661</c:v>
                </c:pt>
                <c:pt idx="6">
                  <c:v>2461.7038625594041</c:v>
                </c:pt>
                <c:pt idx="7">
                  <c:v>2623.7978085739473</c:v>
                </c:pt>
                <c:pt idx="8">
                  <c:v>2762.0245356912151</c:v>
                </c:pt>
                <c:pt idx="9">
                  <c:v>2882.9630131184813</c:v>
                </c:pt>
                <c:pt idx="10">
                  <c:v>2990.7364928880856</c:v>
                </c:pt>
                <c:pt idx="11">
                  <c:v>3088.113959506733</c:v>
                </c:pt>
                <c:pt idx="12">
                  <c:v>3177.0520061036759</c:v>
                </c:pt>
                <c:pt idx="13">
                  <c:v>3258.9883586951314</c:v>
                </c:pt>
                <c:pt idx="14">
                  <c:v>3335.0128182103849</c:v>
                </c:pt>
                <c:pt idx="15">
                  <c:v>3405.972619209947</c:v>
                </c:pt>
                <c:pt idx="16">
                  <c:v>3472.5404005009118</c:v>
                </c:pt>
                <c:pt idx="17">
                  <c:v>3535.2597363252835</c:v>
                </c:pt>
                <c:pt idx="18">
                  <c:v>3594.5766140374453</c:v>
                </c:pt>
                <c:pt idx="19">
                  <c:v>3650.8617887266078</c:v>
                </c:pt>
                <c:pt idx="20">
                  <c:v>3704.427031030832</c:v>
                </c:pt>
                <c:pt idx="21">
                  <c:v>3755.5371772649128</c:v>
                </c:pt>
                <c:pt idx="22">
                  <c:v>3804.4192264666153</c:v>
                </c:pt>
                <c:pt idx="23">
                  <c:v>4995.0105817176036</c:v>
                </c:pt>
                <c:pt idx="24">
                  <c:v>6326.1350955483849</c:v>
                </c:pt>
                <c:pt idx="25">
                  <c:v>7722.3658385832023</c:v>
                </c:pt>
                <c:pt idx="26">
                  <c:v>9095.6645351790867</c:v>
                </c:pt>
                <c:pt idx="27">
                  <c:v>10362.364583154762</c:v>
                </c:pt>
                <c:pt idx="28">
                  <c:v>11455.352317564781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59-4E22-AE32-336A87E93421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WITCZACK'!$CD$40:$CD$68</c:f>
              <c:numCache>
                <c:formatCode>0.00</c:formatCode>
                <c:ptCount val="29"/>
                <c:pt idx="0" formatCode="#,##0.00">
                  <c:v>228.75315166333283</c:v>
                </c:pt>
                <c:pt idx="1">
                  <c:v>316.76539107877949</c:v>
                </c:pt>
                <c:pt idx="2">
                  <c:v>570.82082988594891</c:v>
                </c:pt>
                <c:pt idx="3">
                  <c:v>1883.3184801959483</c:v>
                </c:pt>
                <c:pt idx="4">
                  <c:v>2300.6821283097493</c:v>
                </c:pt>
                <c:pt idx="5">
                  <c:v>2577.1371032252796</c:v>
                </c:pt>
                <c:pt idx="6">
                  <c:v>2788.2228584401205</c:v>
                </c:pt>
                <c:pt idx="7">
                  <c:v>2960.5990110118523</c:v>
                </c:pt>
                <c:pt idx="8">
                  <c:v>3107.0715733630864</c:v>
                </c:pt>
                <c:pt idx="9">
                  <c:v>3234.8636020841527</c:v>
                </c:pt>
                <c:pt idx="10">
                  <c:v>3348.4816172111114</c:v>
                </c:pt>
                <c:pt idx="11">
                  <c:v>3450.9407006382689</c:v>
                </c:pt>
                <c:pt idx="12">
                  <c:v>3544.3645803977242</c:v>
                </c:pt>
                <c:pt idx="13">
                  <c:v>3630.3094971651276</c:v>
                </c:pt>
                <c:pt idx="14">
                  <c:v>3709.9522228606688</c:v>
                </c:pt>
                <c:pt idx="15">
                  <c:v>3784.2056239192034</c:v>
                </c:pt>
                <c:pt idx="16">
                  <c:v>3853.7930316421307</c:v>
                </c:pt>
                <c:pt idx="17">
                  <c:v>3919.2979498954455</c:v>
                </c:pt>
                <c:pt idx="18">
                  <c:v>3981.1983509608972</c:v>
                </c:pt>
                <c:pt idx="19">
                  <c:v>4039.8909866366248</c:v>
                </c:pt>
                <c:pt idx="20">
                  <c:v>4095.7090280424054</c:v>
                </c:pt>
                <c:pt idx="21">
                  <c:v>4148.935127526408</c:v>
                </c:pt>
                <c:pt idx="22">
                  <c:v>4199.8112650973444</c:v>
                </c:pt>
                <c:pt idx="23">
                  <c:v>5432.4330730794018</c:v>
                </c:pt>
                <c:pt idx="24">
                  <c:v>6804.8604795975352</c:v>
                </c:pt>
                <c:pt idx="25">
                  <c:v>8251.9247790073077</c:v>
                </c:pt>
                <c:pt idx="26">
                  <c:v>9698.4036299014588</c:v>
                </c:pt>
                <c:pt idx="27">
                  <c:v>11072.995978091471</c:v>
                </c:pt>
                <c:pt idx="28">
                  <c:v>12318.877364697775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59-4E22-AE32-336A87E93421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WITCZACK'!$CN$40:$CN$68</c:f>
              <c:numCache>
                <c:formatCode>0.00</c:formatCode>
                <c:ptCount val="29"/>
                <c:pt idx="0" formatCode="#,##0.00">
                  <c:v>235.11873720989354</c:v>
                </c:pt>
                <c:pt idx="1">
                  <c:v>322.7666398758787</c:v>
                </c:pt>
                <c:pt idx="2">
                  <c:v>599.76844795244949</c:v>
                </c:pt>
                <c:pt idx="3">
                  <c:v>2179.4546881926808</c:v>
                </c:pt>
                <c:pt idx="4">
                  <c:v>2701.9153847540101</c:v>
                </c:pt>
                <c:pt idx="5">
                  <c:v>3050.1101861742354</c:v>
                </c:pt>
                <c:pt idx="6">
                  <c:v>3316.6698016436112</c:v>
                </c:pt>
                <c:pt idx="7">
                  <c:v>3534.6217409392257</c:v>
                </c:pt>
                <c:pt idx="8">
                  <c:v>3719.9286460442418</c:v>
                </c:pt>
                <c:pt idx="9">
                  <c:v>3881.6327859234361</c:v>
                </c:pt>
                <c:pt idx="10">
                  <c:v>4025.3939174235661</c:v>
                </c:pt>
                <c:pt idx="11">
                  <c:v>4155.0082654750458</c:v>
                </c:pt>
                <c:pt idx="12">
                  <c:v>4273.1552149633017</c:v>
                </c:pt>
                <c:pt idx="13">
                  <c:v>4381.8014719866296</c:v>
                </c:pt>
                <c:pt idx="14">
                  <c:v>4482.4362663040056</c:v>
                </c:pt>
                <c:pt idx="15">
                  <c:v>4576.2162142628958</c:v>
                </c:pt>
                <c:pt idx="16">
                  <c:v>4664.0587113168858</c:v>
                </c:pt>
                <c:pt idx="17">
                  <c:v>4746.7044512175116</c:v>
                </c:pt>
                <c:pt idx="18">
                  <c:v>4824.760620585429</c:v>
                </c:pt>
                <c:pt idx="19">
                  <c:v>4898.7315555057085</c:v>
                </c:pt>
                <c:pt idx="20">
                  <c:v>4969.041009928419</c:v>
                </c:pt>
                <c:pt idx="21">
                  <c:v>5036.0486612253944</c:v>
                </c:pt>
                <c:pt idx="22">
                  <c:v>5100.0625636447248</c:v>
                </c:pt>
                <c:pt idx="23">
                  <c:v>6636.9096367083575</c:v>
                </c:pt>
                <c:pt idx="24">
                  <c:v>8303.7010575674594</c:v>
                </c:pt>
                <c:pt idx="25">
                  <c:v>9994.2964097828863</c:v>
                </c:pt>
                <c:pt idx="26">
                  <c:v>11602.354607926405</c:v>
                </c:pt>
                <c:pt idx="27">
                  <c:v>13042.222247660451</c:v>
                </c:pt>
                <c:pt idx="28">
                  <c:v>14257.873062062132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59-4E22-AE32-336A87E9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52592"/>
        <c:axId val="-1978149872"/>
      </c:scatterChart>
      <c:valAx>
        <c:axId val="-1978152592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49872"/>
        <c:crosses val="autoZero"/>
        <c:crossBetween val="midCat"/>
      </c:valAx>
      <c:valAx>
        <c:axId val="-197814987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2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('CALIBRACION WITCZACK'!$E$40:$E$68,'CALIBRACION WITCZACK'!$N$40:$N$68,'CALIBRACION WITCZACK'!$W$40:$W$68,'CALIBRACION WITCZACK'!$AF$40:$AF$68,'CALIBRACION WITCZACK'!$AO$40:$AO$68,'CALIBRACION WITCZACK'!$AZ$40:$AZ$68,'CALIBRACION WITCZACK'!$BJ$40:$BJ$68,'CALIBRACION WITCZACK'!$BT$40:$BT$68,'CALIBRACION WITCZACK'!$CD$40:$CD$68,'CALIBRACION WITCZACK'!$CN$40:$CN$68)</c:f>
              <c:numCache>
                <c:formatCode>0.00</c:formatCode>
                <c:ptCount val="290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  <c:pt idx="29" formatCode="#,##0.00">
                  <c:v>230.89675494655316</c:v>
                </c:pt>
                <c:pt idx="30">
                  <c:v>295.731374980515</c:v>
                </c:pt>
                <c:pt idx="31">
                  <c:v>533.88829814791711</c:v>
                </c:pt>
                <c:pt idx="32">
                  <c:v>2140.5729097569947</c:v>
                </c:pt>
                <c:pt idx="33">
                  <c:v>2712.2966071490632</c:v>
                </c:pt>
                <c:pt idx="34">
                  <c:v>3099.8370324436755</c:v>
                </c:pt>
                <c:pt idx="35">
                  <c:v>3399.4153537342768</c:v>
                </c:pt>
                <c:pt idx="36">
                  <c:v>3645.9862348964784</c:v>
                </c:pt>
                <c:pt idx="37">
                  <c:v>3856.6478818476389</c:v>
                </c:pt>
                <c:pt idx="38">
                  <c:v>4041.1723314661494</c:v>
                </c:pt>
                <c:pt idx="39">
                  <c:v>4205.7193056690703</c:v>
                </c:pt>
                <c:pt idx="40">
                  <c:v>4354.4443849459185</c:v>
                </c:pt>
                <c:pt idx="41">
                  <c:v>4490.295004506891</c:v>
                </c:pt>
                <c:pt idx="42">
                  <c:v>4615.4437984331553</c:v>
                </c:pt>
                <c:pt idx="43">
                  <c:v>4731.5420420816181</c:v>
                </c:pt>
                <c:pt idx="44">
                  <c:v>4839.8764307518777</c:v>
                </c:pt>
                <c:pt idx="45">
                  <c:v>4941.4705462875836</c:v>
                </c:pt>
                <c:pt idx="46">
                  <c:v>5037.1530178666244</c:v>
                </c:pt>
                <c:pt idx="47">
                  <c:v>5127.6047629947816</c:v>
                </c:pt>
                <c:pt idx="48">
                  <c:v>5213.3926125735779</c:v>
                </c:pt>
                <c:pt idx="49">
                  <c:v>5294.9938001771234</c:v>
                </c:pt>
                <c:pt idx="50">
                  <c:v>5372.8141580974461</c:v>
                </c:pt>
                <c:pt idx="51">
                  <c:v>5447.2018773954596</c:v>
                </c:pt>
                <c:pt idx="52">
                  <c:v>7240.5338555236522</c:v>
                </c:pt>
                <c:pt idx="53">
                  <c:v>9181.5983826269603</c:v>
                </c:pt>
                <c:pt idx="54">
                  <c:v>11119.891828488038</c:v>
                </c:pt>
                <c:pt idx="55">
                  <c:v>12913.499061312767</c:v>
                </c:pt>
                <c:pt idx="56">
                  <c:v>14459.708309206446</c:v>
                </c:pt>
                <c:pt idx="57">
                  <c:v>15701.949964352383</c:v>
                </c:pt>
                <c:pt idx="58" formatCode="#,##0.00">
                  <c:v>201.71759150450399</c:v>
                </c:pt>
                <c:pt idx="59">
                  <c:v>228.79569130350728</c:v>
                </c:pt>
                <c:pt idx="60">
                  <c:v>342.6040094801902</c:v>
                </c:pt>
                <c:pt idx="61">
                  <c:v>1242.1829894843613</c:v>
                </c:pt>
                <c:pt idx="62">
                  <c:v>1581.7112044411733</c:v>
                </c:pt>
                <c:pt idx="63">
                  <c:v>1816.0853820970317</c:v>
                </c:pt>
                <c:pt idx="64">
                  <c:v>1999.5465491255254</c:v>
                </c:pt>
                <c:pt idx="65">
                  <c:v>2152.0313763791564</c:v>
                </c:pt>
                <c:pt idx="66">
                  <c:v>2283.3710813229077</c:v>
                </c:pt>
                <c:pt idx="67">
                  <c:v>2399.2206250545219</c:v>
                </c:pt>
                <c:pt idx="68">
                  <c:v>2503.1639519938012</c:v>
                </c:pt>
                <c:pt idx="69">
                  <c:v>2597.6304283117502</c:v>
                </c:pt>
                <c:pt idx="70">
                  <c:v>2684.3504678482932</c:v>
                </c:pt>
                <c:pt idx="71">
                  <c:v>2764.6045393883232</c:v>
                </c:pt>
                <c:pt idx="72">
                  <c:v>2839.3693042236505</c:v>
                </c:pt>
                <c:pt idx="73">
                  <c:v>2909.408301374513</c:v>
                </c:pt>
                <c:pt idx="74">
                  <c:v>2975.3308090386695</c:v>
                </c:pt>
                <c:pt idx="75">
                  <c:v>3037.6314917129253</c:v>
                </c:pt>
                <c:pt idx="76">
                  <c:v>3096.7179482278702</c:v>
                </c:pt>
                <c:pt idx="77">
                  <c:v>3152.9303664115391</c:v>
                </c:pt>
                <c:pt idx="78">
                  <c:v>3206.5558698581817</c:v>
                </c:pt>
                <c:pt idx="79">
                  <c:v>3257.8392006641789</c:v>
                </c:pt>
                <c:pt idx="80">
                  <c:v>3306.9908143016355</c:v>
                </c:pt>
                <c:pt idx="81">
                  <c:v>4531.4855551771989</c:v>
                </c:pt>
                <c:pt idx="82">
                  <c:v>5947.0785224504725</c:v>
                </c:pt>
                <c:pt idx="83">
                  <c:v>7462.0530606447064</c:v>
                </c:pt>
                <c:pt idx="84">
                  <c:v>8961.5164283896829</c:v>
                </c:pt>
                <c:pt idx="85">
                  <c:v>10334.595527521875</c:v>
                </c:pt>
                <c:pt idx="86">
                  <c:v>11494.454491370692</c:v>
                </c:pt>
                <c:pt idx="87" formatCode="#,##0.00">
                  <c:v>226.69154290619832</c:v>
                </c:pt>
                <c:pt idx="88">
                  <c:v>292.45618561566403</c:v>
                </c:pt>
                <c:pt idx="89">
                  <c:v>532.39877629986961</c:v>
                </c:pt>
                <c:pt idx="90">
                  <c:v>2140.4782833269564</c:v>
                </c:pt>
                <c:pt idx="91">
                  <c:v>2711.0911493983413</c:v>
                </c:pt>
                <c:pt idx="92">
                  <c:v>3097.5052472432012</c:v>
                </c:pt>
                <c:pt idx="93">
                  <c:v>3396.0123532599546</c:v>
                </c:pt>
                <c:pt idx="94">
                  <c:v>3641.5724099160543</c:v>
                </c:pt>
                <c:pt idx="95">
                  <c:v>3851.2790106262601</c:v>
                </c:pt>
                <c:pt idx="96">
                  <c:v>4034.8982102340319</c:v>
                </c:pt>
                <c:pt idx="97">
                  <c:v>4198.584151842495</c:v>
                </c:pt>
                <c:pt idx="98">
                  <c:v>4346.4875749401226</c:v>
                </c:pt>
                <c:pt idx="99">
                  <c:v>4481.5517930588348</c:v>
                </c:pt>
                <c:pt idx="100">
                  <c:v>4605.9459389992517</c:v>
                </c:pt>
                <c:pt idx="101">
                  <c:v>4721.3183023626143</c:v>
                </c:pt>
                <c:pt idx="102">
                  <c:v>4828.9530166587074</c:v>
                </c:pt>
                <c:pt idx="103">
                  <c:v>4929.8714506397891</c:v>
                </c:pt>
                <c:pt idx="104">
                  <c:v>5024.900308479032</c:v>
                </c:pt>
                <c:pt idx="105">
                  <c:v>5114.7188222044888</c:v>
                </c:pt>
                <c:pt idx="106">
                  <c:v>5199.8923377958508</c:v>
                </c:pt>
                <c:pt idx="107">
                  <c:v>5280.8967730311597</c:v>
                </c:pt>
                <c:pt idx="108">
                  <c:v>5358.1367880215512</c:v>
                </c:pt>
                <c:pt idx="109">
                  <c:v>5431.9595244116426</c:v>
                </c:pt>
                <c:pt idx="110">
                  <c:v>7208.6893415506374</c:v>
                </c:pt>
                <c:pt idx="111">
                  <c:v>9125.5482176730475</c:v>
                </c:pt>
                <c:pt idx="112">
                  <c:v>11033.618607231932</c:v>
                </c:pt>
                <c:pt idx="113">
                  <c:v>12794.409782576111</c:v>
                </c:pt>
                <c:pt idx="114">
                  <c:v>14309.183102771911</c:v>
                </c:pt>
                <c:pt idx="115">
                  <c:v>15524.597572131521</c:v>
                </c:pt>
                <c:pt idx="116" formatCode="#,##0.00">
                  <c:v>224.84566987113041</c:v>
                </c:pt>
                <c:pt idx="117">
                  <c:v>283.98568171085043</c:v>
                </c:pt>
                <c:pt idx="118">
                  <c:v>504.16045442254295</c:v>
                </c:pt>
                <c:pt idx="119">
                  <c:v>2009.6930289773172</c:v>
                </c:pt>
                <c:pt idx="120">
                  <c:v>2548.4960841018669</c:v>
                </c:pt>
                <c:pt idx="121">
                  <c:v>2914.4382865775488</c:v>
                </c:pt>
                <c:pt idx="122">
                  <c:v>3197.7074640660039</c:v>
                </c:pt>
                <c:pt idx="123">
                  <c:v>3431.1050344394762</c:v>
                </c:pt>
                <c:pt idx="124">
                  <c:v>3630.6895165583019</c:v>
                </c:pt>
                <c:pt idx="125">
                  <c:v>3805.6450567683451</c:v>
                </c:pt>
                <c:pt idx="126">
                  <c:v>3961.7642195834624</c:v>
                </c:pt>
                <c:pt idx="127">
                  <c:v>4102.9569231574997</c:v>
                </c:pt>
                <c:pt idx="128">
                  <c:v>4231.9976627721589</c:v>
                </c:pt>
                <c:pt idx="129">
                  <c:v>4350.9324704024139</c:v>
                </c:pt>
                <c:pt idx="130">
                  <c:v>4461.3170146474513</c:v>
                </c:pt>
                <c:pt idx="131">
                  <c:v>4564.3639388936299</c:v>
                </c:pt>
                <c:pt idx="132">
                  <c:v>4661.038248242292</c:v>
                </c:pt>
                <c:pt idx="133">
                  <c:v>4752.1214051989018</c:v>
                </c:pt>
                <c:pt idx="134">
                  <c:v>4838.2557655789042</c:v>
                </c:pt>
                <c:pt idx="135">
                  <c:v>4919.9762152967005</c:v>
                </c:pt>
                <c:pt idx="136">
                  <c:v>4997.7332173248005</c:v>
                </c:pt>
                <c:pt idx="137">
                  <c:v>5071.9099401423173</c:v>
                </c:pt>
                <c:pt idx="138">
                  <c:v>5142.8352134041379</c:v>
                </c:pt>
                <c:pt idx="139">
                  <c:v>6858.7348344266838</c:v>
                </c:pt>
                <c:pt idx="140">
                  <c:v>8729.0164453062935</c:v>
                </c:pt>
                <c:pt idx="141">
                  <c:v>10610.090320355226</c:v>
                </c:pt>
                <c:pt idx="142">
                  <c:v>12362.687943857256</c:v>
                </c:pt>
                <c:pt idx="143">
                  <c:v>13882.740957232529</c:v>
                </c:pt>
                <c:pt idx="144">
                  <c:v>15110.176850817534</c:v>
                </c:pt>
                <c:pt idx="145" formatCode="#,##0.00">
                  <c:v>242.56836664244489</c:v>
                </c:pt>
                <c:pt idx="146">
                  <c:v>348.51032323595803</c:v>
                </c:pt>
                <c:pt idx="147">
                  <c:v>664.95049074313715</c:v>
                </c:pt>
                <c:pt idx="148">
                  <c:v>2514.8667881810329</c:v>
                </c:pt>
                <c:pt idx="149">
                  <c:v>3172.0674507276021</c:v>
                </c:pt>
                <c:pt idx="150">
                  <c:v>3625.4187575979859</c:v>
                </c:pt>
                <c:pt idx="151">
                  <c:v>3981.3419481683172</c:v>
                </c:pt>
                <c:pt idx="152">
                  <c:v>4278.3342723458527</c:v>
                </c:pt>
                <c:pt idx="153">
                  <c:v>4535.2196811836211</c:v>
                </c:pt>
                <c:pt idx="154">
                  <c:v>4762.7685805959572</c:v>
                </c:pt>
                <c:pt idx="155">
                  <c:v>4967.7826787340809</c:v>
                </c:pt>
                <c:pt idx="156">
                  <c:v>5154.8611104673564</c:v>
                </c:pt>
                <c:pt idx="157">
                  <c:v>5327.2741064168958</c:v>
                </c:pt>
                <c:pt idx="158">
                  <c:v>5487.4386262240187</c:v>
                </c:pt>
                <c:pt idx="159">
                  <c:v>5637.1966455879056</c:v>
                </c:pt>
                <c:pt idx="160">
                  <c:v>5777.9874204143644</c:v>
                </c:pt>
                <c:pt idx="161">
                  <c:v>5910.9590733703917</c:v>
                </c:pt>
                <c:pt idx="162">
                  <c:v>6037.0436296189391</c:v>
                </c:pt>
                <c:pt idx="163">
                  <c:v>6157.0090817472619</c:v>
                </c:pt>
                <c:pt idx="164">
                  <c:v>6271.4964935747321</c:v>
                </c:pt>
                <c:pt idx="165">
                  <c:v>6381.047057674441</c:v>
                </c:pt>
                <c:pt idx="166">
                  <c:v>6486.1222264457419</c:v>
                </c:pt>
                <c:pt idx="167">
                  <c:v>6587.118956287025</c:v>
                </c:pt>
                <c:pt idx="168">
                  <c:v>9208.3838101426663</c:v>
                </c:pt>
                <c:pt idx="169">
                  <c:v>12555.271374667871</c:v>
                </c:pt>
                <c:pt idx="170">
                  <c:v>16639.452945422356</c:v>
                </c:pt>
                <c:pt idx="171">
                  <c:v>21363.912345361077</c:v>
                </c:pt>
                <c:pt idx="172">
                  <c:v>26491.785245686686</c:v>
                </c:pt>
                <c:pt idx="173">
                  <c:v>31642.559400224465</c:v>
                </c:pt>
                <c:pt idx="174" formatCode="#,##0.00">
                  <c:v>282.17207920205243</c:v>
                </c:pt>
                <c:pt idx="175">
                  <c:v>446.01381969492434</c:v>
                </c:pt>
                <c:pt idx="176">
                  <c:v>849.01793128129975</c:v>
                </c:pt>
                <c:pt idx="177">
                  <c:v>2677.1565725460987</c:v>
                </c:pt>
                <c:pt idx="178">
                  <c:v>3231.9792828535083</c:v>
                </c:pt>
                <c:pt idx="179">
                  <c:v>3596.1302609538493</c:v>
                </c:pt>
                <c:pt idx="180">
                  <c:v>3872.7386901354566</c:v>
                </c:pt>
                <c:pt idx="181">
                  <c:v>4097.8293909561098</c:v>
                </c:pt>
                <c:pt idx="182">
                  <c:v>4288.5974870755454</c:v>
                </c:pt>
                <c:pt idx="183">
                  <c:v>4454.6972051588782</c:v>
                </c:pt>
                <c:pt idx="184">
                  <c:v>4602.1303676356511</c:v>
                </c:pt>
                <c:pt idx="185">
                  <c:v>4734.9007934074398</c:v>
                </c:pt>
                <c:pt idx="186">
                  <c:v>4855.8217494846122</c:v>
                </c:pt>
                <c:pt idx="187">
                  <c:v>4966.9504357182495</c:v>
                </c:pt>
                <c:pt idx="188">
                  <c:v>5069.8395823576448</c:v>
                </c:pt>
                <c:pt idx="189">
                  <c:v>5165.6917506646842</c:v>
                </c:pt>
                <c:pt idx="190">
                  <c:v>5255.458439629896</c:v>
                </c:pt>
                <c:pt idx="191">
                  <c:v>5339.9062120985391</c:v>
                </c:pt>
                <c:pt idx="192">
                  <c:v>5419.6622472018826</c:v>
                </c:pt>
                <c:pt idx="193">
                  <c:v>5495.2465849705004</c:v>
                </c:pt>
                <c:pt idx="194">
                  <c:v>5567.0954921743423</c:v>
                </c:pt>
                <c:pt idx="195">
                  <c:v>5635.5787435358543</c:v>
                </c:pt>
                <c:pt idx="196">
                  <c:v>5701.0126343723896</c:v>
                </c:pt>
                <c:pt idx="197">
                  <c:v>7280.7012913313838</c:v>
                </c:pt>
                <c:pt idx="198">
                  <c:v>9034.1769403192375</c:v>
                </c:pt>
                <c:pt idx="199">
                  <c:v>10887.105565736882</c:v>
                </c:pt>
                <c:pt idx="200">
                  <c:v>12754.120690088543</c:v>
                </c:pt>
                <c:pt idx="201">
                  <c:v>14555.450874073125</c:v>
                </c:pt>
                <c:pt idx="202">
                  <c:v>16230.033755823151</c:v>
                </c:pt>
                <c:pt idx="203" formatCode="#,##0.00">
                  <c:v>219.91372904159832</c:v>
                </c:pt>
                <c:pt idx="204">
                  <c:v>281.01672604317355</c:v>
                </c:pt>
                <c:pt idx="205">
                  <c:v>477.57250523133871</c:v>
                </c:pt>
                <c:pt idx="206">
                  <c:v>1623.6695896635388</c:v>
                </c:pt>
                <c:pt idx="207">
                  <c:v>2007.1605293765713</c:v>
                </c:pt>
                <c:pt idx="208">
                  <c:v>2264.1447800319661</c:v>
                </c:pt>
                <c:pt idx="209">
                  <c:v>2461.7038625594041</c:v>
                </c:pt>
                <c:pt idx="210">
                  <c:v>2623.7978085739473</c:v>
                </c:pt>
                <c:pt idx="211">
                  <c:v>2762.0245356912151</c:v>
                </c:pt>
                <c:pt idx="212">
                  <c:v>2882.9630131184813</c:v>
                </c:pt>
                <c:pt idx="213">
                  <c:v>2990.7364928880856</c:v>
                </c:pt>
                <c:pt idx="214">
                  <c:v>3088.113959506733</c:v>
                </c:pt>
                <c:pt idx="215">
                  <c:v>3177.0520061036759</c:v>
                </c:pt>
                <c:pt idx="216">
                  <c:v>3258.9883586951314</c:v>
                </c:pt>
                <c:pt idx="217">
                  <c:v>3335.0128182103849</c:v>
                </c:pt>
                <c:pt idx="218">
                  <c:v>3405.972619209947</c:v>
                </c:pt>
                <c:pt idx="219">
                  <c:v>3472.5404005009118</c:v>
                </c:pt>
                <c:pt idx="220">
                  <c:v>3535.2597363252835</c:v>
                </c:pt>
                <c:pt idx="221">
                  <c:v>3594.5766140374453</c:v>
                </c:pt>
                <c:pt idx="222">
                  <c:v>3650.8617887266078</c:v>
                </c:pt>
                <c:pt idx="223">
                  <c:v>3704.427031030832</c:v>
                </c:pt>
                <c:pt idx="224">
                  <c:v>3755.5371772649128</c:v>
                </c:pt>
                <c:pt idx="225">
                  <c:v>3804.4192264666153</c:v>
                </c:pt>
                <c:pt idx="226">
                  <c:v>4995.0105817176036</c:v>
                </c:pt>
                <c:pt idx="227">
                  <c:v>6326.1350955483849</c:v>
                </c:pt>
                <c:pt idx="228">
                  <c:v>7722.3658385832023</c:v>
                </c:pt>
                <c:pt idx="229">
                  <c:v>9095.6645351790867</c:v>
                </c:pt>
                <c:pt idx="230">
                  <c:v>10362.364583154762</c:v>
                </c:pt>
                <c:pt idx="231">
                  <c:v>11455.352317564781</c:v>
                </c:pt>
                <c:pt idx="232" formatCode="#,##0.00">
                  <c:v>228.75315166333283</c:v>
                </c:pt>
                <c:pt idx="233">
                  <c:v>316.76539107877949</c:v>
                </c:pt>
                <c:pt idx="234">
                  <c:v>570.82082988594891</c:v>
                </c:pt>
                <c:pt idx="235">
                  <c:v>1883.3184801959483</c:v>
                </c:pt>
                <c:pt idx="236">
                  <c:v>2300.6821283097493</c:v>
                </c:pt>
                <c:pt idx="237">
                  <c:v>2577.1371032252796</c:v>
                </c:pt>
                <c:pt idx="238">
                  <c:v>2788.2228584401205</c:v>
                </c:pt>
                <c:pt idx="239">
                  <c:v>2960.5990110118523</c:v>
                </c:pt>
                <c:pt idx="240">
                  <c:v>3107.0715733630864</c:v>
                </c:pt>
                <c:pt idx="241">
                  <c:v>3234.8636020841527</c:v>
                </c:pt>
                <c:pt idx="242">
                  <c:v>3348.4816172111114</c:v>
                </c:pt>
                <c:pt idx="243">
                  <c:v>3450.9407006382689</c:v>
                </c:pt>
                <c:pt idx="244">
                  <c:v>3544.3645803977242</c:v>
                </c:pt>
                <c:pt idx="245">
                  <c:v>3630.3094971651276</c:v>
                </c:pt>
                <c:pt idx="246">
                  <c:v>3709.9522228606688</c:v>
                </c:pt>
                <c:pt idx="247">
                  <c:v>3784.2056239192034</c:v>
                </c:pt>
                <c:pt idx="248">
                  <c:v>3853.7930316421307</c:v>
                </c:pt>
                <c:pt idx="249">
                  <c:v>3919.2979498954455</c:v>
                </c:pt>
                <c:pt idx="250">
                  <c:v>3981.1983509608972</c:v>
                </c:pt>
                <c:pt idx="251">
                  <c:v>4039.8909866366248</c:v>
                </c:pt>
                <c:pt idx="252">
                  <c:v>4095.7090280424054</c:v>
                </c:pt>
                <c:pt idx="253">
                  <c:v>4148.935127526408</c:v>
                </c:pt>
                <c:pt idx="254">
                  <c:v>4199.8112650973444</c:v>
                </c:pt>
                <c:pt idx="255">
                  <c:v>5432.4330730794018</c:v>
                </c:pt>
                <c:pt idx="256">
                  <c:v>6804.8604795975352</c:v>
                </c:pt>
                <c:pt idx="257">
                  <c:v>8251.9247790073077</c:v>
                </c:pt>
                <c:pt idx="258">
                  <c:v>9698.4036299014588</c:v>
                </c:pt>
                <c:pt idx="259">
                  <c:v>11072.995978091471</c:v>
                </c:pt>
                <c:pt idx="260">
                  <c:v>12318.877364697775</c:v>
                </c:pt>
                <c:pt idx="261" formatCode="#,##0.00">
                  <c:v>235.11873720989354</c:v>
                </c:pt>
                <c:pt idx="262">
                  <c:v>322.7666398758787</c:v>
                </c:pt>
                <c:pt idx="263">
                  <c:v>599.76844795244949</c:v>
                </c:pt>
                <c:pt idx="264">
                  <c:v>2179.4546881926808</c:v>
                </c:pt>
                <c:pt idx="265">
                  <c:v>2701.9153847540101</c:v>
                </c:pt>
                <c:pt idx="266">
                  <c:v>3050.1101861742354</c:v>
                </c:pt>
                <c:pt idx="267">
                  <c:v>3316.6698016436112</c:v>
                </c:pt>
                <c:pt idx="268">
                  <c:v>3534.6217409392257</c:v>
                </c:pt>
                <c:pt idx="269">
                  <c:v>3719.9286460442418</c:v>
                </c:pt>
                <c:pt idx="270">
                  <c:v>3881.6327859234361</c:v>
                </c:pt>
                <c:pt idx="271">
                  <c:v>4025.3939174235661</c:v>
                </c:pt>
                <c:pt idx="272">
                  <c:v>4155.0082654750458</c:v>
                </c:pt>
                <c:pt idx="273">
                  <c:v>4273.1552149633017</c:v>
                </c:pt>
                <c:pt idx="274">
                  <c:v>4381.8014719866296</c:v>
                </c:pt>
                <c:pt idx="275">
                  <c:v>4482.4362663040056</c:v>
                </c:pt>
                <c:pt idx="276">
                  <c:v>4576.2162142628958</c:v>
                </c:pt>
                <c:pt idx="277">
                  <c:v>4664.0587113168858</c:v>
                </c:pt>
                <c:pt idx="278">
                  <c:v>4746.7044512175116</c:v>
                </c:pt>
                <c:pt idx="279">
                  <c:v>4824.760620585429</c:v>
                </c:pt>
                <c:pt idx="280">
                  <c:v>4898.7315555057085</c:v>
                </c:pt>
                <c:pt idx="281">
                  <c:v>4969.041009928419</c:v>
                </c:pt>
                <c:pt idx="282">
                  <c:v>5036.0486612253944</c:v>
                </c:pt>
                <c:pt idx="283">
                  <c:v>5100.0625636447248</c:v>
                </c:pt>
                <c:pt idx="284">
                  <c:v>6636.9096367083575</c:v>
                </c:pt>
                <c:pt idx="285">
                  <c:v>8303.7010575674594</c:v>
                </c:pt>
                <c:pt idx="286">
                  <c:v>9994.2964097828863</c:v>
                </c:pt>
                <c:pt idx="287">
                  <c:v>11602.354607926405</c:v>
                </c:pt>
                <c:pt idx="288">
                  <c:v>13042.222247660451</c:v>
                </c:pt>
                <c:pt idx="289">
                  <c:v>14257.873062062132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44-4786-B9D7-A993EE1E1842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44-4786-B9D7-A993EE1E1842}"/>
              </c:ext>
            </c:extLst>
          </c:dPt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44-4786-B9D7-A993EE1E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50960"/>
        <c:axId val="-1978148240"/>
      </c:scatterChart>
      <c:valAx>
        <c:axId val="-197815096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48240"/>
        <c:crossesAt val="10"/>
        <c:crossBetween val="midCat"/>
      </c:valAx>
      <c:valAx>
        <c:axId val="-197814824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0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IV-A-12 Trad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37-420B-A245-F2B82A6DE2FA}"/>
            </c:ext>
          </c:extLst>
        </c:ser>
        <c:ser>
          <c:idx val="1"/>
          <c:order val="1"/>
          <c:tx>
            <c:v>IV-A-12 Mod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37-420B-A245-F2B82A6DE2FA}"/>
            </c:ext>
          </c:extLst>
        </c:ser>
        <c:ser>
          <c:idx val="2"/>
          <c:order val="2"/>
          <c:tx>
            <c:v>M-10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37-420B-A245-F2B82A6DE2FA}"/>
            </c:ext>
          </c:extLst>
        </c:ser>
        <c:ser>
          <c:idx val="3"/>
          <c:order val="3"/>
          <c:tx>
            <c:v>SMA Pellet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37-420B-A245-F2B82A6DE2FA}"/>
            </c:ext>
          </c:extLst>
        </c:ser>
        <c:ser>
          <c:idx val="4"/>
          <c:order val="4"/>
          <c:tx>
            <c:v>SMA Fibra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37-420B-A245-F2B82A6DE2FA}"/>
            </c:ext>
          </c:extLst>
        </c:ser>
        <c:ser>
          <c:idx val="5"/>
          <c:order val="5"/>
          <c:tx>
            <c:v>SMA A Central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537-420B-A245-F2B82A6DE2FA}"/>
            </c:ext>
          </c:extLst>
        </c:ser>
        <c:ser>
          <c:idx val="6"/>
          <c:order val="6"/>
          <c:tx>
            <c:v>SMA A del Maipo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537-420B-A245-F2B82A6DE2FA}"/>
            </c:ext>
          </c:extLst>
        </c:ser>
        <c:ser>
          <c:idx val="7"/>
          <c:order val="7"/>
          <c:tx>
            <c:v>MDC A del Sol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537-420B-A245-F2B82A6DE2FA}"/>
            </c:ext>
          </c:extLst>
        </c:ser>
        <c:ser>
          <c:idx val="8"/>
          <c:order val="8"/>
          <c:tx>
            <c:v>MDC A del Maipo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537-420B-A245-F2B82A6DE2FA}"/>
            </c:ext>
          </c:extLst>
        </c:ser>
        <c:ser>
          <c:idx val="9"/>
          <c:order val="9"/>
          <c:tx>
            <c:v>IV A 12 A del Maipo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537-420B-A245-F2B82A6D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47696"/>
        <c:axId val="-1978149328"/>
      </c:scatterChart>
      <c:valAx>
        <c:axId val="-197814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49328"/>
        <c:crosses val="autoZero"/>
        <c:crossBetween val="midCat"/>
      </c:valAx>
      <c:valAx>
        <c:axId val="-19781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4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'CALIBRACION WITCZACK'!$C$5:$C$33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3F-4358-8FFD-4ABF4356D836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'CALIBRACION WITCZACK'!$B$70:$C$70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3F-4358-8FFD-4ABF4356D836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'CALIBRACION WITCZACK'!$L$5:$L$33</c:f>
              <c:numCache>
                <c:formatCode>0.00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3F-4358-8FFD-4ABF4356D836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'CALIBRACION WITCZACK'!$U$5:$U$33</c:f>
              <c:numCache>
                <c:formatCode>0.00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3F-4358-8FFD-4ABF4356D836}"/>
            </c:ext>
          </c:extLst>
        </c:ser>
        <c:ser>
          <c:idx val="4"/>
          <c:order val="4"/>
          <c:tx>
            <c:strRef>
              <c:f>'CALIBRACION WITCZACK'!$AC$2:$AJ$2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'CALIBRACION WITCZACK'!$AD$5:$AD$33</c:f>
              <c:numCache>
                <c:formatCode>0.00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3F-4358-8FFD-4ABF4356D836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'CALIBRACION WITCZACK'!$AM$5:$AM$33</c:f>
              <c:numCache>
                <c:formatCode>0.00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3F-4358-8FFD-4ABF4356D836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'CALIBRACION WITCZACK'!$AX$5:$AX$33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3F-4358-8FFD-4ABF4356D836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'CALIBRACION WITCZACK'!$BH$5:$BH$33</c:f>
              <c:numCache>
                <c:formatCode>0.00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3F-4358-8FFD-4ABF4356D836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'CALIBRACION WITCZACK'!$BR$5:$BR$33</c:f>
              <c:numCache>
                <c:formatCode>0.00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3F-4358-8FFD-4ABF4356D836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'CALIBRACION WITCZACK'!$CB$5:$CB$33</c:f>
              <c:numCache>
                <c:formatCode>0.00</c:formatCode>
                <c:ptCount val="29"/>
                <c:pt idx="0">
                  <c:v>2.3831269014205216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13F-4358-8FFD-4ABF4356D836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'CALIBRACION WITCZACK'!$CL$5:$CL$33</c:f>
              <c:numCache>
                <c:formatCode>0.00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13F-4358-8FFD-4ABF4356D836}"/>
            </c:ext>
          </c:extLst>
        </c:ser>
        <c:ser>
          <c:idx val="11"/>
          <c:order val="11"/>
          <c:tx>
            <c:v>Mezcla para Aeropuerto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Módulo1!$IH$13:$IH$41</c:f>
              <c:numCache>
                <c:formatCode>#,##0.0000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xVal>
          <c:yVal>
            <c:numRef>
              <c:f>Módulo1!$IL$13:$IL$41</c:f>
              <c:numCache>
                <c:formatCode>General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13F-4358-8FFD-4ABF4356D836}"/>
            </c:ext>
          </c:extLst>
        </c:ser>
        <c:ser>
          <c:idx val="12"/>
          <c:order val="12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Módulo1!$KB$13:$KB$41</c:f>
              <c:numCache>
                <c:formatCode>#,##0.0000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xVal>
          <c:yVal>
            <c:numRef>
              <c:f>Módulo1!$KF$13:$KF$41</c:f>
              <c:numCache>
                <c:formatCode>General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13F-4358-8FFD-4ABF4356D836}"/>
            </c:ext>
          </c:extLst>
        </c:ser>
        <c:ser>
          <c:idx val="13"/>
          <c:order val="13"/>
          <c:tx>
            <c:v>IV-A-12 con 8%RAP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Módulo1!$KM$13:$KM$41</c:f>
              <c:numCache>
                <c:formatCode>#,##0.0000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xVal>
          <c:yVal>
            <c:numRef>
              <c:f>Módulo1!$KQ$13:$KQ$41</c:f>
              <c:numCache>
                <c:formatCode>General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13F-4358-8FFD-4ABF4356D836}"/>
            </c:ext>
          </c:extLst>
        </c:ser>
        <c:ser>
          <c:idx val="14"/>
          <c:order val="14"/>
          <c:tx>
            <c:v>IV-A-12 con 18%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Módulo1!$KX$13:$KX$41</c:f>
              <c:numCache>
                <c:formatCode>#,##0.0000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xVal>
          <c:yVal>
            <c:numRef>
              <c:f>Módulo1!$LB$13:$LB$41</c:f>
              <c:numCache>
                <c:formatCode>General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13F-4358-8FFD-4ABF4356D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61840"/>
        <c:axId val="-1978153680"/>
      </c:scatterChart>
      <c:valAx>
        <c:axId val="-1978161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3680"/>
        <c:crosses val="autoZero"/>
        <c:crossBetween val="midCat"/>
      </c:valAx>
      <c:valAx>
        <c:axId val="-197815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61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0"/>
            <c:trendlineLbl>
              <c:layout>
                <c:manualLayout>
                  <c:x val="9.3274226602876209E-2"/>
                  <c:y val="0.353765432689650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5858379016095334"/>
                  <c:y val="0.412020507031189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('CALIBRACION WITCZACK'!$B$40:$B$68,'CALIBRACION WITCZACK'!$K$40:$K$68,'CALIBRACION WITCZACK'!$T$40:$T$68,'CALIBRACION WITCZACK'!$AC$40:$AC$68,'CALIBRACION WITCZACK'!$AL$40:$AL$68,'CALIBRACION WITCZACK'!$AW$40:$AW$68,'CALIBRACION WITCZACK'!$BG$40:$BG$68,'CALIBRACION WITCZACK'!$BQ$40:$BQ$68,'CALIBRACION WITCZACK'!$CA$40:$CA$68,'CALIBRACION WITCZACK'!$CK$40:$CK$68,'CALIBRACION WITCZACK'!$CV$40:$CV$68,'CALIBRACION WITCZACK'!$DG$40:$DG$68,'CALIBRACION WITCZACK'!$DP$40:$DP$68,'CALIBRACION WITCZACK'!$DY$40:$DY$68)</c:f>
              <c:numCache>
                <c:formatCode>#,##0.00</c:formatCode>
                <c:ptCount val="406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  <c:pt idx="290">
                  <c:v>156.87991273152974</c:v>
                </c:pt>
                <c:pt idx="291">
                  <c:v>268.96932882084872</c:v>
                </c:pt>
                <c:pt idx="292">
                  <c:v>506.92640475863863</c:v>
                </c:pt>
                <c:pt idx="293">
                  <c:v>1576.2649163546291</c:v>
                </c:pt>
                <c:pt idx="294">
                  <c:v>1902.4256140061555</c:v>
                </c:pt>
                <c:pt idx="295">
                  <c:v>2115.9695043396523</c:v>
                </c:pt>
                <c:pt idx="296">
                  <c:v>2277.7731524649635</c:v>
                </c:pt>
                <c:pt idx="297">
                  <c:v>2409.1430445215788</c:v>
                </c:pt>
                <c:pt idx="298">
                  <c:v>2520.2543296699491</c:v>
                </c:pt>
                <c:pt idx="299">
                  <c:v>2616.819651655956</c:v>
                </c:pt>
                <c:pt idx="300">
                  <c:v>2702.389337907251</c:v>
                </c:pt>
                <c:pt idx="301">
                  <c:v>2779.3307311667263</c:v>
                </c:pt>
                <c:pt idx="302">
                  <c:v>2849.306336271809</c:v>
                </c:pt>
                <c:pt idx="303">
                  <c:v>2913.5311447068693</c:v>
                </c:pt>
                <c:pt idx="304">
                  <c:v>2972.9216438261014</c:v>
                </c:pt>
                <c:pt idx="305">
                  <c:v>3028.1871927427414</c:v>
                </c:pt>
                <c:pt idx="306">
                  <c:v>3079.8887028376612</c:v>
                </c:pt>
                <c:pt idx="307">
                  <c:v>3128.4777820694821</c:v>
                </c:pt>
                <c:pt idx="308">
                  <c:v>3174.3236934745378</c:v>
                </c:pt>
                <c:pt idx="309">
                  <c:v>3217.7324325134687</c:v>
                </c:pt>
                <c:pt idx="310">
                  <c:v>3258.9605471324098</c:v>
                </c:pt>
                <c:pt idx="311">
                  <c:v>3298.2253557190834</c:v>
                </c:pt>
                <c:pt idx="312">
                  <c:v>3335.7126386154941</c:v>
                </c:pt>
                <c:pt idx="313">
                  <c:v>4232.3246431286898</c:v>
                </c:pt>
                <c:pt idx="314">
                  <c:v>5210.81947201615</c:v>
                </c:pt>
                <c:pt idx="315">
                  <c:v>6230.6601664656673</c:v>
                </c:pt>
                <c:pt idx="316">
                  <c:v>7249.5617064561675</c:v>
                </c:pt>
                <c:pt idx="317">
                  <c:v>8229.6922881166702</c:v>
                </c:pt>
                <c:pt idx="318">
                  <c:v>9141.7831898749046</c:v>
                </c:pt>
                <c:pt idx="319">
                  <c:v>170.13981017553289</c:v>
                </c:pt>
                <c:pt idx="320">
                  <c:v>324.20247254974515</c:v>
                </c:pt>
                <c:pt idx="321">
                  <c:v>704.10685455456826</c:v>
                </c:pt>
                <c:pt idx="322">
                  <c:v>2693.2618927516396</c:v>
                </c:pt>
                <c:pt idx="323">
                  <c:v>3317.1314650173267</c:v>
                </c:pt>
                <c:pt idx="324">
                  <c:v>3722.8939579991975</c:v>
                </c:pt>
                <c:pt idx="325">
                  <c:v>4028.2138482582313</c:v>
                </c:pt>
                <c:pt idx="326">
                  <c:v>4274.5184742654255</c:v>
                </c:pt>
                <c:pt idx="327">
                  <c:v>4481.6240357473189</c:v>
                </c:pt>
                <c:pt idx="328">
                  <c:v>4660.6561292010956</c:v>
                </c:pt>
                <c:pt idx="329">
                  <c:v>4818.5239453455251</c:v>
                </c:pt>
                <c:pt idx="330">
                  <c:v>4959.8291415665908</c:v>
                </c:pt>
                <c:pt idx="331">
                  <c:v>5087.7988028449927</c:v>
                </c:pt>
                <c:pt idx="332">
                  <c:v>5204.7877523628886</c:v>
                </c:pt>
                <c:pt idx="333">
                  <c:v>5312.5694357443126</c:v>
                </c:pt>
                <c:pt idx="334">
                  <c:v>5412.5142561320872</c:v>
                </c:pt>
                <c:pt idx="335">
                  <c:v>5505.7040501513802</c:v>
                </c:pt>
                <c:pt idx="336">
                  <c:v>5593.008409044257</c:v>
                </c:pt>
                <c:pt idx="337">
                  <c:v>5675.1372058627812</c:v>
                </c:pt>
                <c:pt idx="338">
                  <c:v>5752.6777393050534</c:v>
                </c:pt>
                <c:pt idx="339">
                  <c:v>5826.1216202877204</c:v>
                </c:pt>
                <c:pt idx="340">
                  <c:v>5895.8846342109809</c:v>
                </c:pt>
                <c:pt idx="341">
                  <c:v>5962.3216793226111</c:v>
                </c:pt>
                <c:pt idx="342">
                  <c:v>7501.2575859312155</c:v>
                </c:pt>
                <c:pt idx="343">
                  <c:v>9069.2479617823719</c:v>
                </c:pt>
                <c:pt idx="344">
                  <c:v>10581.63716996049</c:v>
                </c:pt>
                <c:pt idx="345">
                  <c:v>11973.345763153991</c:v>
                </c:pt>
                <c:pt idx="346">
                  <c:v>13204.583018883168</c:v>
                </c:pt>
                <c:pt idx="347">
                  <c:v>14259.299879569835</c:v>
                </c:pt>
                <c:pt idx="348">
                  <c:v>131.90554370071692</c:v>
                </c:pt>
                <c:pt idx="349">
                  <c:v>256.28274134196602</c:v>
                </c:pt>
                <c:pt idx="350">
                  <c:v>569.42306812869526</c:v>
                </c:pt>
                <c:pt idx="351">
                  <c:v>2204.7224691082861</c:v>
                </c:pt>
                <c:pt idx="352">
                  <c:v>2706.139023916759</c:v>
                </c:pt>
                <c:pt idx="353">
                  <c:v>3028.9353129795222</c:v>
                </c:pt>
                <c:pt idx="354">
                  <c:v>3270.1065378799253</c:v>
                </c:pt>
                <c:pt idx="355">
                  <c:v>3463.593254196428</c:v>
                </c:pt>
                <c:pt idx="356">
                  <c:v>3625.5536197068127</c:v>
                </c:pt>
                <c:pt idx="357">
                  <c:v>3765.0238301283803</c:v>
                </c:pt>
                <c:pt idx="358">
                  <c:v>3887.5965397782579</c:v>
                </c:pt>
                <c:pt idx="359">
                  <c:v>3996.9854590485579</c:v>
                </c:pt>
                <c:pt idx="360">
                  <c:v>4095.7880062179215</c:v>
                </c:pt>
                <c:pt idx="361">
                  <c:v>4185.8949366781972</c:v>
                </c:pt>
                <c:pt idx="362">
                  <c:v>4268.72703746966</c:v>
                </c:pt>
                <c:pt idx="363">
                  <c:v>4345.3799480329653</c:v>
                </c:pt>
                <c:pt idx="364">
                  <c:v>4416.7169496011002</c:v>
                </c:pt>
                <c:pt idx="365">
                  <c:v>4483.4307203747239</c:v>
                </c:pt>
                <c:pt idx="366">
                  <c:v>4546.0857685841056</c:v>
                </c:pt>
                <c:pt idx="367">
                  <c:v>4605.1483923482601</c:v>
                </c:pt>
                <c:pt idx="368">
                  <c:v>4661.0083346494403</c:v>
                </c:pt>
                <c:pt idx="369">
                  <c:v>4713.9947587658162</c:v>
                </c:pt>
                <c:pt idx="370">
                  <c:v>4764.3882476176241</c:v>
                </c:pt>
                <c:pt idx="371">
                  <c:v>5913.786617735821</c:v>
                </c:pt>
                <c:pt idx="372">
                  <c:v>7050.6178250297808</c:v>
                </c:pt>
                <c:pt idx="373">
                  <c:v>8115.3881174263079</c:v>
                </c:pt>
                <c:pt idx="374">
                  <c:v>9067.9726162630323</c:v>
                </c:pt>
                <c:pt idx="375">
                  <c:v>9888.7244650765024</c:v>
                </c:pt>
                <c:pt idx="376">
                  <c:v>10574.805168323919</c:v>
                </c:pt>
                <c:pt idx="377">
                  <c:v>146.08167443264801</c:v>
                </c:pt>
                <c:pt idx="378">
                  <c:v>303.24864330499014</c:v>
                </c:pt>
                <c:pt idx="379">
                  <c:v>681.57657750896715</c:v>
                </c:pt>
                <c:pt idx="380">
                  <c:v>2423.5989289743657</c:v>
                </c:pt>
                <c:pt idx="381">
                  <c:v>2917.0596677472613</c:v>
                </c:pt>
                <c:pt idx="382">
                  <c:v>3228.8632535014726</c:v>
                </c:pt>
                <c:pt idx="383">
                  <c:v>3459.3233676243221</c:v>
                </c:pt>
                <c:pt idx="384">
                  <c:v>3642.8529822562023</c:v>
                </c:pt>
                <c:pt idx="385">
                  <c:v>3795.6306015072937</c:v>
                </c:pt>
                <c:pt idx="386">
                  <c:v>3926.6209037097224</c:v>
                </c:pt>
                <c:pt idx="387">
                  <c:v>4041.3323401632506</c:v>
                </c:pt>
                <c:pt idx="388">
                  <c:v>4143.4011439456508</c:v>
                </c:pt>
                <c:pt idx="389">
                  <c:v>4235.3579126185823</c:v>
                </c:pt>
                <c:pt idx="390">
                  <c:v>4319.036889440089</c:v>
                </c:pt>
                <c:pt idx="391">
                  <c:v>4395.8112482007564</c:v>
                </c:pt>
                <c:pt idx="392">
                  <c:v>4466.7364100686018</c:v>
                </c:pt>
                <c:pt idx="393">
                  <c:v>4532.6415075698305</c:v>
                </c:pt>
                <c:pt idx="394">
                  <c:v>4594.1900430759597</c:v>
                </c:pt>
                <c:pt idx="395">
                  <c:v>4651.9214356567245</c:v>
                </c:pt>
                <c:pt idx="396">
                  <c:v>4706.2802702739409</c:v>
                </c:pt>
                <c:pt idx="397">
                  <c:v>4757.6373830023713</c:v>
                </c:pt>
                <c:pt idx="398">
                  <c:v>4806.3053781270837</c:v>
                </c:pt>
                <c:pt idx="399">
                  <c:v>4852.5502568603761</c:v>
                </c:pt>
                <c:pt idx="400">
                  <c:v>5898.5268861607046</c:v>
                </c:pt>
                <c:pt idx="401">
                  <c:v>6923.1772585064837</c:v>
                </c:pt>
                <c:pt idx="402">
                  <c:v>7881.5847713464491</c:v>
                </c:pt>
                <c:pt idx="403">
                  <c:v>8743.6554123564238</c:v>
                </c:pt>
                <c:pt idx="404">
                  <c:v>9494.3519707645555</c:v>
                </c:pt>
                <c:pt idx="405">
                  <c:v>10131.024044881489</c:v>
                </c:pt>
              </c:numCache>
            </c:numRef>
          </c:xVal>
          <c:yVal>
            <c:numRef>
              <c:f>('CALIBRACION WITCZACK'!$C$40:$C$68,'CALIBRACION WITCZACK'!$L$40:$L$68,'CALIBRACION WITCZACK'!$U$40:$U$68,'CALIBRACION WITCZACK'!$AD$40:$AD$68,'CALIBRACION WITCZACK'!$AM$40:$AM$68,'CALIBRACION WITCZACK'!$AX$40:$AX$68,'CALIBRACION WITCZACK'!$BH$40:$BH$68,'CALIBRACION WITCZACK'!$BR$40:$BR$68,'CALIBRACION WITCZACK'!$CB$40:$CB$68,'CALIBRACION WITCZACK'!$CL$40:$CL$68,'CALIBRACION WITCZACK'!$CW$40:$CW$68,'CALIBRACION WITCZACK'!$DH$40:$DH$68,'CALIBRACION WITCZACK'!$DQ$40:$DQ$68,'CALIBRACION WITCZACK'!$DZ$40:$DZ$68)</c:f>
              <c:numCache>
                <c:formatCode>0.00</c:formatCode>
                <c:ptCount val="406"/>
                <c:pt idx="0" formatCode="#,##0.00">
                  <c:v>313.59954145209713</c:v>
                </c:pt>
                <c:pt idx="1">
                  <c:v>623.93011002141884</c:v>
                </c:pt>
                <c:pt idx="2">
                  <c:v>1200.1529410400676</c:v>
                </c:pt>
                <c:pt idx="3">
                  <c:v>3148.5008209270882</c:v>
                </c:pt>
                <c:pt idx="4">
                  <c:v>3647.667729256344</c:v>
                </c:pt>
                <c:pt idx="5">
                  <c:v>3961.6609782741348</c:v>
                </c:pt>
                <c:pt idx="6">
                  <c:v>4194.0932331220129</c:v>
                </c:pt>
                <c:pt idx="7">
                  <c:v>4379.7917636520733</c:v>
                </c:pt>
                <c:pt idx="8">
                  <c:v>4534.9643847643665</c:v>
                </c:pt>
                <c:pt idx="9">
                  <c:v>4668.5386195808551</c:v>
                </c:pt>
                <c:pt idx="10">
                  <c:v>4785.9796913379651</c:v>
                </c:pt>
                <c:pt idx="11">
                  <c:v>4890.8867611134519</c:v>
                </c:pt>
                <c:pt idx="12">
                  <c:v>4985.7609190195699</c:v>
                </c:pt>
                <c:pt idx="13">
                  <c:v>5072.4134449657668</c:v>
                </c:pt>
                <c:pt idx="14">
                  <c:v>5152.1997362250013</c:v>
                </c:pt>
                <c:pt idx="15">
                  <c:v>5226.1614364996431</c:v>
                </c:pt>
                <c:pt idx="16">
                  <c:v>5295.1169629401384</c:v>
                </c:pt>
                <c:pt idx="17">
                  <c:v>5359.7214507400076</c:v>
                </c:pt>
                <c:pt idx="18">
                  <c:v>5420.5077617097577</c:v>
                </c:pt>
                <c:pt idx="19">
                  <c:v>5477.9153276978514</c:v>
                </c:pt>
                <c:pt idx="20">
                  <c:v>5532.3109285753217</c:v>
                </c:pt>
                <c:pt idx="21">
                  <c:v>5584.0039751838349</c:v>
                </c:pt>
                <c:pt idx="22">
                  <c:v>5633.2579582813532</c:v>
                </c:pt>
                <c:pt idx="23">
                  <c:v>6789.2389770670507</c:v>
                </c:pt>
                <c:pt idx="24">
                  <c:v>8025.3663222749592</c:v>
                </c:pt>
                <c:pt idx="25">
                  <c:v>9314.9552123581034</c:v>
                </c:pt>
                <c:pt idx="26">
                  <c:v>10629.935261626973</c:v>
                </c:pt>
                <c:pt idx="27">
                  <c:v>11943.061880137197</c:v>
                </c:pt>
                <c:pt idx="28">
                  <c:v>13229.705358784462</c:v>
                </c:pt>
                <c:pt idx="29" formatCode="#,##0.00">
                  <c:v>292.04066281594163</c:v>
                </c:pt>
                <c:pt idx="30">
                  <c:v>582.84124087879366</c:v>
                </c:pt>
                <c:pt idx="31">
                  <c:v>1131.9417370246574</c:v>
                </c:pt>
                <c:pt idx="32">
                  <c:v>3048.4437843382293</c:v>
                </c:pt>
                <c:pt idx="33">
                  <c:v>3550.4462488353106</c:v>
                </c:pt>
                <c:pt idx="34">
                  <c:v>3868.092385439345</c:v>
                </c:pt>
                <c:pt idx="35">
                  <c:v>4104.1038679048334</c:v>
                </c:pt>
                <c:pt idx="36">
                  <c:v>4293.1763874852095</c:v>
                </c:pt>
                <c:pt idx="37">
                  <c:v>4451.5086699169569</c:v>
                </c:pt>
                <c:pt idx="38">
                  <c:v>4588.0451839931293</c:v>
                </c:pt>
                <c:pt idx="39">
                  <c:v>4708.2724668970432</c:v>
                </c:pt>
                <c:pt idx="40">
                  <c:v>4815.8098064260166</c:v>
                </c:pt>
                <c:pt idx="41">
                  <c:v>4913.1759483704182</c:v>
                </c:pt>
                <c:pt idx="42">
                  <c:v>5002.1973056501938</c:v>
                </c:pt>
                <c:pt idx="43">
                  <c:v>5084.2421725456952</c:v>
                </c:pt>
                <c:pt idx="44">
                  <c:v>5160.3631989454625</c:v>
                </c:pt>
                <c:pt idx="45">
                  <c:v>5231.3882354346233</c:v>
                </c:pt>
                <c:pt idx="46">
                  <c:v>5297.9805477479804</c:v>
                </c:pt>
                <c:pt idx="47">
                  <c:v>5360.6800471804791</c:v>
                </c:pt>
                <c:pt idx="48">
                  <c:v>5419.9323142522244</c:v>
                </c:pt>
                <c:pt idx="49">
                  <c:v>5476.1095227624573</c:v>
                </c:pt>
                <c:pt idx="50">
                  <c:v>5529.5258413349402</c:v>
                </c:pt>
                <c:pt idx="51">
                  <c:v>5580.4489790570979</c:v>
                </c:pt>
                <c:pt idx="52">
                  <c:v>6782.8716689925031</c:v>
                </c:pt>
                <c:pt idx="53">
                  <c:v>8082.838089132646</c:v>
                </c:pt>
                <c:pt idx="54">
                  <c:v>9452.9687750531884</c:v>
                </c:pt>
                <c:pt idx="55">
                  <c:v>10863.31293011665</c:v>
                </c:pt>
                <c:pt idx="56">
                  <c:v>12283.842682781893</c:v>
                </c:pt>
                <c:pt idx="57">
                  <c:v>13686.60321819178</c:v>
                </c:pt>
                <c:pt idx="58" formatCode="#,##0.00">
                  <c:v>169.54012738976422</c:v>
                </c:pt>
                <c:pt idx="59">
                  <c:v>331.45949818717469</c:v>
                </c:pt>
                <c:pt idx="60">
                  <c:v>622.40487467502021</c:v>
                </c:pt>
                <c:pt idx="61">
                  <c:v>1555.5865492941221</c:v>
                </c:pt>
                <c:pt idx="62">
                  <c:v>1786.5440162566024</c:v>
                </c:pt>
                <c:pt idx="63">
                  <c:v>1930.5514804236457</c:v>
                </c:pt>
                <c:pt idx="64">
                  <c:v>2036.56922470156</c:v>
                </c:pt>
                <c:pt idx="65">
                  <c:v>2120.932545147728</c:v>
                </c:pt>
                <c:pt idx="66">
                  <c:v>2191.2064864023873</c:v>
                </c:pt>
                <c:pt idx="67">
                  <c:v>2251.542617551896</c:v>
                </c:pt>
                <c:pt idx="68">
                  <c:v>2304.4748478831839</c:v>
                </c:pt>
                <c:pt idx="69">
                  <c:v>2351.6677135903356</c:v>
                </c:pt>
                <c:pt idx="70">
                  <c:v>2394.2754108037311</c:v>
                </c:pt>
                <c:pt idx="71">
                  <c:v>2433.1322112862376</c:v>
                </c:pt>
                <c:pt idx="72">
                  <c:v>2468.8613464738291</c:v>
                </c:pt>
                <c:pt idx="73">
                  <c:v>2501.94104390648</c:v>
                </c:pt>
                <c:pt idx="74">
                  <c:v>2532.7465201552368</c:v>
                </c:pt>
                <c:pt idx="75">
                  <c:v>2561.577746596563</c:v>
                </c:pt>
                <c:pt idx="76">
                  <c:v>2588.6784186508662</c:v>
                </c:pt>
                <c:pt idx="77">
                  <c:v>2614.249281260199</c:v>
                </c:pt>
                <c:pt idx="78">
                  <c:v>2638.4577171309493</c:v>
                </c:pt>
                <c:pt idx="79">
                  <c:v>2661.4447916516142</c:v>
                </c:pt>
                <c:pt idx="80">
                  <c:v>2683.3305251534734</c:v>
                </c:pt>
                <c:pt idx="81">
                  <c:v>3192.5843778600652</c:v>
                </c:pt>
                <c:pt idx="82">
                  <c:v>3728.800373933736</c:v>
                </c:pt>
                <c:pt idx="83">
                  <c:v>4280.3096129546393</c:v>
                </c:pt>
                <c:pt idx="84">
                  <c:v>4835.4334207493066</c:v>
                </c:pt>
                <c:pt idx="85">
                  <c:v>5383.3142384878274</c:v>
                </c:pt>
                <c:pt idx="86">
                  <c:v>5914.5271357109295</c:v>
                </c:pt>
                <c:pt idx="87" formatCode="#,##0.00">
                  <c:v>343.8853550777078</c:v>
                </c:pt>
                <c:pt idx="88">
                  <c:v>674.02081879040259</c:v>
                </c:pt>
                <c:pt idx="89">
                  <c:v>1268.6774496369219</c:v>
                </c:pt>
                <c:pt idx="90">
                  <c:v>3181.8350900059031</c:v>
                </c:pt>
                <c:pt idx="91">
                  <c:v>3656.1557256414189</c:v>
                </c:pt>
                <c:pt idx="92">
                  <c:v>3952.0255296217401</c:v>
                </c:pt>
                <c:pt idx="93">
                  <c:v>4169.8975136194458</c:v>
                </c:pt>
                <c:pt idx="94">
                  <c:v>4343.2993137420217</c:v>
                </c:pt>
                <c:pt idx="95">
                  <c:v>4487.7615386881607</c:v>
                </c:pt>
                <c:pt idx="96">
                  <c:v>4611.8086064930067</c:v>
                </c:pt>
                <c:pt idx="97">
                  <c:v>4720.6441175556411</c:v>
                </c:pt>
                <c:pt idx="98">
                  <c:v>4817.6867363566071</c:v>
                </c:pt>
                <c:pt idx="99">
                  <c:v>4905.3072142954125</c:v>
                </c:pt>
                <c:pt idx="100">
                  <c:v>4985.219318040181</c:v>
                </c:pt>
                <c:pt idx="101">
                  <c:v>5058.7033925998549</c:v>
                </c:pt>
                <c:pt idx="102">
                  <c:v>5126.7419601529491</c:v>
                </c:pt>
                <c:pt idx="103">
                  <c:v>5190.1059545629996</c:v>
                </c:pt>
                <c:pt idx="104">
                  <c:v>5249.4117436178303</c:v>
                </c:pt>
                <c:pt idx="105">
                  <c:v>5305.1600883421843</c:v>
                </c:pt>
                <c:pt idx="106">
                  <c:v>5357.7635126264277</c:v>
                </c:pt>
                <c:pt idx="107">
                  <c:v>5407.5659978646981</c:v>
                </c:pt>
                <c:pt idx="108">
                  <c:v>5454.8574542096212</c:v>
                </c:pt>
                <c:pt idx="109">
                  <c:v>5499.8845510347992</c:v>
                </c:pt>
                <c:pt idx="110">
                  <c:v>6547.97991378591</c:v>
                </c:pt>
                <c:pt idx="111">
                  <c:v>7652.2511129758195</c:v>
                </c:pt>
                <c:pt idx="112">
                  <c:v>8788.6452208868486</c:v>
                </c:pt>
                <c:pt idx="113">
                  <c:v>9933.0482350772072</c:v>
                </c:pt>
                <c:pt idx="114">
                  <c:v>11063.008463037269</c:v>
                </c:pt>
                <c:pt idx="115">
                  <c:v>12159.009126685058</c:v>
                </c:pt>
                <c:pt idx="116" formatCode="#,##0.00">
                  <c:v>326.43282832774179</c:v>
                </c:pt>
                <c:pt idx="117">
                  <c:v>639.8135860708968</c:v>
                </c:pt>
                <c:pt idx="118">
                  <c:v>1204.2907963528239</c:v>
                </c:pt>
                <c:pt idx="119">
                  <c:v>3020.3537672268017</c:v>
                </c:pt>
                <c:pt idx="120">
                  <c:v>3470.6021547736573</c:v>
                </c:pt>
                <c:pt idx="121">
                  <c:v>3751.4562693905596</c:v>
                </c:pt>
                <c:pt idx="122">
                  <c:v>3958.2710316350185</c:v>
                </c:pt>
                <c:pt idx="123">
                  <c:v>4122.872516447721</c:v>
                </c:pt>
                <c:pt idx="124">
                  <c:v>4260.0031385558659</c:v>
                </c:pt>
                <c:pt idx="125">
                  <c:v>4377.7546932277846</c:v>
                </c:pt>
                <c:pt idx="126">
                  <c:v>4481.0666929221088</c:v>
                </c:pt>
                <c:pt idx="127">
                  <c:v>4573.1843014674687</c:v>
                </c:pt>
                <c:pt idx="128">
                  <c:v>4656.3579522515492</c:v>
                </c:pt>
                <c:pt idx="129">
                  <c:v>4732.2144365648201</c:v>
                </c:pt>
                <c:pt idx="130">
                  <c:v>4801.9691206226707</c:v>
                </c:pt>
                <c:pt idx="131">
                  <c:v>4866.5546626173364</c:v>
                </c:pt>
                <c:pt idx="132">
                  <c:v>4926.7028707454347</c:v>
                </c:pt>
                <c:pt idx="133">
                  <c:v>4982.998831511185</c:v>
                </c:pt>
                <c:pt idx="134">
                  <c:v>5035.9178918150219</c:v>
                </c:pt>
                <c:pt idx="135">
                  <c:v>5085.8516395460147</c:v>
                </c:pt>
                <c:pt idx="136">
                  <c:v>5133.1265986974695</c:v>
                </c:pt>
                <c:pt idx="137">
                  <c:v>5178.0179661909069</c:v>
                </c:pt>
                <c:pt idx="138">
                  <c:v>5220.7598926818218</c:v>
                </c:pt>
                <c:pt idx="139">
                  <c:v>6215.663364342382</c:v>
                </c:pt>
                <c:pt idx="140">
                  <c:v>7263.8916923878314</c:v>
                </c:pt>
                <c:pt idx="141">
                  <c:v>8342.6126593116678</c:v>
                </c:pt>
                <c:pt idx="142">
                  <c:v>9428.9360724867784</c:v>
                </c:pt>
                <c:pt idx="143">
                  <c:v>10501.549685321566</c:v>
                </c:pt>
                <c:pt idx="144">
                  <c:v>11541.927215800535</c:v>
                </c:pt>
                <c:pt idx="145" formatCode="#,##0.00">
                  <c:v>283.34477454626597</c:v>
                </c:pt>
                <c:pt idx="146">
                  <c:v>557.03332208881261</c:v>
                </c:pt>
                <c:pt idx="147">
                  <c:v>1057.9847178084174</c:v>
                </c:pt>
                <c:pt idx="148">
                  <c:v>2717.920852875387</c:v>
                </c:pt>
                <c:pt idx="149">
                  <c:v>3138.0080578106872</c:v>
                </c:pt>
                <c:pt idx="150">
                  <c:v>3401.4617687876421</c:v>
                </c:pt>
                <c:pt idx="151">
                  <c:v>3596.1192590990227</c:v>
                </c:pt>
                <c:pt idx="152">
                  <c:v>3751.4282040096127</c:v>
                </c:pt>
                <c:pt idx="153">
                  <c:v>3881.069558603408</c:v>
                </c:pt>
                <c:pt idx="154">
                  <c:v>3992.5693559912488</c:v>
                </c:pt>
                <c:pt idx="155">
                  <c:v>4090.530107625133</c:v>
                </c:pt>
                <c:pt idx="156">
                  <c:v>4177.9802107922369</c:v>
                </c:pt>
                <c:pt idx="157">
                  <c:v>4257.0225619099647</c:v>
                </c:pt>
                <c:pt idx="158">
                  <c:v>4329.1790770142215</c:v>
                </c:pt>
                <c:pt idx="159">
                  <c:v>4395.5879580945384</c:v>
                </c:pt>
                <c:pt idx="160">
                  <c:v>4457.1234730168298</c:v>
                </c:pt>
                <c:pt idx="161">
                  <c:v>4514.4722050021574</c:v>
                </c:pt>
                <c:pt idx="162">
                  <c:v>4568.1835174714479</c:v>
                </c:pt>
                <c:pt idx="163">
                  <c:v>4618.7040614786238</c:v>
                </c:pt>
                <c:pt idx="164">
                  <c:v>4666.4020362084129</c:v>
                </c:pt>
                <c:pt idx="165">
                  <c:v>4711.5846586533562</c:v>
                </c:pt>
                <c:pt idx="166">
                  <c:v>4754.5110084581729</c:v>
                </c:pt>
                <c:pt idx="167">
                  <c:v>4795.4016470921351</c:v>
                </c:pt>
                <c:pt idx="168">
                  <c:v>5752.3941889300886</c:v>
                </c:pt>
                <c:pt idx="169">
                  <c:v>6770.6236536164442</c:v>
                </c:pt>
                <c:pt idx="170">
                  <c:v>7828.0641725064834</c:v>
                </c:pt>
                <c:pt idx="171">
                  <c:v>8901.9038977485416</c:v>
                </c:pt>
                <c:pt idx="172">
                  <c:v>9970.2895374981163</c:v>
                </c:pt>
                <c:pt idx="173">
                  <c:v>11013.701227210746</c:v>
                </c:pt>
                <c:pt idx="174" formatCode="#,##0.00">
                  <c:v>330.61660175769356</c:v>
                </c:pt>
                <c:pt idx="175">
                  <c:v>647.43775272157347</c:v>
                </c:pt>
                <c:pt idx="176">
                  <c:v>1218.6890955738875</c:v>
                </c:pt>
                <c:pt idx="177">
                  <c:v>3061.2757519024767</c:v>
                </c:pt>
                <c:pt idx="178">
                  <c:v>3519.0114144727108</c:v>
                </c:pt>
                <c:pt idx="179">
                  <c:v>3804.6912086127118</c:v>
                </c:pt>
                <c:pt idx="180">
                  <c:v>4015.1319510571666</c:v>
                </c:pt>
                <c:pt idx="181">
                  <c:v>4182.661772552975</c:v>
                </c:pt>
                <c:pt idx="182">
                  <c:v>4322.2600299042524</c:v>
                </c:pt>
                <c:pt idx="183">
                  <c:v>4442.1504119716874</c:v>
                </c:pt>
                <c:pt idx="184">
                  <c:v>4547.3538597538236</c:v>
                </c:pt>
                <c:pt idx="185">
                  <c:v>4641.1695432847491</c:v>
                </c:pt>
                <c:pt idx="186">
                  <c:v>4725.885654191914</c:v>
                </c:pt>
                <c:pt idx="187">
                  <c:v>4803.1564741182192</c:v>
                </c:pt>
                <c:pt idx="188">
                  <c:v>4874.2180381672961</c:v>
                </c:pt>
                <c:pt idx="189">
                  <c:v>4940.0189566757763</c:v>
                </c:pt>
                <c:pt idx="190">
                  <c:v>5001.3036199744947</c:v>
                </c:pt>
                <c:pt idx="191">
                  <c:v>5058.6672221741082</c:v>
                </c:pt>
                <c:pt idx="192">
                  <c:v>5112.5933581881163</c:v>
                </c:pt>
                <c:pt idx="193">
                  <c:v>5163.4804383521414</c:v>
                </c:pt>
                <c:pt idx="194">
                  <c:v>5211.6606972117688</c:v>
                </c:pt>
                <c:pt idx="195">
                  <c:v>5257.4141617583155</c:v>
                </c:pt>
                <c:pt idx="196">
                  <c:v>5300.9791060805146</c:v>
                </c:pt>
                <c:pt idx="197">
                  <c:v>6315.6209073488017</c:v>
                </c:pt>
                <c:pt idx="198">
                  <c:v>7385.7629014811955</c:v>
                </c:pt>
                <c:pt idx="199">
                  <c:v>8488.1147524482185</c:v>
                </c:pt>
                <c:pt idx="200">
                  <c:v>9599.2433473966812</c:v>
                </c:pt>
                <c:pt idx="201">
                  <c:v>10697.26095437752</c:v>
                </c:pt>
                <c:pt idx="202">
                  <c:v>11763.081695945386</c:v>
                </c:pt>
                <c:pt idx="203" formatCode="#,##0.00">
                  <c:v>186.03399416395428</c:v>
                </c:pt>
                <c:pt idx="204">
                  <c:v>366.17307617988405</c:v>
                </c:pt>
                <c:pt idx="205">
                  <c:v>696.28306141683231</c:v>
                </c:pt>
                <c:pt idx="206">
                  <c:v>1791.7623300882949</c:v>
                </c:pt>
                <c:pt idx="207">
                  <c:v>2069.2355931774882</c:v>
                </c:pt>
                <c:pt idx="208">
                  <c:v>2243.2850706552936</c:v>
                </c:pt>
                <c:pt idx="209">
                  <c:v>2371.9003408627837</c:v>
                </c:pt>
                <c:pt idx="210">
                  <c:v>2474.5260227451445</c:v>
                </c:pt>
                <c:pt idx="211">
                  <c:v>2560.1968370059944</c:v>
                </c:pt>
                <c:pt idx="212">
                  <c:v>2633.8833027331207</c:v>
                </c:pt>
                <c:pt idx="213">
                  <c:v>2698.6253274626838</c:v>
                </c:pt>
                <c:pt idx="214">
                  <c:v>2756.4232486482565</c:v>
                </c:pt>
                <c:pt idx="215">
                  <c:v>2808.6661540027312</c:v>
                </c:pt>
                <c:pt idx="216">
                  <c:v>2856.3594025413599</c:v>
                </c:pt>
                <c:pt idx="217">
                  <c:v>2900.2549052480199</c:v>
                </c:pt>
                <c:pt idx="218">
                  <c:v>2940.9302346554296</c:v>
                </c:pt>
                <c:pt idx="219">
                  <c:v>2978.8389862780527</c:v>
                </c:pt>
                <c:pt idx="220">
                  <c:v>3014.3441108704778</c:v>
                </c:pt>
                <c:pt idx="221">
                  <c:v>3047.7407074425068</c:v>
                </c:pt>
                <c:pt idx="222">
                  <c:v>3079.2720483712428</c:v>
                </c:pt>
                <c:pt idx="223">
                  <c:v>3109.1411191822481</c:v>
                </c:pt>
                <c:pt idx="224">
                  <c:v>3137.5191035541534</c:v>
                </c:pt>
                <c:pt idx="225">
                  <c:v>3164.551737663553</c:v>
                </c:pt>
                <c:pt idx="226">
                  <c:v>3797.327164434565</c:v>
                </c:pt>
                <c:pt idx="227">
                  <c:v>4470.8014771695662</c:v>
                </c:pt>
                <c:pt idx="228">
                  <c:v>5170.4039315682057</c:v>
                </c:pt>
                <c:pt idx="229">
                  <c:v>5881.0305282863756</c:v>
                </c:pt>
                <c:pt idx="230">
                  <c:v>6588.2012807989449</c:v>
                </c:pt>
                <c:pt idx="231">
                  <c:v>7278.9735822496668</c:v>
                </c:pt>
                <c:pt idx="232" formatCode="#,##0.00">
                  <c:v>180.94561060549617</c:v>
                </c:pt>
                <c:pt idx="233">
                  <c:v>632.15417852863686</c:v>
                </c:pt>
                <c:pt idx="234">
                  <c:v>1175.9841029540239</c:v>
                </c:pt>
                <c:pt idx="235">
                  <c:v>3508.095732437313</c:v>
                </c:pt>
                <c:pt idx="236">
                  <c:v>4205.9659354047726</c:v>
                </c:pt>
                <c:pt idx="237">
                  <c:v>4661.1431608806115</c:v>
                </c:pt>
                <c:pt idx="238">
                  <c:v>5005.2358890002206</c:v>
                </c:pt>
                <c:pt idx="239">
                  <c:v>5284.1276981128422</c:v>
                </c:pt>
                <c:pt idx="240">
                  <c:v>5519.6811563709125</c:v>
                </c:pt>
                <c:pt idx="241">
                  <c:v>5724.1512990047841</c:v>
                </c:pt>
                <c:pt idx="242">
                  <c:v>5905.1454347556692</c:v>
                </c:pt>
                <c:pt idx="243">
                  <c:v>6067.7313143686442</c:v>
                </c:pt>
                <c:pt idx="244">
                  <c:v>6215.4650957814429</c:v>
                </c:pt>
                <c:pt idx="245">
                  <c:v>6350.9439922152987</c:v>
                </c:pt>
                <c:pt idx="246">
                  <c:v>6476.1260195169207</c:v>
                </c:pt>
                <c:pt idx="247">
                  <c:v>6592.525929251753</c:v>
                </c:pt>
                <c:pt idx="248">
                  <c:v>6701.3409550202987</c:v>
                </c:pt>
                <c:pt idx="249">
                  <c:v>6803.5346481481356</c:v>
                </c:pt>
                <c:pt idx="250">
                  <c:v>6899.8945864805428</c:v>
                </c:pt>
                <c:pt idx="251">
                  <c:v>6991.0731943247829</c:v>
                </c:pt>
                <c:pt idx="252">
                  <c:v>7077.6173015332033</c:v>
                </c:pt>
                <c:pt idx="253">
                  <c:v>7159.9899902662974</c:v>
                </c:pt>
                <c:pt idx="254">
                  <c:v>7238.5870345497788</c:v>
                </c:pt>
                <c:pt idx="255">
                  <c:v>9101.9288934349661</c:v>
                </c:pt>
                <c:pt idx="256">
                  <c:v>11081.087738702581</c:v>
                </c:pt>
                <c:pt idx="257">
                  <c:v>13036.698158236462</c:v>
                </c:pt>
                <c:pt idx="258">
                  <c:v>14800.383808304994</c:v>
                </c:pt>
                <c:pt idx="259">
                  <c:v>16196.794447280447</c:v>
                </c:pt>
                <c:pt idx="260">
                  <c:v>17074.992687506339</c:v>
                </c:pt>
                <c:pt idx="261" formatCode="#,##0.00">
                  <c:v>339.98772003184047</c:v>
                </c:pt>
                <c:pt idx="262">
                  <c:v>678.62639496709437</c:v>
                </c:pt>
                <c:pt idx="263">
                  <c:v>1307.6572563600896</c:v>
                </c:pt>
                <c:pt idx="264">
                  <c:v>3431.3556697427407</c:v>
                </c:pt>
                <c:pt idx="265">
                  <c:v>3974.5374123888255</c:v>
                </c:pt>
                <c:pt idx="266">
                  <c:v>4316.0398808589744</c:v>
                </c:pt>
                <c:pt idx="267">
                  <c:v>4568.7503598586163</c:v>
                </c:pt>
                <c:pt idx="268">
                  <c:v>4770.5989546587061</c:v>
                </c:pt>
                <c:pt idx="269">
                  <c:v>4939.2327684701586</c:v>
                </c:pt>
                <c:pt idx="270">
                  <c:v>5084.3700881968134</c:v>
                </c:pt>
                <c:pt idx="271">
                  <c:v>5211.959203487896</c:v>
                </c:pt>
                <c:pt idx="272">
                  <c:v>5325.9168275421425</c:v>
                </c:pt>
                <c:pt idx="273">
                  <c:v>5428.9643710156843</c:v>
                </c:pt>
                <c:pt idx="274">
                  <c:v>5523.0724440159456</c:v>
                </c:pt>
                <c:pt idx="275">
                  <c:v>5609.7155202337772</c:v>
                </c:pt>
                <c:pt idx="276">
                  <c:v>5690.0266491872017</c:v>
                </c:pt>
                <c:pt idx="277">
                  <c:v>5764.8959887212295</c:v>
                </c:pt>
                <c:pt idx="278">
                  <c:v>5835.0360450434391</c:v>
                </c:pt>
                <c:pt idx="279">
                  <c:v>5901.0263004271064</c:v>
                </c:pt>
                <c:pt idx="280">
                  <c:v>5963.3445998470925</c:v>
                </c:pt>
                <c:pt idx="281">
                  <c:v>6022.3897594739938</c:v>
                </c:pt>
                <c:pt idx="282">
                  <c:v>6078.4981949569574</c:v>
                </c:pt>
                <c:pt idx="283">
                  <c:v>6131.9563774469425</c:v>
                </c:pt>
                <c:pt idx="284">
                  <c:v>7385.8374845652725</c:v>
                </c:pt>
                <c:pt idx="285">
                  <c:v>8725.120723203916</c:v>
                </c:pt>
                <c:pt idx="286">
                  <c:v>10120.790493384015</c:v>
                </c:pt>
                <c:pt idx="287">
                  <c:v>11542.460575211984</c:v>
                </c:pt>
                <c:pt idx="288">
                  <c:v>12960.752289015307</c:v>
                </c:pt>
                <c:pt idx="289">
                  <c:v>14349.202429698906</c:v>
                </c:pt>
                <c:pt idx="290" formatCode="#,##0.00">
                  <c:v>573.43087280724774</c:v>
                </c:pt>
                <c:pt idx="291">
                  <c:v>1120.4487933412358</c:v>
                </c:pt>
                <c:pt idx="292">
                  <c:v>2076.1025824378239</c:v>
                </c:pt>
                <c:pt idx="293">
                  <c:v>4981.8177211909888</c:v>
                </c:pt>
                <c:pt idx="294">
                  <c:v>5674.1972645062924</c:v>
                </c:pt>
                <c:pt idx="295">
                  <c:v>6101.6811053321599</c:v>
                </c:pt>
                <c:pt idx="296">
                  <c:v>6414.4559420220921</c:v>
                </c:pt>
                <c:pt idx="297">
                  <c:v>6662.2239881100631</c:v>
                </c:pt>
                <c:pt idx="298">
                  <c:v>6867.8790833991661</c:v>
                </c:pt>
                <c:pt idx="299">
                  <c:v>7043.9335951916928</c:v>
                </c:pt>
                <c:pt idx="300">
                  <c:v>7197.9991101322848</c:v>
                </c:pt>
                <c:pt idx="301">
                  <c:v>7335.0617348193546</c:v>
                </c:pt>
                <c:pt idx="302">
                  <c:v>7458.5704972659496</c:v>
                </c:pt>
                <c:pt idx="303">
                  <c:v>7571.0131005004841</c:v>
                </c:pt>
                <c:pt idx="304">
                  <c:v>7674.2444110562164</c:v>
                </c:pt>
                <c:pt idx="305">
                  <c:v>7769.6852840185238</c:v>
                </c:pt>
                <c:pt idx="306">
                  <c:v>7858.4487696724209</c:v>
                </c:pt>
                <c:pt idx="307">
                  <c:v>7941.4234250793579</c:v>
                </c:pt>
                <c:pt idx="308">
                  <c:v>8019.3301462076288</c:v>
                </c:pt>
                <c:pt idx="309">
                  <c:v>8092.7620359982129</c:v>
                </c:pt>
                <c:pt idx="310">
                  <c:v>8162.213054225138</c:v>
                </c:pt>
                <c:pt idx="311">
                  <c:v>8228.0990425733744</c:v>
                </c:pt>
                <c:pt idx="312">
                  <c:v>8290.7734416235817</c:v>
                </c:pt>
                <c:pt idx="313">
                  <c:v>9734.8165854244562</c:v>
                </c:pt>
                <c:pt idx="314">
                  <c:v>11228.421662180152</c:v>
                </c:pt>
                <c:pt idx="315">
                  <c:v>12739.442377358935</c:v>
                </c:pt>
                <c:pt idx="316">
                  <c:v>14237.508231834943</c:v>
                </c:pt>
                <c:pt idx="317">
                  <c:v>15695.848798530049</c:v>
                </c:pt>
                <c:pt idx="318">
                  <c:v>17092.441739816051</c:v>
                </c:pt>
                <c:pt idx="319" formatCode="#,##0.00">
                  <c:v>309.21743354448864</c:v>
                </c:pt>
                <c:pt idx="320">
                  <c:v>616.25251379578174</c:v>
                </c:pt>
                <c:pt idx="321">
                  <c:v>1187.2919770910687</c:v>
                </c:pt>
                <c:pt idx="322">
                  <c:v>3122.1525610955973</c:v>
                </c:pt>
                <c:pt idx="323">
                  <c:v>3618.4505660713671</c:v>
                </c:pt>
                <c:pt idx="324">
                  <c:v>3930.7263663377089</c:v>
                </c:pt>
                <c:pt idx="325">
                  <c:v>4161.9267697775258</c:v>
                </c:pt>
                <c:pt idx="326">
                  <c:v>4346.6638526050592</c:v>
                </c:pt>
                <c:pt idx="327">
                  <c:v>4501.0478742800906</c:v>
                </c:pt>
                <c:pt idx="328">
                  <c:v>4633.9536903050966</c:v>
                </c:pt>
                <c:pt idx="329">
                  <c:v>4750.8148054667763</c:v>
                </c:pt>
                <c:pt idx="330">
                  <c:v>4855.2097800656502</c:v>
                </c:pt>
                <c:pt idx="331">
                  <c:v>4949.6255599690094</c:v>
                </c:pt>
                <c:pt idx="332">
                  <c:v>5035.863290495894</c:v>
                </c:pt>
                <c:pt idx="333">
                  <c:v>5115.2708573154032</c:v>
                </c:pt>
                <c:pt idx="334">
                  <c:v>5188.8841812333021</c:v>
                </c:pt>
                <c:pt idx="335">
                  <c:v>5257.5172185162137</c:v>
                </c:pt>
                <c:pt idx="336">
                  <c:v>5321.8215595306438</c:v>
                </c:pt>
                <c:pt idx="337">
                  <c:v>5382.3272023977706</c:v>
                </c:pt>
                <c:pt idx="338">
                  <c:v>5439.4712323170133</c:v>
                </c:pt>
                <c:pt idx="339">
                  <c:v>5493.6184820946828</c:v>
                </c:pt>
                <c:pt idx="340">
                  <c:v>5545.076729215627</c:v>
                </c:pt>
                <c:pt idx="341">
                  <c:v>5594.1080808177212</c:v>
                </c:pt>
                <c:pt idx="342">
                  <c:v>6745.1485573759646</c:v>
                </c:pt>
                <c:pt idx="343">
                  <c:v>7976.5264792990283</c:v>
                </c:pt>
                <c:pt idx="344">
                  <c:v>9261.6583659719963</c:v>
                </c:pt>
                <c:pt idx="345">
                  <c:v>10572.545028829723</c:v>
                </c:pt>
                <c:pt idx="346">
                  <c:v>11881.982809113404</c:v>
                </c:pt>
                <c:pt idx="347">
                  <c:v>13165.356006927947</c:v>
                </c:pt>
                <c:pt idx="348" formatCode="#,##0.00">
                  <c:v>304.17330741539882</c:v>
                </c:pt>
                <c:pt idx="349">
                  <c:v>605.97238162340284</c:v>
                </c:pt>
                <c:pt idx="350">
                  <c:v>1167.0693310818483</c:v>
                </c:pt>
                <c:pt idx="351">
                  <c:v>3067.359737981737</c:v>
                </c:pt>
                <c:pt idx="352">
                  <c:v>3554.6624478386225</c:v>
                </c:pt>
                <c:pt idx="353">
                  <c:v>3861.2593077689457</c:v>
                </c:pt>
                <c:pt idx="354">
                  <c:v>4088.2465733398199</c:v>
                </c:pt>
                <c:pt idx="355">
                  <c:v>4269.6122609179347</c:v>
                </c:pt>
                <c:pt idx="356">
                  <c:v>4421.1755952017747</c:v>
                </c:pt>
                <c:pt idx="357">
                  <c:v>4551.6508730859359</c:v>
                </c:pt>
                <c:pt idx="358">
                  <c:v>4666.373185500609</c:v>
                </c:pt>
                <c:pt idx="359">
                  <c:v>4768.8562136958344</c:v>
                </c:pt>
                <c:pt idx="360">
                  <c:v>4861.5417780114049</c:v>
                </c:pt>
                <c:pt idx="361">
                  <c:v>4946.1983183822767</c:v>
                </c:pt>
                <c:pt idx="362">
                  <c:v>5024.1492296894585</c:v>
                </c:pt>
                <c:pt idx="363">
                  <c:v>5096.411599409128</c:v>
                </c:pt>
                <c:pt idx="364">
                  <c:v>5163.7845780988064</c:v>
                </c:pt>
                <c:pt idx="365">
                  <c:v>5226.9078981380926</c:v>
                </c:pt>
                <c:pt idx="366">
                  <c:v>5286.301908202613</c:v>
                </c:pt>
                <c:pt idx="367">
                  <c:v>5342.3957324166086</c:v>
                </c:pt>
                <c:pt idx="368">
                  <c:v>5395.5475559865945</c:v>
                </c:pt>
                <c:pt idx="369">
                  <c:v>5446.0595464025137</c:v>
                </c:pt>
                <c:pt idx="370">
                  <c:v>5494.1890316634144</c:v>
                </c:pt>
                <c:pt idx="371">
                  <c:v>6623.9956292250336</c:v>
                </c:pt>
                <c:pt idx="372">
                  <c:v>7832.5413319394502</c:v>
                </c:pt>
                <c:pt idx="373">
                  <c:v>9093.7358029066163</c:v>
                </c:pt>
                <c:pt idx="374">
                  <c:v>10380.106974672422</c:v>
                </c:pt>
                <c:pt idx="375">
                  <c:v>11664.969472538191</c:v>
                </c:pt>
                <c:pt idx="376">
                  <c:v>12924.181582041971</c:v>
                </c:pt>
                <c:pt idx="377" formatCode="#,##0.00">
                  <c:v>403.71710053817429</c:v>
                </c:pt>
                <c:pt idx="378">
                  <c:v>800.09154411429881</c:v>
                </c:pt>
                <c:pt idx="379">
                  <c:v>1520.9608743612578</c:v>
                </c:pt>
                <c:pt idx="380">
                  <c:v>3866.5882304137272</c:v>
                </c:pt>
                <c:pt idx="381">
                  <c:v>4451.7022755788057</c:v>
                </c:pt>
                <c:pt idx="382">
                  <c:v>4817.1867486155352</c:v>
                </c:pt>
                <c:pt idx="383">
                  <c:v>5086.5465147553004</c:v>
                </c:pt>
                <c:pt idx="384">
                  <c:v>5301.0551230050978</c:v>
                </c:pt>
                <c:pt idx="385">
                  <c:v>5479.8466539784531</c:v>
                </c:pt>
                <c:pt idx="386">
                  <c:v>5633.4296910326148</c:v>
                </c:pt>
                <c:pt idx="387">
                  <c:v>5768.2221036213959</c:v>
                </c:pt>
                <c:pt idx="388">
                  <c:v>5888.4419821703996</c:v>
                </c:pt>
                <c:pt idx="389">
                  <c:v>5997.0154515345412</c:v>
                </c:pt>
                <c:pt idx="390">
                  <c:v>6096.0583728306119</c:v>
                </c:pt>
                <c:pt idx="391">
                  <c:v>6187.1519083889571</c:v>
                </c:pt>
                <c:pt idx="392">
                  <c:v>6271.509709874359</c:v>
                </c:pt>
                <c:pt idx="393">
                  <c:v>6350.0842695454903</c:v>
                </c:pt>
                <c:pt idx="394">
                  <c:v>6423.6372609857199</c:v>
                </c:pt>
                <c:pt idx="395">
                  <c:v>6492.7876082003586</c:v>
                </c:pt>
                <c:pt idx="396">
                  <c:v>6558.0452616061166</c:v>
                </c:pt>
                <c:pt idx="397">
                  <c:v>6619.8355069266227</c:v>
                </c:pt>
                <c:pt idx="398">
                  <c:v>6678.5168298988119</c:v>
                </c:pt>
                <c:pt idx="399">
                  <c:v>6734.3942885183797</c:v>
                </c:pt>
                <c:pt idx="400">
                  <c:v>8036.5560262039808</c:v>
                </c:pt>
                <c:pt idx="401">
                  <c:v>9411.2612162514743</c:v>
                </c:pt>
                <c:pt idx="402">
                  <c:v>10828.44499351615</c:v>
                </c:pt>
                <c:pt idx="403">
                  <c:v>12257.811870019948</c:v>
                </c:pt>
                <c:pt idx="404">
                  <c:v>13671.031587088522</c:v>
                </c:pt>
                <c:pt idx="405">
                  <c:v>15043.375732594603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AE-4F10-8DCE-AF992B41799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'CALIBRACION WITCZACK'!$B$106:$C$106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AE-4F10-8DCE-AF992B417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8161296"/>
        <c:axId val="-1978156944"/>
      </c:scatterChart>
      <c:valAx>
        <c:axId val="-197816129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56944"/>
        <c:crossesAt val="10"/>
        <c:crossBetween val="midCat"/>
      </c:valAx>
      <c:valAx>
        <c:axId val="-197815694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8161296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'CALIBRACION WITCZACK'!$B$2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WITCZACK'!$B$40:$B$68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WITCZACK'!$C$40:$C$68</c:f>
              <c:numCache>
                <c:formatCode>0.00</c:formatCode>
                <c:ptCount val="29"/>
                <c:pt idx="0" formatCode="#,##0.00">
                  <c:v>313.59954145209713</c:v>
                </c:pt>
                <c:pt idx="1">
                  <c:v>623.93011002141884</c:v>
                </c:pt>
                <c:pt idx="2">
                  <c:v>1200.1529410400676</c:v>
                </c:pt>
                <c:pt idx="3">
                  <c:v>3148.5008209270882</c:v>
                </c:pt>
                <c:pt idx="4">
                  <c:v>3647.667729256344</c:v>
                </c:pt>
                <c:pt idx="5">
                  <c:v>3961.6609782741348</c:v>
                </c:pt>
                <c:pt idx="6">
                  <c:v>4194.0932331220129</c:v>
                </c:pt>
                <c:pt idx="7">
                  <c:v>4379.7917636520733</c:v>
                </c:pt>
                <c:pt idx="8">
                  <c:v>4534.9643847643665</c:v>
                </c:pt>
                <c:pt idx="9">
                  <c:v>4668.5386195808551</c:v>
                </c:pt>
                <c:pt idx="10">
                  <c:v>4785.9796913379651</c:v>
                </c:pt>
                <c:pt idx="11">
                  <c:v>4890.8867611134519</c:v>
                </c:pt>
                <c:pt idx="12">
                  <c:v>4985.7609190195699</c:v>
                </c:pt>
                <c:pt idx="13">
                  <c:v>5072.4134449657668</c:v>
                </c:pt>
                <c:pt idx="14">
                  <c:v>5152.1997362250013</c:v>
                </c:pt>
                <c:pt idx="15">
                  <c:v>5226.1614364996431</c:v>
                </c:pt>
                <c:pt idx="16">
                  <c:v>5295.1169629401384</c:v>
                </c:pt>
                <c:pt idx="17">
                  <c:v>5359.7214507400076</c:v>
                </c:pt>
                <c:pt idx="18">
                  <c:v>5420.5077617097577</c:v>
                </c:pt>
                <c:pt idx="19">
                  <c:v>5477.9153276978514</c:v>
                </c:pt>
                <c:pt idx="20">
                  <c:v>5532.3109285753217</c:v>
                </c:pt>
                <c:pt idx="21">
                  <c:v>5584.0039751838349</c:v>
                </c:pt>
                <c:pt idx="22">
                  <c:v>5633.2579582813532</c:v>
                </c:pt>
                <c:pt idx="23">
                  <c:v>6789.2389770670507</c:v>
                </c:pt>
                <c:pt idx="24">
                  <c:v>8025.3663222749592</c:v>
                </c:pt>
                <c:pt idx="25">
                  <c:v>9314.9552123581034</c:v>
                </c:pt>
                <c:pt idx="26">
                  <c:v>10629.935261626973</c:v>
                </c:pt>
                <c:pt idx="27">
                  <c:v>11943.061880137197</c:v>
                </c:pt>
                <c:pt idx="28">
                  <c:v>13229.705358784462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BD-4453-84BB-F009D35CC74E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'CALIBRACION WITCZACK'!$B$87:$C$87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BD-4453-84BB-F009D35CC74E}"/>
            </c:ext>
          </c:extLst>
        </c:ser>
        <c:ser>
          <c:idx val="2"/>
          <c:order val="2"/>
          <c:tx>
            <c:strRef>
              <c:f>'CALIBRACION WITCZACK'!$K$37:$R$37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WITCZACK'!$K$40:$K$68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WITCZACK'!$L$40:$L$68</c:f>
              <c:numCache>
                <c:formatCode>0.00</c:formatCode>
                <c:ptCount val="29"/>
                <c:pt idx="0" formatCode="#,##0.00">
                  <c:v>292.04066281594163</c:v>
                </c:pt>
                <c:pt idx="1">
                  <c:v>582.84124087879366</c:v>
                </c:pt>
                <c:pt idx="2">
                  <c:v>1131.9417370246574</c:v>
                </c:pt>
                <c:pt idx="3">
                  <c:v>3048.4437843382293</c:v>
                </c:pt>
                <c:pt idx="4">
                  <c:v>3550.4462488353106</c:v>
                </c:pt>
                <c:pt idx="5">
                  <c:v>3868.092385439345</c:v>
                </c:pt>
                <c:pt idx="6">
                  <c:v>4104.1038679048334</c:v>
                </c:pt>
                <c:pt idx="7">
                  <c:v>4293.1763874852095</c:v>
                </c:pt>
                <c:pt idx="8">
                  <c:v>4451.5086699169569</c:v>
                </c:pt>
                <c:pt idx="9">
                  <c:v>4588.0451839931293</c:v>
                </c:pt>
                <c:pt idx="10">
                  <c:v>4708.2724668970432</c:v>
                </c:pt>
                <c:pt idx="11">
                  <c:v>4815.8098064260166</c:v>
                </c:pt>
                <c:pt idx="12">
                  <c:v>4913.1759483704182</c:v>
                </c:pt>
                <c:pt idx="13">
                  <c:v>5002.1973056501938</c:v>
                </c:pt>
                <c:pt idx="14">
                  <c:v>5084.2421725456952</c:v>
                </c:pt>
                <c:pt idx="15">
                  <c:v>5160.3631989454625</c:v>
                </c:pt>
                <c:pt idx="16">
                  <c:v>5231.3882354346233</c:v>
                </c:pt>
                <c:pt idx="17">
                  <c:v>5297.9805477479804</c:v>
                </c:pt>
                <c:pt idx="18">
                  <c:v>5360.6800471804791</c:v>
                </c:pt>
                <c:pt idx="19">
                  <c:v>5419.9323142522244</c:v>
                </c:pt>
                <c:pt idx="20">
                  <c:v>5476.1095227624573</c:v>
                </c:pt>
                <c:pt idx="21">
                  <c:v>5529.5258413349402</c:v>
                </c:pt>
                <c:pt idx="22">
                  <c:v>5580.4489790570979</c:v>
                </c:pt>
                <c:pt idx="23">
                  <c:v>6782.8716689925031</c:v>
                </c:pt>
                <c:pt idx="24">
                  <c:v>8082.838089132646</c:v>
                </c:pt>
                <c:pt idx="25">
                  <c:v>9452.9687750531884</c:v>
                </c:pt>
                <c:pt idx="26">
                  <c:v>10863.31293011665</c:v>
                </c:pt>
                <c:pt idx="27">
                  <c:v>12283.842682781893</c:v>
                </c:pt>
                <c:pt idx="28">
                  <c:v>13686.60321819178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BD-4453-84BB-F009D35CC74E}"/>
            </c:ext>
          </c:extLst>
        </c:ser>
        <c:ser>
          <c:idx val="3"/>
          <c:order val="3"/>
          <c:tx>
            <c:strRef>
              <c:f>'CALIBRACION WITCZACK'!$T$37:$AA$37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WITCZACK'!$T$40:$T$68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WITCZACK'!$U$40:$U$68</c:f>
              <c:numCache>
                <c:formatCode>0.00</c:formatCode>
                <c:ptCount val="29"/>
                <c:pt idx="0" formatCode="#,##0.00">
                  <c:v>169.54012738976422</c:v>
                </c:pt>
                <c:pt idx="1">
                  <c:v>331.45949818717469</c:v>
                </c:pt>
                <c:pt idx="2">
                  <c:v>622.40487467502021</c:v>
                </c:pt>
                <c:pt idx="3">
                  <c:v>1555.5865492941221</c:v>
                </c:pt>
                <c:pt idx="4">
                  <c:v>1786.5440162566024</c:v>
                </c:pt>
                <c:pt idx="5">
                  <c:v>1930.5514804236457</c:v>
                </c:pt>
                <c:pt idx="6">
                  <c:v>2036.56922470156</c:v>
                </c:pt>
                <c:pt idx="7">
                  <c:v>2120.932545147728</c:v>
                </c:pt>
                <c:pt idx="8">
                  <c:v>2191.2064864023873</c:v>
                </c:pt>
                <c:pt idx="9">
                  <c:v>2251.542617551896</c:v>
                </c:pt>
                <c:pt idx="10">
                  <c:v>2304.4748478831839</c:v>
                </c:pt>
                <c:pt idx="11">
                  <c:v>2351.6677135903356</c:v>
                </c:pt>
                <c:pt idx="12">
                  <c:v>2394.2754108037311</c:v>
                </c:pt>
                <c:pt idx="13">
                  <c:v>2433.1322112862376</c:v>
                </c:pt>
                <c:pt idx="14">
                  <c:v>2468.8613464738291</c:v>
                </c:pt>
                <c:pt idx="15">
                  <c:v>2501.94104390648</c:v>
                </c:pt>
                <c:pt idx="16">
                  <c:v>2532.7465201552368</c:v>
                </c:pt>
                <c:pt idx="17">
                  <c:v>2561.577746596563</c:v>
                </c:pt>
                <c:pt idx="18">
                  <c:v>2588.6784186508662</c:v>
                </c:pt>
                <c:pt idx="19">
                  <c:v>2614.249281260199</c:v>
                </c:pt>
                <c:pt idx="20">
                  <c:v>2638.4577171309493</c:v>
                </c:pt>
                <c:pt idx="21">
                  <c:v>2661.4447916516142</c:v>
                </c:pt>
                <c:pt idx="22">
                  <c:v>2683.3305251534734</c:v>
                </c:pt>
                <c:pt idx="23">
                  <c:v>3192.5843778600652</c:v>
                </c:pt>
                <c:pt idx="24">
                  <c:v>3728.800373933736</c:v>
                </c:pt>
                <c:pt idx="25">
                  <c:v>4280.3096129546393</c:v>
                </c:pt>
                <c:pt idx="26">
                  <c:v>4835.4334207493066</c:v>
                </c:pt>
                <c:pt idx="27">
                  <c:v>5383.3142384878274</c:v>
                </c:pt>
                <c:pt idx="28">
                  <c:v>5914.5271357109295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BD-4453-84BB-F009D35CC74E}"/>
            </c:ext>
          </c:extLst>
        </c:ser>
        <c:ser>
          <c:idx val="4"/>
          <c:order val="4"/>
          <c:tx>
            <c:strRef>
              <c:f>'CALIBRACION WITCZACK'!$AC$37:$AJ$37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WITCZACK'!$AC$40:$AC$68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WITCZACK'!$AD$40:$AD$68</c:f>
              <c:numCache>
                <c:formatCode>0.00</c:formatCode>
                <c:ptCount val="29"/>
                <c:pt idx="0" formatCode="#,##0.00">
                  <c:v>343.8853550777078</c:v>
                </c:pt>
                <c:pt idx="1">
                  <c:v>674.02081879040259</c:v>
                </c:pt>
                <c:pt idx="2">
                  <c:v>1268.6774496369219</c:v>
                </c:pt>
                <c:pt idx="3">
                  <c:v>3181.8350900059031</c:v>
                </c:pt>
                <c:pt idx="4">
                  <c:v>3656.1557256414189</c:v>
                </c:pt>
                <c:pt idx="5">
                  <c:v>3952.0255296217401</c:v>
                </c:pt>
                <c:pt idx="6">
                  <c:v>4169.8975136194458</c:v>
                </c:pt>
                <c:pt idx="7">
                  <c:v>4343.2993137420217</c:v>
                </c:pt>
                <c:pt idx="8">
                  <c:v>4487.7615386881607</c:v>
                </c:pt>
                <c:pt idx="9">
                  <c:v>4611.8086064930067</c:v>
                </c:pt>
                <c:pt idx="10">
                  <c:v>4720.6441175556411</c:v>
                </c:pt>
                <c:pt idx="11">
                  <c:v>4817.6867363566071</c:v>
                </c:pt>
                <c:pt idx="12">
                  <c:v>4905.3072142954125</c:v>
                </c:pt>
                <c:pt idx="13">
                  <c:v>4985.219318040181</c:v>
                </c:pt>
                <c:pt idx="14">
                  <c:v>5058.7033925998549</c:v>
                </c:pt>
                <c:pt idx="15">
                  <c:v>5126.7419601529491</c:v>
                </c:pt>
                <c:pt idx="16">
                  <c:v>5190.1059545629996</c:v>
                </c:pt>
                <c:pt idx="17">
                  <c:v>5249.4117436178303</c:v>
                </c:pt>
                <c:pt idx="18">
                  <c:v>5305.1600883421843</c:v>
                </c:pt>
                <c:pt idx="19">
                  <c:v>5357.7635126264277</c:v>
                </c:pt>
                <c:pt idx="20">
                  <c:v>5407.5659978646981</c:v>
                </c:pt>
                <c:pt idx="21">
                  <c:v>5454.8574542096212</c:v>
                </c:pt>
                <c:pt idx="22">
                  <c:v>5499.8845510347992</c:v>
                </c:pt>
                <c:pt idx="23">
                  <c:v>6547.97991378591</c:v>
                </c:pt>
                <c:pt idx="24">
                  <c:v>7652.2511129758195</c:v>
                </c:pt>
                <c:pt idx="25">
                  <c:v>8788.6452208868486</c:v>
                </c:pt>
                <c:pt idx="26">
                  <c:v>9933.0482350772072</c:v>
                </c:pt>
                <c:pt idx="27">
                  <c:v>11063.008463037269</c:v>
                </c:pt>
                <c:pt idx="28">
                  <c:v>12159.009126685058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BD-4453-84BB-F009D35CC74E}"/>
            </c:ext>
          </c:extLst>
        </c:ser>
        <c:ser>
          <c:idx val="5"/>
          <c:order val="5"/>
          <c:tx>
            <c:strRef>
              <c:f>'CALIBRACION WITCZACK'!$AL$37:$AS$37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WITCZACK'!$AL$40:$AL$68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WITCZACK'!$AM$40:$AM$68</c:f>
              <c:numCache>
                <c:formatCode>0.00</c:formatCode>
                <c:ptCount val="29"/>
                <c:pt idx="0" formatCode="#,##0.00">
                  <c:v>326.43282832774179</c:v>
                </c:pt>
                <c:pt idx="1">
                  <c:v>639.8135860708968</c:v>
                </c:pt>
                <c:pt idx="2">
                  <c:v>1204.2907963528239</c:v>
                </c:pt>
                <c:pt idx="3">
                  <c:v>3020.3537672268017</c:v>
                </c:pt>
                <c:pt idx="4">
                  <c:v>3470.6021547736573</c:v>
                </c:pt>
                <c:pt idx="5">
                  <c:v>3751.4562693905596</c:v>
                </c:pt>
                <c:pt idx="6">
                  <c:v>3958.2710316350185</c:v>
                </c:pt>
                <c:pt idx="7">
                  <c:v>4122.872516447721</c:v>
                </c:pt>
                <c:pt idx="8">
                  <c:v>4260.0031385558659</c:v>
                </c:pt>
                <c:pt idx="9">
                  <c:v>4377.7546932277846</c:v>
                </c:pt>
                <c:pt idx="10">
                  <c:v>4481.0666929221088</c:v>
                </c:pt>
                <c:pt idx="11">
                  <c:v>4573.1843014674687</c:v>
                </c:pt>
                <c:pt idx="12">
                  <c:v>4656.3579522515492</c:v>
                </c:pt>
                <c:pt idx="13">
                  <c:v>4732.2144365648201</c:v>
                </c:pt>
                <c:pt idx="14">
                  <c:v>4801.9691206226707</c:v>
                </c:pt>
                <c:pt idx="15">
                  <c:v>4866.5546626173364</c:v>
                </c:pt>
                <c:pt idx="16">
                  <c:v>4926.7028707454347</c:v>
                </c:pt>
                <c:pt idx="17">
                  <c:v>4982.998831511185</c:v>
                </c:pt>
                <c:pt idx="18">
                  <c:v>5035.9178918150219</c:v>
                </c:pt>
                <c:pt idx="19">
                  <c:v>5085.8516395460147</c:v>
                </c:pt>
                <c:pt idx="20">
                  <c:v>5133.1265986974695</c:v>
                </c:pt>
                <c:pt idx="21">
                  <c:v>5178.0179661909069</c:v>
                </c:pt>
                <c:pt idx="22">
                  <c:v>5220.7598926818218</c:v>
                </c:pt>
                <c:pt idx="23">
                  <c:v>6215.663364342382</c:v>
                </c:pt>
                <c:pt idx="24">
                  <c:v>7263.8916923878314</c:v>
                </c:pt>
                <c:pt idx="25">
                  <c:v>8342.6126593116678</c:v>
                </c:pt>
                <c:pt idx="26">
                  <c:v>9428.9360724867784</c:v>
                </c:pt>
                <c:pt idx="27">
                  <c:v>10501.549685321566</c:v>
                </c:pt>
                <c:pt idx="28">
                  <c:v>11541.927215800535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BD-4453-84BB-F009D35CC74E}"/>
            </c:ext>
          </c:extLst>
        </c:ser>
        <c:ser>
          <c:idx val="6"/>
          <c:order val="6"/>
          <c:tx>
            <c:strRef>
              <c:f>'CALIBRACION WITCZACK'!$AW$2:$BD$2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WITCZACK'!$AX$40:$AX$68</c:f>
              <c:numCache>
                <c:formatCode>0.00</c:formatCode>
                <c:ptCount val="29"/>
                <c:pt idx="0" formatCode="#,##0.00">
                  <c:v>283.34477454626597</c:v>
                </c:pt>
                <c:pt idx="1">
                  <c:v>557.03332208881261</c:v>
                </c:pt>
                <c:pt idx="2">
                  <c:v>1057.9847178084174</c:v>
                </c:pt>
                <c:pt idx="3">
                  <c:v>2717.920852875387</c:v>
                </c:pt>
                <c:pt idx="4">
                  <c:v>3138.0080578106872</c:v>
                </c:pt>
                <c:pt idx="5">
                  <c:v>3401.4617687876421</c:v>
                </c:pt>
                <c:pt idx="6">
                  <c:v>3596.1192590990227</c:v>
                </c:pt>
                <c:pt idx="7">
                  <c:v>3751.4282040096127</c:v>
                </c:pt>
                <c:pt idx="8">
                  <c:v>3881.069558603408</c:v>
                </c:pt>
                <c:pt idx="9">
                  <c:v>3992.5693559912488</c:v>
                </c:pt>
                <c:pt idx="10">
                  <c:v>4090.530107625133</c:v>
                </c:pt>
                <c:pt idx="11">
                  <c:v>4177.9802107922369</c:v>
                </c:pt>
                <c:pt idx="12">
                  <c:v>4257.0225619099647</c:v>
                </c:pt>
                <c:pt idx="13">
                  <c:v>4329.1790770142215</c:v>
                </c:pt>
                <c:pt idx="14">
                  <c:v>4395.5879580945384</c:v>
                </c:pt>
                <c:pt idx="15">
                  <c:v>4457.1234730168298</c:v>
                </c:pt>
                <c:pt idx="16">
                  <c:v>4514.4722050021574</c:v>
                </c:pt>
                <c:pt idx="17">
                  <c:v>4568.1835174714479</c:v>
                </c:pt>
                <c:pt idx="18">
                  <c:v>4618.7040614786238</c:v>
                </c:pt>
                <c:pt idx="19">
                  <c:v>4666.4020362084129</c:v>
                </c:pt>
                <c:pt idx="20">
                  <c:v>4711.5846586533562</c:v>
                </c:pt>
                <c:pt idx="21">
                  <c:v>4754.5110084581729</c:v>
                </c:pt>
                <c:pt idx="22">
                  <c:v>4795.4016470921351</c:v>
                </c:pt>
                <c:pt idx="23">
                  <c:v>5752.3941889300886</c:v>
                </c:pt>
                <c:pt idx="24">
                  <c:v>6770.6236536164442</c:v>
                </c:pt>
                <c:pt idx="25">
                  <c:v>7828.0641725064834</c:v>
                </c:pt>
                <c:pt idx="26">
                  <c:v>8901.9038977485416</c:v>
                </c:pt>
                <c:pt idx="27">
                  <c:v>9970.2895374981163</c:v>
                </c:pt>
                <c:pt idx="28">
                  <c:v>11013.701227210746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8BD-4453-84BB-F009D35CC74E}"/>
            </c:ext>
          </c:extLst>
        </c:ser>
        <c:ser>
          <c:idx val="7"/>
          <c:order val="7"/>
          <c:tx>
            <c:strRef>
              <c:f>'CALIBRACION WITCZACK'!$BG$2:$BN$2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WITCZACK'!$BH$40:$BH$68</c:f>
              <c:numCache>
                <c:formatCode>0.00</c:formatCode>
                <c:ptCount val="29"/>
                <c:pt idx="0" formatCode="#,##0.00">
                  <c:v>330.61660175769356</c:v>
                </c:pt>
                <c:pt idx="1">
                  <c:v>647.43775272157347</c:v>
                </c:pt>
                <c:pt idx="2">
                  <c:v>1218.6890955738875</c:v>
                </c:pt>
                <c:pt idx="3">
                  <c:v>3061.2757519024767</c:v>
                </c:pt>
                <c:pt idx="4">
                  <c:v>3519.0114144727108</c:v>
                </c:pt>
                <c:pt idx="5">
                  <c:v>3804.6912086127118</c:v>
                </c:pt>
                <c:pt idx="6">
                  <c:v>4015.1319510571666</c:v>
                </c:pt>
                <c:pt idx="7">
                  <c:v>4182.661772552975</c:v>
                </c:pt>
                <c:pt idx="8">
                  <c:v>4322.2600299042524</c:v>
                </c:pt>
                <c:pt idx="9">
                  <c:v>4442.1504119716874</c:v>
                </c:pt>
                <c:pt idx="10">
                  <c:v>4547.3538597538236</c:v>
                </c:pt>
                <c:pt idx="11">
                  <c:v>4641.1695432847491</c:v>
                </c:pt>
                <c:pt idx="12">
                  <c:v>4725.885654191914</c:v>
                </c:pt>
                <c:pt idx="13">
                  <c:v>4803.1564741182192</c:v>
                </c:pt>
                <c:pt idx="14">
                  <c:v>4874.2180381672961</c:v>
                </c:pt>
                <c:pt idx="15">
                  <c:v>4940.0189566757763</c:v>
                </c:pt>
                <c:pt idx="16">
                  <c:v>5001.3036199744947</c:v>
                </c:pt>
                <c:pt idx="17">
                  <c:v>5058.6672221741082</c:v>
                </c:pt>
                <c:pt idx="18">
                  <c:v>5112.5933581881163</c:v>
                </c:pt>
                <c:pt idx="19">
                  <c:v>5163.4804383521414</c:v>
                </c:pt>
                <c:pt idx="20">
                  <c:v>5211.6606972117688</c:v>
                </c:pt>
                <c:pt idx="21">
                  <c:v>5257.4141617583155</c:v>
                </c:pt>
                <c:pt idx="22">
                  <c:v>5300.9791060805146</c:v>
                </c:pt>
                <c:pt idx="23">
                  <c:v>6315.6209073488017</c:v>
                </c:pt>
                <c:pt idx="24">
                  <c:v>7385.7629014811955</c:v>
                </c:pt>
                <c:pt idx="25">
                  <c:v>8488.1147524482185</c:v>
                </c:pt>
                <c:pt idx="26">
                  <c:v>9599.2433473966812</c:v>
                </c:pt>
                <c:pt idx="27">
                  <c:v>10697.26095437752</c:v>
                </c:pt>
                <c:pt idx="28">
                  <c:v>11763.081695945386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8BD-4453-84BB-F009D35CC74E}"/>
            </c:ext>
          </c:extLst>
        </c:ser>
        <c:ser>
          <c:idx val="8"/>
          <c:order val="8"/>
          <c:tx>
            <c:strRef>
              <c:f>'CALIBRACION WITCZACK'!$BQ$2:$BX$2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WITCZACK'!$BR$40:$BR$68</c:f>
              <c:numCache>
                <c:formatCode>0.00</c:formatCode>
                <c:ptCount val="29"/>
                <c:pt idx="0" formatCode="#,##0.00">
                  <c:v>186.03399416395428</c:v>
                </c:pt>
                <c:pt idx="1">
                  <c:v>366.17307617988405</c:v>
                </c:pt>
                <c:pt idx="2">
                  <c:v>696.28306141683231</c:v>
                </c:pt>
                <c:pt idx="3">
                  <c:v>1791.7623300882949</c:v>
                </c:pt>
                <c:pt idx="4">
                  <c:v>2069.2355931774882</c:v>
                </c:pt>
                <c:pt idx="5">
                  <c:v>2243.2850706552936</c:v>
                </c:pt>
                <c:pt idx="6">
                  <c:v>2371.9003408627837</c:v>
                </c:pt>
                <c:pt idx="7">
                  <c:v>2474.5260227451445</c:v>
                </c:pt>
                <c:pt idx="8">
                  <c:v>2560.1968370059944</c:v>
                </c:pt>
                <c:pt idx="9">
                  <c:v>2633.8833027331207</c:v>
                </c:pt>
                <c:pt idx="10">
                  <c:v>2698.6253274626838</c:v>
                </c:pt>
                <c:pt idx="11">
                  <c:v>2756.4232486482565</c:v>
                </c:pt>
                <c:pt idx="12">
                  <c:v>2808.6661540027312</c:v>
                </c:pt>
                <c:pt idx="13">
                  <c:v>2856.3594025413599</c:v>
                </c:pt>
                <c:pt idx="14">
                  <c:v>2900.2549052480199</c:v>
                </c:pt>
                <c:pt idx="15">
                  <c:v>2940.9302346554296</c:v>
                </c:pt>
                <c:pt idx="16">
                  <c:v>2978.8389862780527</c:v>
                </c:pt>
                <c:pt idx="17">
                  <c:v>3014.3441108704778</c:v>
                </c:pt>
                <c:pt idx="18">
                  <c:v>3047.7407074425068</c:v>
                </c:pt>
                <c:pt idx="19">
                  <c:v>3079.2720483712428</c:v>
                </c:pt>
                <c:pt idx="20">
                  <c:v>3109.1411191822481</c:v>
                </c:pt>
                <c:pt idx="21">
                  <c:v>3137.5191035541534</c:v>
                </c:pt>
                <c:pt idx="22">
                  <c:v>3164.551737663553</c:v>
                </c:pt>
                <c:pt idx="23">
                  <c:v>3797.327164434565</c:v>
                </c:pt>
                <c:pt idx="24">
                  <c:v>4470.8014771695662</c:v>
                </c:pt>
                <c:pt idx="25">
                  <c:v>5170.4039315682057</c:v>
                </c:pt>
                <c:pt idx="26">
                  <c:v>5881.0305282863756</c:v>
                </c:pt>
                <c:pt idx="27">
                  <c:v>6588.2012807989449</c:v>
                </c:pt>
                <c:pt idx="28">
                  <c:v>7278.9735822496668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8BD-4453-84BB-F009D35CC74E}"/>
            </c:ext>
          </c:extLst>
        </c:ser>
        <c:ser>
          <c:idx val="9"/>
          <c:order val="9"/>
          <c:tx>
            <c:strRef>
              <c:f>'CALIBRACION WITCZACK'!$CA$2:$CH$2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WITCZACK'!$CB$40:$CB$68</c:f>
              <c:numCache>
                <c:formatCode>0.00</c:formatCode>
                <c:ptCount val="29"/>
                <c:pt idx="0" formatCode="#,##0.00">
                  <c:v>180.94561060549617</c:v>
                </c:pt>
                <c:pt idx="1">
                  <c:v>632.15417852863686</c:v>
                </c:pt>
                <c:pt idx="2">
                  <c:v>1175.9841029540239</c:v>
                </c:pt>
                <c:pt idx="3">
                  <c:v>3508.095732437313</c:v>
                </c:pt>
                <c:pt idx="4">
                  <c:v>4205.9659354047726</c:v>
                </c:pt>
                <c:pt idx="5">
                  <c:v>4661.1431608806115</c:v>
                </c:pt>
                <c:pt idx="6">
                  <c:v>5005.2358890002206</c:v>
                </c:pt>
                <c:pt idx="7">
                  <c:v>5284.1276981128422</c:v>
                </c:pt>
                <c:pt idx="8">
                  <c:v>5519.6811563709125</c:v>
                </c:pt>
                <c:pt idx="9">
                  <c:v>5724.1512990047841</c:v>
                </c:pt>
                <c:pt idx="10">
                  <c:v>5905.1454347556692</c:v>
                </c:pt>
                <c:pt idx="11">
                  <c:v>6067.7313143686442</c:v>
                </c:pt>
                <c:pt idx="12">
                  <c:v>6215.4650957814429</c:v>
                </c:pt>
                <c:pt idx="13">
                  <c:v>6350.9439922152987</c:v>
                </c:pt>
                <c:pt idx="14">
                  <c:v>6476.1260195169207</c:v>
                </c:pt>
                <c:pt idx="15">
                  <c:v>6592.525929251753</c:v>
                </c:pt>
                <c:pt idx="16">
                  <c:v>6701.3409550202987</c:v>
                </c:pt>
                <c:pt idx="17">
                  <c:v>6803.5346481481356</c:v>
                </c:pt>
                <c:pt idx="18">
                  <c:v>6899.8945864805428</c:v>
                </c:pt>
                <c:pt idx="19">
                  <c:v>6991.0731943247829</c:v>
                </c:pt>
                <c:pt idx="20">
                  <c:v>7077.6173015332033</c:v>
                </c:pt>
                <c:pt idx="21">
                  <c:v>7159.9899902662974</c:v>
                </c:pt>
                <c:pt idx="22">
                  <c:v>7238.5870345497788</c:v>
                </c:pt>
                <c:pt idx="23">
                  <c:v>9101.9288934349661</c:v>
                </c:pt>
                <c:pt idx="24">
                  <c:v>11081.087738702581</c:v>
                </c:pt>
                <c:pt idx="25">
                  <c:v>13036.698158236462</c:v>
                </c:pt>
                <c:pt idx="26">
                  <c:v>14800.383808304994</c:v>
                </c:pt>
                <c:pt idx="27">
                  <c:v>16196.794447280447</c:v>
                </c:pt>
                <c:pt idx="28">
                  <c:v>17074.992687506339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8BD-4453-84BB-F009D35CC74E}"/>
            </c:ext>
          </c:extLst>
        </c:ser>
        <c:ser>
          <c:idx val="10"/>
          <c:order val="10"/>
          <c:tx>
            <c:strRef>
              <c:f>'CALIBRACION WITCZACK'!$CK$2:$CR$2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WITCZACK'!$CL$40:$CL$68</c:f>
              <c:numCache>
                <c:formatCode>0.00</c:formatCode>
                <c:ptCount val="29"/>
                <c:pt idx="0" formatCode="#,##0.00">
                  <c:v>339.98772003184047</c:v>
                </c:pt>
                <c:pt idx="1">
                  <c:v>678.62639496709437</c:v>
                </c:pt>
                <c:pt idx="2">
                  <c:v>1307.6572563600896</c:v>
                </c:pt>
                <c:pt idx="3">
                  <c:v>3431.3556697427407</c:v>
                </c:pt>
                <c:pt idx="4">
                  <c:v>3974.5374123888255</c:v>
                </c:pt>
                <c:pt idx="5">
                  <c:v>4316.0398808589744</c:v>
                </c:pt>
                <c:pt idx="6">
                  <c:v>4568.7503598586163</c:v>
                </c:pt>
                <c:pt idx="7">
                  <c:v>4770.5989546587061</c:v>
                </c:pt>
                <c:pt idx="8">
                  <c:v>4939.2327684701586</c:v>
                </c:pt>
                <c:pt idx="9">
                  <c:v>5084.3700881968134</c:v>
                </c:pt>
                <c:pt idx="10">
                  <c:v>5211.959203487896</c:v>
                </c:pt>
                <c:pt idx="11">
                  <c:v>5325.9168275421425</c:v>
                </c:pt>
                <c:pt idx="12">
                  <c:v>5428.9643710156843</c:v>
                </c:pt>
                <c:pt idx="13">
                  <c:v>5523.0724440159456</c:v>
                </c:pt>
                <c:pt idx="14">
                  <c:v>5609.7155202337772</c:v>
                </c:pt>
                <c:pt idx="15">
                  <c:v>5690.0266491872017</c:v>
                </c:pt>
                <c:pt idx="16">
                  <c:v>5764.8959887212295</c:v>
                </c:pt>
                <c:pt idx="17">
                  <c:v>5835.0360450434391</c:v>
                </c:pt>
                <c:pt idx="18">
                  <c:v>5901.0263004271064</c:v>
                </c:pt>
                <c:pt idx="19">
                  <c:v>5963.3445998470925</c:v>
                </c:pt>
                <c:pt idx="20">
                  <c:v>6022.3897594739938</c:v>
                </c:pt>
                <c:pt idx="21">
                  <c:v>6078.4981949569574</c:v>
                </c:pt>
                <c:pt idx="22">
                  <c:v>6131.9563774469425</c:v>
                </c:pt>
                <c:pt idx="23">
                  <c:v>7385.8374845652725</c:v>
                </c:pt>
                <c:pt idx="24">
                  <c:v>8725.120723203916</c:v>
                </c:pt>
                <c:pt idx="25">
                  <c:v>10120.790493384015</c:v>
                </c:pt>
                <c:pt idx="26">
                  <c:v>11542.460575211984</c:v>
                </c:pt>
                <c:pt idx="27">
                  <c:v>12960.752289015307</c:v>
                </c:pt>
                <c:pt idx="28">
                  <c:v>14349.202429698906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8BD-4453-84BB-F009D35CC74E}"/>
            </c:ext>
          </c:extLst>
        </c:ser>
        <c:ser>
          <c:idx val="11"/>
          <c:order val="11"/>
          <c:tx>
            <c:v>Mezcla para Aeropuerto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WITCZACK'!$CW$5:$CW$33</c:f>
              <c:numCache>
                <c:formatCode>0.00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xVal>
          <c:yVal>
            <c:numRef>
              <c:f>'CALIBRACION WITCZACK'!$CV$5:$CV$33</c:f>
              <c:numCache>
                <c:formatCode>#,##0.00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8BD-4453-84BB-F009D35CC74E}"/>
            </c:ext>
          </c:extLst>
        </c:ser>
        <c:ser>
          <c:idx val="12"/>
          <c:order val="12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'CALIBRACION WITCZACK'!$DH$5:$DH$33</c:f>
              <c:numCache>
                <c:formatCode>0.00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xVal>
          <c:yVal>
            <c:numRef>
              <c:f>'CALIBRACION WITCZACK'!$DG$5:$DG$33</c:f>
              <c:numCache>
                <c:formatCode>#,##0.00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8BD-4453-84BB-F009D35CC74E}"/>
            </c:ext>
          </c:extLst>
        </c:ser>
        <c:ser>
          <c:idx val="13"/>
          <c:order val="13"/>
          <c:tx>
            <c:v>IV-A-12 con 8% RAP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'CALIBRACION WITCZACK'!$DQ$5:$DQ$33</c:f>
              <c:numCache>
                <c:formatCode>0.00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xVal>
          <c:yVal>
            <c:numRef>
              <c:f>'CALIBRACION WITCZACK'!$DP$5:$DP$33</c:f>
              <c:numCache>
                <c:formatCode>#,##0.00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8BD-4453-84BB-F009D35CC74E}"/>
            </c:ext>
          </c:extLst>
        </c:ser>
        <c:ser>
          <c:idx val="14"/>
          <c:order val="14"/>
          <c:tx>
            <c:v>IV-A-12 con 18%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'CALIBRACION WITCZACK'!$DZ$5:$DZ$33</c:f>
              <c:numCache>
                <c:formatCode>0.00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xVal>
          <c:yVal>
            <c:numRef>
              <c:f>'CALIBRACION WITCZACK'!$DY$5:$DY$33</c:f>
              <c:numCache>
                <c:formatCode>#,##0.00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8BD-4453-84BB-F009D35CC74E}"/>
            </c:ext>
          </c:extLst>
        </c:ser>
        <c:ser>
          <c:idx val="15"/>
          <c:order val="15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WITCZACK'!$BY$89:$BY$90</c:f>
              <c:numCache>
                <c:formatCode>General</c:formatCode>
                <c:ptCount val="2"/>
                <c:pt idx="0">
                  <c:v>50</c:v>
                </c:pt>
                <c:pt idx="1">
                  <c:v>30000</c:v>
                </c:pt>
              </c:numCache>
            </c:numRef>
          </c:xVal>
          <c:yVal>
            <c:numRef>
              <c:f>'CALIBRACION WITCZACK'!$BZ$89:$BZ$90</c:f>
              <c:numCache>
                <c:formatCode>General</c:formatCode>
                <c:ptCount val="2"/>
                <c:pt idx="0">
                  <c:v>72.545000000000002</c:v>
                </c:pt>
                <c:pt idx="1">
                  <c:v>43527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8BD-4453-84BB-F009D35C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7123264"/>
        <c:axId val="-1977124896"/>
      </c:scatterChart>
      <c:valAx>
        <c:axId val="-197712326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7124896"/>
        <c:crosses val="autoZero"/>
        <c:crossBetween val="midCat"/>
      </c:valAx>
      <c:valAx>
        <c:axId val="-197712489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77123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8123974743892"/>
          <c:y val="4.6978097605703109E-2"/>
          <c:w val="0.71406999013342776"/>
          <c:h val="0.85347672985037892"/>
        </c:manualLayout>
      </c:layout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'[1]GRAFICO 1A1'!$C$71:$C$75</c:f>
              <c:numCache>
                <c:formatCode>General</c:formatCode>
                <c:ptCount val="5"/>
                <c:pt idx="0">
                  <c:v>1124644</c:v>
                </c:pt>
                <c:pt idx="1">
                  <c:v>19014</c:v>
                </c:pt>
                <c:pt idx="2">
                  <c:v>12171</c:v>
                </c:pt>
                <c:pt idx="3">
                  <c:v>4202</c:v>
                </c:pt>
                <c:pt idx="4">
                  <c:v>2635</c:v>
                </c:pt>
              </c:numCache>
            </c:numRef>
          </c:xVal>
          <c:yVal>
            <c:numRef>
              <c:f>'[1]GRAFICO 1A1'!$B$71:$B$75</c:f>
              <c:numCache>
                <c:formatCode>General</c:formatCode>
                <c:ptCount val="5"/>
                <c:pt idx="0">
                  <c:v>1124644.8092707552</c:v>
                </c:pt>
                <c:pt idx="1">
                  <c:v>19044.655510522007</c:v>
                </c:pt>
                <c:pt idx="2">
                  <c:v>9480.303225042655</c:v>
                </c:pt>
                <c:pt idx="3">
                  <c:v>5107.2213962185206</c:v>
                </c:pt>
                <c:pt idx="4">
                  <c:v>2662.6863817773105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BE-4D76-B321-42C7763F984A}"/>
            </c:ext>
          </c:extLst>
        </c:ser>
        <c:ser>
          <c:idx val="1"/>
          <c:order val="1"/>
          <c:tx>
            <c:v>IV-A-12 Modificado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'[1]GRAFICO 1A1'!$C$76:$C$79</c:f>
              <c:numCache>
                <c:formatCode>General</c:formatCode>
                <c:ptCount val="4"/>
                <c:pt idx="0">
                  <c:v>1230788</c:v>
                </c:pt>
                <c:pt idx="1">
                  <c:v>309616</c:v>
                </c:pt>
                <c:pt idx="2">
                  <c:v>49431</c:v>
                </c:pt>
                <c:pt idx="3">
                  <c:v>9167</c:v>
                </c:pt>
              </c:numCache>
            </c:numRef>
          </c:xVal>
          <c:yVal>
            <c:numRef>
              <c:f>'[1]GRAFICO 1A1'!$B$76:$B$79</c:f>
              <c:numCache>
                <c:formatCode>General</c:formatCode>
                <c:ptCount val="4"/>
                <c:pt idx="0">
                  <c:v>1230796.9207865789</c:v>
                </c:pt>
                <c:pt idx="1">
                  <c:v>298013.75261270872</c:v>
                </c:pt>
                <c:pt idx="2">
                  <c:v>109293.97266482028</c:v>
                </c:pt>
                <c:pt idx="3">
                  <c:v>16853.479751790197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BE-4D76-B321-42C7763F984A}"/>
            </c:ext>
          </c:extLst>
        </c:ser>
        <c:ser>
          <c:idx val="2"/>
          <c:order val="2"/>
          <c:tx>
            <c:v>M10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'[1]GRAFICO 1A1'!$C$80:$C$83</c:f>
              <c:numCache>
                <c:formatCode>General</c:formatCode>
                <c:ptCount val="4"/>
                <c:pt idx="0">
                  <c:v>1187248</c:v>
                </c:pt>
                <c:pt idx="1">
                  <c:v>158564</c:v>
                </c:pt>
                <c:pt idx="2">
                  <c:v>13755</c:v>
                </c:pt>
                <c:pt idx="3">
                  <c:v>6005</c:v>
                </c:pt>
              </c:numCache>
            </c:numRef>
          </c:xVal>
          <c:yVal>
            <c:numRef>
              <c:f>'[1]GRAFICO 1A1'!$B$80:$B$83</c:f>
              <c:numCache>
                <c:formatCode>General</c:formatCode>
                <c:ptCount val="4"/>
                <c:pt idx="0">
                  <c:v>1187249.146026548</c:v>
                </c:pt>
                <c:pt idx="1">
                  <c:v>139025.22838532465</c:v>
                </c:pt>
                <c:pt idx="2">
                  <c:v>14680.162347407866</c:v>
                </c:pt>
                <c:pt idx="3">
                  <c:v>3013.6296358088211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BE-4D76-B321-42C7763F984A}"/>
            </c:ext>
          </c:extLst>
        </c:ser>
        <c:ser>
          <c:idx val="3"/>
          <c:order val="3"/>
          <c:tx>
            <c:v>SMA Pellet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'[1]GRAFICO 1A1'!$C$84:$C$88</c:f>
              <c:numCache>
                <c:formatCode>General</c:formatCode>
                <c:ptCount val="5"/>
                <c:pt idx="0">
                  <c:v>1575660</c:v>
                </c:pt>
                <c:pt idx="1">
                  <c:v>671102</c:v>
                </c:pt>
                <c:pt idx="2">
                  <c:v>103972</c:v>
                </c:pt>
                <c:pt idx="3">
                  <c:v>63583</c:v>
                </c:pt>
                <c:pt idx="4">
                  <c:v>10658</c:v>
                </c:pt>
              </c:numCache>
            </c:numRef>
          </c:xVal>
          <c:yVal>
            <c:numRef>
              <c:f>'[1]GRAFICO 1A1'!$B$84:$B$88</c:f>
              <c:numCache>
                <c:formatCode>General</c:formatCode>
                <c:ptCount val="5"/>
                <c:pt idx="0">
                  <c:v>1575685.07855182</c:v>
                </c:pt>
                <c:pt idx="1">
                  <c:v>591637.51470543328</c:v>
                </c:pt>
                <c:pt idx="2">
                  <c:v>133390.59691602908</c:v>
                </c:pt>
                <c:pt idx="3">
                  <c:v>32252.980802776918</c:v>
                </c:pt>
                <c:pt idx="4">
                  <c:v>3245.0484835304164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BE-4D76-B321-42C7763F984A}"/>
            </c:ext>
          </c:extLst>
        </c:ser>
        <c:ser>
          <c:idx val="4"/>
          <c:order val="4"/>
          <c:tx>
            <c:v>SMA Fibra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/>
                </a:solidFill>
                <a:round/>
              </a:ln>
              <a:effectLst/>
            </c:spPr>
          </c:marker>
          <c:xVal>
            <c:numRef>
              <c:f>'[1]GRAFICO 1A1'!$C$89:$C$92</c:f>
              <c:numCache>
                <c:formatCode>General</c:formatCode>
                <c:ptCount val="4"/>
                <c:pt idx="0">
                  <c:v>988009</c:v>
                </c:pt>
                <c:pt idx="1">
                  <c:v>213673</c:v>
                </c:pt>
                <c:pt idx="2">
                  <c:v>20922</c:v>
                </c:pt>
                <c:pt idx="3">
                  <c:v>6686</c:v>
                </c:pt>
              </c:numCache>
            </c:numRef>
          </c:xVal>
          <c:yVal>
            <c:numRef>
              <c:f>'[1]GRAFICO 1A1'!$B$89:$B$92</c:f>
              <c:numCache>
                <c:formatCode>General</c:formatCode>
                <c:ptCount val="4"/>
                <c:pt idx="0">
                  <c:v>988008.99638260668</c:v>
                </c:pt>
                <c:pt idx="1">
                  <c:v>207254.78447401727</c:v>
                </c:pt>
                <c:pt idx="2">
                  <c:v>36560.991019439105</c:v>
                </c:pt>
                <c:pt idx="3">
                  <c:v>10882.983946831164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BE-4D76-B321-42C7763F984A}"/>
            </c:ext>
          </c:extLst>
        </c:ser>
        <c:ser>
          <c:idx val="5"/>
          <c:order val="5"/>
          <c:tx>
            <c:v>IV-A-12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'[1]GRAFICO 1A1'!$C$125:$C$128</c:f>
              <c:numCache>
                <c:formatCode>General</c:formatCode>
                <c:ptCount val="4"/>
                <c:pt idx="0">
                  <c:v>9870</c:v>
                </c:pt>
                <c:pt idx="1">
                  <c:v>53928</c:v>
                </c:pt>
                <c:pt idx="2">
                  <c:v>644998</c:v>
                </c:pt>
                <c:pt idx="3">
                  <c:v>1856875</c:v>
                </c:pt>
              </c:numCache>
            </c:numRef>
          </c:xVal>
          <c:yVal>
            <c:numRef>
              <c:f>'[1]GRAFICO 1A1'!$B$125:$B$128</c:f>
              <c:numCache>
                <c:formatCode>General</c:formatCode>
                <c:ptCount val="4"/>
                <c:pt idx="0">
                  <c:v>3431.613111915648</c:v>
                </c:pt>
                <c:pt idx="1">
                  <c:v>58396.834949462842</c:v>
                </c:pt>
                <c:pt idx="2">
                  <c:v>643976.64085510187</c:v>
                </c:pt>
                <c:pt idx="3">
                  <c:v>1856875.3804561587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BE-4D76-B321-42C7763F984A}"/>
            </c:ext>
          </c:extLst>
        </c:ser>
        <c:ser>
          <c:idx val="6"/>
          <c:order val="6"/>
          <c:tx>
            <c:v>SMA A. Central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'[1]GRAFICO 1A1'!$C$109:$C$112</c:f>
              <c:numCache>
                <c:formatCode>General</c:formatCode>
                <c:ptCount val="4"/>
                <c:pt idx="0">
                  <c:v>50905</c:v>
                </c:pt>
                <c:pt idx="1">
                  <c:v>226827</c:v>
                </c:pt>
                <c:pt idx="2">
                  <c:v>455552</c:v>
                </c:pt>
                <c:pt idx="3">
                  <c:v>3937530</c:v>
                </c:pt>
              </c:numCache>
            </c:numRef>
          </c:xVal>
          <c:yVal>
            <c:numRef>
              <c:f>'[1]GRAFICO 1A1'!$B$109:$B$112</c:f>
              <c:numCache>
                <c:formatCode>General</c:formatCode>
                <c:ptCount val="4"/>
                <c:pt idx="0">
                  <c:v>3026.8944945184057</c:v>
                </c:pt>
                <c:pt idx="1">
                  <c:v>275211.6769654557</c:v>
                </c:pt>
                <c:pt idx="2">
                  <c:v>411449.10913718969</c:v>
                </c:pt>
                <c:pt idx="3">
                  <c:v>3937560.9882122432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BE-4D76-B321-42C7763F984A}"/>
            </c:ext>
          </c:extLst>
        </c:ser>
        <c:ser>
          <c:idx val="21"/>
          <c:order val="7"/>
          <c:tx>
            <c:v>MDC A. del Maipo</c:v>
          </c:tx>
          <c:spPr>
            <a:ln w="25400" cap="rnd">
              <a:noFill/>
              <a:round/>
            </a:ln>
            <a:effectLst/>
          </c:spPr>
          <c:marker>
            <c:symbol val="dot"/>
            <c:size val="6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  <a:round/>
              </a:ln>
              <a:effectLst/>
            </c:spPr>
          </c:marker>
          <c:xVal>
            <c:numRef>
              <c:f>'[1]GRAFICO 1A1'!$C$117:$C$120</c:f>
              <c:numCache>
                <c:formatCode>General</c:formatCode>
                <c:ptCount val="4"/>
                <c:pt idx="0">
                  <c:v>13067</c:v>
                </c:pt>
                <c:pt idx="1">
                  <c:v>34219</c:v>
                </c:pt>
                <c:pt idx="2">
                  <c:v>294777</c:v>
                </c:pt>
                <c:pt idx="3">
                  <c:v>1651579</c:v>
                </c:pt>
              </c:numCache>
            </c:numRef>
          </c:xVal>
          <c:yVal>
            <c:numRef>
              <c:f>'[1]GRAFICO 1A1'!$B$117:$B$120</c:f>
              <c:numCache>
                <c:formatCode>General</c:formatCode>
                <c:ptCount val="4"/>
                <c:pt idx="0">
                  <c:v>5795.0376224134652</c:v>
                </c:pt>
                <c:pt idx="1">
                  <c:v>46673.009698605973</c:v>
                </c:pt>
                <c:pt idx="2">
                  <c:v>292451.60006752558</c:v>
                </c:pt>
                <c:pt idx="3">
                  <c:v>1651579.0239264355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BE-4D76-B321-42C7763F984A}"/>
            </c:ext>
          </c:extLst>
        </c:ser>
        <c:ser>
          <c:idx val="22"/>
          <c:order val="8"/>
          <c:tx>
            <c:v>MDC A. del Sol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>
                    <a:lumMod val="80000"/>
                  </a:schemeClr>
                </a:solidFill>
                <a:round/>
              </a:ln>
              <a:effectLst/>
            </c:spPr>
          </c:marker>
          <c:xVal>
            <c:numRef>
              <c:f>'[1]GRAFICO 1A1'!$C$121:$C$124</c:f>
              <c:numCache>
                <c:formatCode>General</c:formatCode>
                <c:ptCount val="4"/>
                <c:pt idx="0">
                  <c:v>5650</c:v>
                </c:pt>
                <c:pt idx="1">
                  <c:v>95317</c:v>
                </c:pt>
                <c:pt idx="2">
                  <c:v>240918</c:v>
                </c:pt>
                <c:pt idx="3">
                  <c:v>1936680</c:v>
                </c:pt>
              </c:numCache>
            </c:numRef>
          </c:xVal>
          <c:yVal>
            <c:numRef>
              <c:f>'[1]GRAFICO 1A1'!$B$121:$B$124</c:f>
              <c:numCache>
                <c:formatCode>General</c:formatCode>
                <c:ptCount val="4"/>
                <c:pt idx="0">
                  <c:v>15173.622281805605</c:v>
                </c:pt>
                <c:pt idx="1">
                  <c:v>106675.22703547865</c:v>
                </c:pt>
                <c:pt idx="2">
                  <c:v>366492.11341409996</c:v>
                </c:pt>
                <c:pt idx="3">
                  <c:v>1936680.4249340417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BE-4D76-B321-42C7763F984A}"/>
            </c:ext>
          </c:extLst>
        </c:ser>
        <c:ser>
          <c:idx val="8"/>
          <c:order val="9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'[1]GRAFICO 1A1'!$C$101:$C$104</c:f>
              <c:numCache>
                <c:formatCode>General</c:formatCode>
                <c:ptCount val="4"/>
                <c:pt idx="0">
                  <c:v>11122</c:v>
                </c:pt>
                <c:pt idx="1">
                  <c:v>1969</c:v>
                </c:pt>
                <c:pt idx="2">
                  <c:v>850</c:v>
                </c:pt>
                <c:pt idx="3">
                  <c:v>297</c:v>
                </c:pt>
              </c:numCache>
            </c:numRef>
          </c:xVal>
          <c:yVal>
            <c:numRef>
              <c:f>'[1]GRAFICO 1A1'!$B$101:$B$104</c:f>
              <c:numCache>
                <c:formatCode>General</c:formatCode>
                <c:ptCount val="4"/>
                <c:pt idx="0">
                  <c:v>11099.493352375683</c:v>
                </c:pt>
                <c:pt idx="1">
                  <c:v>1969.0000626764872</c:v>
                </c:pt>
                <c:pt idx="2">
                  <c:v>256.71201238327427</c:v>
                </c:pt>
                <c:pt idx="3">
                  <c:v>102.83721766833308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1BE-4D76-B321-42C7763F984A}"/>
            </c:ext>
          </c:extLst>
        </c:ser>
        <c:ser>
          <c:idx val="9"/>
          <c:order val="10"/>
          <c:tx>
            <c:v>IV-A-12 con 18%RAP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'[1]GRAFICO 1A1'!$C$105:$C$108</c:f>
              <c:numCache>
                <c:formatCode>General</c:formatCode>
                <c:ptCount val="4"/>
                <c:pt idx="0">
                  <c:v>8858</c:v>
                </c:pt>
                <c:pt idx="1">
                  <c:v>1345</c:v>
                </c:pt>
                <c:pt idx="2">
                  <c:v>847</c:v>
                </c:pt>
                <c:pt idx="3">
                  <c:v>396</c:v>
                </c:pt>
              </c:numCache>
            </c:numRef>
          </c:xVal>
          <c:yVal>
            <c:numRef>
              <c:f>'[1]GRAFICO 1A1'!$B$105:$B$108</c:f>
              <c:numCache>
                <c:formatCode>General</c:formatCode>
                <c:ptCount val="4"/>
                <c:pt idx="0">
                  <c:v>8858.0087391053057</c:v>
                </c:pt>
                <c:pt idx="1">
                  <c:v>1377.0532117189507</c:v>
                </c:pt>
                <c:pt idx="2">
                  <c:v>211.83296845668576</c:v>
                </c:pt>
                <c:pt idx="3">
                  <c:v>65.77529468064057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1BE-4D76-B321-42C7763F984A}"/>
            </c:ext>
          </c:extLst>
        </c:ser>
        <c:ser>
          <c:idx val="11"/>
          <c:order val="11"/>
          <c:tx>
            <c:v>Aeropuerto Largo Plazo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'[1]GRAFICO 1A1'!$C$93:$C$96</c:f>
              <c:numCache>
                <c:formatCode>General</c:formatCode>
                <c:ptCount val="4"/>
                <c:pt idx="0">
                  <c:v>396013</c:v>
                </c:pt>
                <c:pt idx="1">
                  <c:v>26144</c:v>
                </c:pt>
                <c:pt idx="2">
                  <c:v>15957</c:v>
                </c:pt>
                <c:pt idx="3">
                  <c:v>1513</c:v>
                </c:pt>
              </c:numCache>
            </c:numRef>
          </c:xVal>
          <c:yVal>
            <c:numRef>
              <c:f>'[1]GRAFICO 1A1'!$B$93:$B$96</c:f>
              <c:numCache>
                <c:formatCode>General</c:formatCode>
                <c:ptCount val="4"/>
                <c:pt idx="0">
                  <c:v>396013.21736768709</c:v>
                </c:pt>
                <c:pt idx="1">
                  <c:v>28127.343771115338</c:v>
                </c:pt>
                <c:pt idx="2">
                  <c:v>13630.319100163057</c:v>
                </c:pt>
                <c:pt idx="3">
                  <c:v>1348.9970006762537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1BE-4D76-B321-42C7763F984A}"/>
            </c:ext>
          </c:extLst>
        </c:ser>
        <c:ser>
          <c:idx val="13"/>
          <c:order val="12"/>
          <c:tx>
            <c:v>Aeropuerto Corto Plazo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xVal>
            <c:numRef>
              <c:f>'[1]GRAFICO 1A1'!$B$97:$B$100</c:f>
              <c:numCache>
                <c:formatCode>General</c:formatCode>
                <c:ptCount val="4"/>
                <c:pt idx="0">
                  <c:v>5849917.1101573221</c:v>
                </c:pt>
                <c:pt idx="1">
                  <c:v>28090.319722489283</c:v>
                </c:pt>
                <c:pt idx="2">
                  <c:v>813.05245792397966</c:v>
                </c:pt>
                <c:pt idx="3">
                  <c:v>2.6592147166168458</c:v>
                </c:pt>
              </c:numCache>
            </c:numRef>
          </c:xVal>
          <c:yVal>
            <c:numRef>
              <c:f>'[1]GRAFICO 1A1'!$C$97:$C$100</c:f>
              <c:numCache>
                <c:formatCode>General</c:formatCode>
                <c:ptCount val="4"/>
                <c:pt idx="0">
                  <c:v>5849892</c:v>
                </c:pt>
                <c:pt idx="1">
                  <c:v>37617</c:v>
                </c:pt>
                <c:pt idx="2">
                  <c:v>23195</c:v>
                </c:pt>
                <c:pt idx="3">
                  <c:v>1296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1BE-4D76-B321-42C7763F984A}"/>
            </c:ext>
          </c:extLst>
        </c:ser>
        <c:ser>
          <c:idx val="12"/>
          <c:order val="13"/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'[1]GRAFICO 1A1'!$Y$41:$Y$50</c:f>
              <c:numCache>
                <c:formatCode>General</c:formatCode>
                <c:ptCount val="10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xVal>
          <c:yVal>
            <c:numRef>
              <c:f>'[1]GRAFICO 1A1'!$X$41:$X$50</c:f>
              <c:numCache>
                <c:formatCode>General</c:formatCode>
                <c:ptCount val="10"/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1BE-4D76-B321-42C7763F984A}"/>
            </c:ext>
          </c:extLst>
        </c:ser>
        <c:ser>
          <c:idx val="10"/>
          <c:order val="14"/>
          <c:tx>
            <c:v>Linea 45°</c:v>
          </c:tx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'[1]GRAFICO 1A1'!$H$75:$I$75</c:f>
              <c:numCache>
                <c:formatCode>General</c:formatCode>
                <c:ptCount val="2"/>
                <c:pt idx="0">
                  <c:v>100</c:v>
                </c:pt>
                <c:pt idx="1">
                  <c:v>10000000</c:v>
                </c:pt>
              </c:numCache>
            </c:numRef>
          </c:xVal>
          <c:yVal>
            <c:numRef>
              <c:f>'[1]GRAFICO 1A1'!$H$75:$I$75</c:f>
              <c:numCache>
                <c:formatCode>General</c:formatCode>
                <c:ptCount val="2"/>
                <c:pt idx="0">
                  <c:v>100</c:v>
                </c:pt>
                <c:pt idx="1">
                  <c:v>10000000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1BE-4D76-B321-42C7763F9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98970272"/>
        <c:axId val="-898969728"/>
      </c:scatterChart>
      <c:valAx>
        <c:axId val="-898970272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estimado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898969728"/>
        <c:crosses val="autoZero"/>
        <c:crossBetween val="midCat"/>
      </c:valAx>
      <c:valAx>
        <c:axId val="-898969728"/>
        <c:scaling>
          <c:logBase val="10"/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medido</a:t>
                </a:r>
              </a:p>
            </c:rich>
          </c:tx>
          <c:layout>
            <c:manualLayout>
              <c:xMode val="edge"/>
              <c:yMode val="edge"/>
              <c:x val="2.7599889762531454E-2"/>
              <c:y val="0.35772648405267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898970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9.8875109723009641E-2"/>
          <c:y val="0.10959185529984131"/>
          <c:w val="0.59130703959645547"/>
          <c:h val="0.75920726022804663"/>
        </c:manualLayout>
      </c:layout>
      <c:scatterChart>
        <c:scatterStyle val="lineMarker"/>
        <c:varyColors val="0"/>
        <c:ser>
          <c:idx val="0"/>
          <c:order val="0"/>
          <c:tx>
            <c:v>IV-A-12 Trad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6815506163578929"/>
                  <c:y val="-0.60238725758685974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1A1'!$A$36:$A$43</c:f>
              <c:numCache>
                <c:formatCode>General</c:formatCode>
                <c:ptCount val="8"/>
                <c:pt idx="0">
                  <c:v>500</c:v>
                </c:pt>
                <c:pt idx="1">
                  <c:v>400</c:v>
                </c:pt>
                <c:pt idx="2">
                  <c:v>350</c:v>
                </c:pt>
                <c:pt idx="3">
                  <c:v>300</c:v>
                </c:pt>
                <c:pt idx="4">
                  <c:v>250</c:v>
                </c:pt>
                <c:pt idx="5">
                  <c:v>200</c:v>
                </c:pt>
                <c:pt idx="6">
                  <c:v>170</c:v>
                </c:pt>
                <c:pt idx="7">
                  <c:v>100</c:v>
                </c:pt>
              </c:numCache>
            </c:numRef>
          </c:xVal>
          <c:yVal>
            <c:numRef>
              <c:f>'[1]GRAFICO 1A1'!$B$36:$B$43</c:f>
              <c:numCache>
                <c:formatCode>General</c:formatCode>
                <c:ptCount val="8"/>
                <c:pt idx="0">
                  <c:v>2660.6669999999999</c:v>
                </c:pt>
                <c:pt idx="1">
                  <c:v>4225.6670000000004</c:v>
                </c:pt>
                <c:pt idx="2">
                  <c:v>12199</c:v>
                </c:pt>
                <c:pt idx="3">
                  <c:v>19292</c:v>
                </c:pt>
                <c:pt idx="7">
                  <c:v>1141000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95-44A5-9FE9-2D27A5CE537B}"/>
            </c:ext>
          </c:extLst>
        </c:ser>
        <c:ser>
          <c:idx val="1"/>
          <c:order val="1"/>
          <c:tx>
            <c:v>IV-A-12 Mod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303276515661632"/>
                  <c:y val="-0.49105051788348381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'[1]GRAFICO 1A1'!$C$35:$C$43</c:f>
              <c:numCache>
                <c:formatCode>General</c:formatCode>
                <c:ptCount val="9"/>
                <c:pt idx="0">
                  <c:v>9168</c:v>
                </c:pt>
                <c:pt idx="1">
                  <c:v>50413</c:v>
                </c:pt>
                <c:pt idx="2">
                  <c:v>334290</c:v>
                </c:pt>
                <c:pt idx="4">
                  <c:v>1236183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95-44A5-9FE9-2D27A5CE537B}"/>
            </c:ext>
          </c:extLst>
        </c:ser>
        <c:ser>
          <c:idx val="2"/>
          <c:order val="2"/>
          <c:tx>
            <c:v>M-10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174680875236094"/>
                  <c:y val="-0.4622134558958290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'[1]GRAFICO 1A1'!$D$35:$D$43</c:f>
              <c:numCache>
                <c:formatCode>General</c:formatCode>
                <c:ptCount val="9"/>
                <c:pt idx="0">
                  <c:v>6086</c:v>
                </c:pt>
                <c:pt idx="1">
                  <c:v>14404</c:v>
                </c:pt>
                <c:pt idx="4">
                  <c:v>166171</c:v>
                </c:pt>
                <c:pt idx="7">
                  <c:v>1278621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95-44A5-9FE9-2D27A5CE537B}"/>
            </c:ext>
          </c:extLst>
        </c:ser>
        <c:ser>
          <c:idx val="3"/>
          <c:order val="3"/>
          <c:tx>
            <c:v>SMA - Pel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788893953959523"/>
                  <c:y val="-0.3649974466146737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'[1]GRAFICO 1A1'!$E$35:$E$43</c:f>
              <c:numCache>
                <c:formatCode>General</c:formatCode>
                <c:ptCount val="9"/>
                <c:pt idx="0">
                  <c:v>10781</c:v>
                </c:pt>
                <c:pt idx="1">
                  <c:v>63896</c:v>
                </c:pt>
                <c:pt idx="2">
                  <c:v>104015</c:v>
                </c:pt>
                <c:pt idx="4">
                  <c:v>671421</c:v>
                </c:pt>
                <c:pt idx="5">
                  <c:v>1747427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95-44A5-9FE9-2D27A5CE537B}"/>
            </c:ext>
          </c:extLst>
        </c:ser>
        <c:ser>
          <c:idx val="4"/>
          <c:order val="4"/>
          <c:tx>
            <c:v>SMA - Cel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817659077363747"/>
                  <c:y val="-0.33144489580942316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'[1]GRAFICO 1A1'!$F$35:$F$43</c:f>
              <c:numCache>
                <c:formatCode>General</c:formatCode>
                <c:ptCount val="9"/>
                <c:pt idx="0">
                  <c:v>6772</c:v>
                </c:pt>
                <c:pt idx="1">
                  <c:v>21060</c:v>
                </c:pt>
                <c:pt idx="4">
                  <c:v>213748</c:v>
                </c:pt>
                <c:pt idx="6">
                  <c:v>1019961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295-44A5-9FE9-2D27A5CE537B}"/>
            </c:ext>
          </c:extLst>
        </c:ser>
        <c:ser>
          <c:idx val="6"/>
          <c:order val="5"/>
          <c:tx>
            <c:v>SMA A. Central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322036493215112"/>
                  <c:y val="-0.17577075893130811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'[1]GRAFICO 1A1'!$B$47:$B$52</c:f>
              <c:numCache>
                <c:formatCode>General</c:formatCode>
                <c:ptCount val="6"/>
                <c:pt idx="0">
                  <c:v>60692.666666666664</c:v>
                </c:pt>
                <c:pt idx="1">
                  <c:v>237261</c:v>
                </c:pt>
                <c:pt idx="2">
                  <c:v>475408.66666666669</c:v>
                </c:pt>
                <c:pt idx="3">
                  <c:v>4302994.666666667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95-44A5-9FE9-2D27A5CE537B}"/>
            </c:ext>
          </c:extLst>
        </c:ser>
        <c:ser>
          <c:idx val="7"/>
          <c:order val="6"/>
          <c:tx>
            <c:v>SMA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017320111406342"/>
                  <c:y val="-0.27633816145802886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'[1]GRAFICO 1A1'!$C$47:$C$52</c:f>
              <c:numCache>
                <c:formatCode>General</c:formatCode>
                <c:ptCount val="6"/>
                <c:pt idx="0">
                  <c:v>1101.6666666666667</c:v>
                </c:pt>
                <c:pt idx="1">
                  <c:v>16420.666666666668</c:v>
                </c:pt>
                <c:pt idx="3">
                  <c:v>97369.666666666672</c:v>
                </c:pt>
                <c:pt idx="5">
                  <c:v>245925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295-44A5-9FE9-2D27A5CE537B}"/>
            </c:ext>
          </c:extLst>
        </c:ser>
        <c:ser>
          <c:idx val="12"/>
          <c:order val="7"/>
          <c:tx>
            <c:v>M10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788893953959523"/>
                  <c:y val="-0.12706952311215125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'[1]GRAFICO 1A1'!$D$47:$D$52</c:f>
              <c:numCache>
                <c:formatCode>General</c:formatCode>
                <c:ptCount val="6"/>
                <c:pt idx="0">
                  <c:v>15132</c:v>
                </c:pt>
                <c:pt idx="1">
                  <c:v>43318</c:v>
                </c:pt>
                <c:pt idx="3">
                  <c:v>315583</c:v>
                </c:pt>
                <c:pt idx="5">
                  <c:v>1947820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295-44A5-9FE9-2D27A5CE537B}"/>
            </c:ext>
          </c:extLst>
        </c:ser>
        <c:ser>
          <c:idx val="13"/>
          <c:order val="8"/>
          <c:tx>
            <c:v>M10 A. del Sol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046085234810588"/>
                  <c:y val="-9.2759198902189033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'[1]GRAFICO 1A1'!$E$47:$E$52</c:f>
              <c:numCache>
                <c:formatCode>General</c:formatCode>
                <c:ptCount val="6"/>
                <c:pt idx="0">
                  <c:v>6082</c:v>
                </c:pt>
                <c:pt idx="1">
                  <c:v>95989</c:v>
                </c:pt>
                <c:pt idx="3">
                  <c:v>245545</c:v>
                </c:pt>
                <c:pt idx="5">
                  <c:v>2402242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295-44A5-9FE9-2D27A5CE537B}"/>
            </c:ext>
          </c:extLst>
        </c:ser>
        <c:ser>
          <c:idx val="5"/>
          <c:order val="9"/>
          <c:tx>
            <c:v>IV-A-12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046085234810588"/>
                  <c:y val="-2.1309444845322264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'[1]GRAFICO 1A1'!$F$47:$F$52</c:f>
              <c:numCache>
                <c:formatCode>General</c:formatCode>
                <c:ptCount val="6"/>
                <c:pt idx="0">
                  <c:v>10816</c:v>
                </c:pt>
                <c:pt idx="1">
                  <c:v>58035</c:v>
                </c:pt>
                <c:pt idx="3">
                  <c:v>687896</c:v>
                </c:pt>
                <c:pt idx="4">
                  <c:v>1898308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295-44A5-9FE9-2D27A5CE537B}"/>
            </c:ext>
          </c:extLst>
        </c:ser>
        <c:ser>
          <c:idx val="8"/>
          <c:order val="10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2905034245930346"/>
                  <c:y val="-0.11470634983424957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xVal>
          <c:yVal>
            <c:numRef>
              <c:f>'[1]GRAFICO 1A1'!$B$56:$B$59</c:f>
              <c:numCache>
                <c:formatCode>General</c:formatCode>
                <c:ptCount val="4"/>
                <c:pt idx="0">
                  <c:v>11165</c:v>
                </c:pt>
                <c:pt idx="1">
                  <c:v>2181</c:v>
                </c:pt>
                <c:pt idx="2">
                  <c:v>882</c:v>
                </c:pt>
                <c:pt idx="3">
                  <c:v>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295-44A5-9FE9-2D27A5CE537B}"/>
            </c:ext>
          </c:extLst>
        </c:ser>
        <c:ser>
          <c:idx val="9"/>
          <c:order val="11"/>
          <c:tx>
            <c:v>IV-A-12 18%RAP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2519247324653769"/>
                  <c:y val="-4.487051804332217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xVal>
          <c:yVal>
            <c:numRef>
              <c:f>'[1]GRAFICO 1A1'!$C$56:$C$59</c:f>
              <c:numCache>
                <c:formatCode>General</c:formatCode>
                <c:ptCount val="4"/>
                <c:pt idx="0">
                  <c:v>10416</c:v>
                </c:pt>
                <c:pt idx="1">
                  <c:v>1393</c:v>
                </c:pt>
                <c:pt idx="2">
                  <c:v>930</c:v>
                </c:pt>
                <c:pt idx="3">
                  <c:v>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295-44A5-9FE9-2D27A5CE537B}"/>
            </c:ext>
          </c:extLst>
        </c:ser>
        <c:ser>
          <c:idx val="10"/>
          <c:order val="12"/>
          <c:tx>
            <c:v>PG82-22 Corto Plazo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431872156087159"/>
                  <c:y val="6.0205471748300932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1A1'!$A$63:$A$66</c:f>
              <c:numCache>
                <c:formatCode>General</c:formatCode>
                <c:ptCount val="4"/>
                <c:pt idx="0">
                  <c:v>250</c:v>
                </c:pt>
                <c:pt idx="1">
                  <c:v>375</c:v>
                </c:pt>
                <c:pt idx="2">
                  <c:v>500</c:v>
                </c:pt>
                <c:pt idx="3">
                  <c:v>750</c:v>
                </c:pt>
              </c:numCache>
            </c:numRef>
          </c:xVal>
          <c:yVal>
            <c:numRef>
              <c:f>'[1]GRAFICO 1A1'!$B$63:$B$66</c:f>
              <c:numCache>
                <c:formatCode>General</c:formatCode>
                <c:ptCount val="4"/>
                <c:pt idx="0">
                  <c:v>10273973</c:v>
                </c:pt>
                <c:pt idx="1">
                  <c:v>41605</c:v>
                </c:pt>
                <c:pt idx="2">
                  <c:v>24100</c:v>
                </c:pt>
                <c:pt idx="3">
                  <c:v>2301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295-44A5-9FE9-2D27A5CE537B}"/>
            </c:ext>
          </c:extLst>
        </c:ser>
        <c:ser>
          <c:idx val="11"/>
          <c:order val="13"/>
          <c:tx>
            <c:v>PG82-22 Largo Plazo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820344599864034"/>
                  <c:y val="0.1364749400623000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1A1'!$A$63:$A$66</c:f>
              <c:numCache>
                <c:formatCode>General</c:formatCode>
                <c:ptCount val="4"/>
                <c:pt idx="0">
                  <c:v>250</c:v>
                </c:pt>
                <c:pt idx="1">
                  <c:v>375</c:v>
                </c:pt>
                <c:pt idx="2">
                  <c:v>500</c:v>
                </c:pt>
                <c:pt idx="3">
                  <c:v>750</c:v>
                </c:pt>
              </c:numCache>
            </c:numRef>
          </c:xVal>
          <c:yVal>
            <c:numRef>
              <c:f>'[1]GRAFICO 1A1'!$C$63:$C$66</c:f>
              <c:numCache>
                <c:formatCode>General</c:formatCode>
                <c:ptCount val="4"/>
                <c:pt idx="0">
                  <c:v>509774</c:v>
                </c:pt>
                <c:pt idx="1">
                  <c:v>28838</c:v>
                </c:pt>
                <c:pt idx="2">
                  <c:v>17330</c:v>
                </c:pt>
                <c:pt idx="3">
                  <c:v>1613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295-44A5-9FE9-2D27A5CE5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98962112"/>
        <c:axId val="-709341424"/>
      </c:scatterChart>
      <c:valAx>
        <c:axId val="-898962112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latin typeface="GreekC" panose="00000400000000000000" pitchFamily="2" charset="0"/>
                    <a:cs typeface="GreekC" panose="00000400000000000000" pitchFamily="2" charset="0"/>
                  </a:rPr>
                  <a:t>e</a:t>
                </a:r>
                <a:r>
                  <a:rPr lang="es-CL">
                    <a:latin typeface="+mn-lt"/>
                    <a:cs typeface="GreekC" panose="00000400000000000000" pitchFamily="2" charset="0"/>
                  </a:rPr>
                  <a:t>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41424"/>
        <c:crosses val="autoZero"/>
        <c:crossBetween val="midCat"/>
      </c:valAx>
      <c:valAx>
        <c:axId val="-709341424"/>
        <c:scaling>
          <c:logBase val="10"/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89896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ayout>
        <c:manualLayout>
          <c:xMode val="edge"/>
          <c:yMode val="edge"/>
          <c:x val="0.7235454972388391"/>
          <c:y val="7.9086971445961773E-2"/>
          <c:w val="0.11767392155341913"/>
          <c:h val="0.820755377989787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Módulo1!$BI$13:$BI$41</c:f>
              <c:numCache>
                <c:formatCode>#,##0.0000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41-44E9-9794-ADE9073CABDF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Módulo1!$BM$13:$BM$41</c:f>
              <c:numCache>
                <c:formatCode>General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41-44E9-9794-ADE9073CABDF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Módulo1!$BW$13:$BW$41</c:f>
              <c:numCache>
                <c:formatCode>0.00</c:formatCode>
                <c:ptCount val="29"/>
                <c:pt idx="0">
                  <c:v>2.7074623000409037</c:v>
                </c:pt>
                <c:pt idx="1">
                  <c:v>2.9447774138046987</c:v>
                </c:pt>
                <c:pt idx="2">
                  <c:v>3.2270645824222215</c:v>
                </c:pt>
                <c:pt idx="3">
                  <c:v>3.7602205574904448</c:v>
                </c:pt>
                <c:pt idx="4">
                  <c:v>3.8524042095648228</c:v>
                </c:pt>
                <c:pt idx="5">
                  <c:v>3.9049747219109574</c:v>
                </c:pt>
                <c:pt idx="6">
                  <c:v>3.9415538554841341</c:v>
                </c:pt>
                <c:pt idx="7">
                  <c:v>3.9694750350633852</c:v>
                </c:pt>
                <c:pt idx="8">
                  <c:v>3.9919767714543251</c:v>
                </c:pt>
                <c:pt idx="9">
                  <c:v>4.0107731771332276</c:v>
                </c:pt>
                <c:pt idx="10">
                  <c:v>4.0268801736583555</c:v>
                </c:pt>
                <c:pt idx="11">
                  <c:v>4.0409487741746419</c:v>
                </c:pt>
                <c:pt idx="12">
                  <c:v>4.0534207933594049</c:v>
                </c:pt>
                <c:pt idx="13">
                  <c:v>4.0646095767508736</c:v>
                </c:pt>
                <c:pt idx="14">
                  <c:v>4.0747452578299788</c:v>
                </c:pt>
                <c:pt idx="15">
                  <c:v>4.0840017264043764</c:v>
                </c:pt>
                <c:pt idx="16">
                  <c:v>4.0925135079023827</c:v>
                </c:pt>
                <c:pt idx="17">
                  <c:v>4.1003867638594107</c:v>
                </c:pt>
                <c:pt idx="18">
                  <c:v>4.1077067082497924</c:v>
                </c:pt>
                <c:pt idx="19">
                  <c:v>4.1145427537630841</c:v>
                </c:pt>
                <c:pt idx="20">
                  <c:v>4.1209521727419469</c:v>
                </c:pt>
                <c:pt idx="21">
                  <c:v>4.1269827584888512</c:v>
                </c:pt>
                <c:pt idx="22">
                  <c:v>4.1326747970718225</c:v>
                </c:pt>
                <c:pt idx="23">
                  <c:v>4.2526061816400773</c:v>
                </c:pt>
                <c:pt idx="24">
                  <c:v>4.3565281514949366</c:v>
                </c:pt>
                <c:pt idx="25">
                  <c:v>4.4433793921883744</c:v>
                </c:pt>
                <c:pt idx="26">
                  <c:v>4.5123862635748919</c:v>
                </c:pt>
                <c:pt idx="27">
                  <c:v>4.5627663915764991</c:v>
                </c:pt>
                <c:pt idx="28">
                  <c:v>4.5936955658089831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41-44E9-9794-ADE9073CABDF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Módulo1!$CE$13:$CE$41</c:f>
              <c:numCache>
                <c:formatCode>0.00</c:formatCode>
                <c:ptCount val="29"/>
                <c:pt idx="0">
                  <c:v>2.7724562169368179</c:v>
                </c:pt>
                <c:pt idx="1">
                  <c:v>3.0210077964853719</c:v>
                </c:pt>
                <c:pt idx="2">
                  <c:v>3.3104819208072178</c:v>
                </c:pt>
                <c:pt idx="3">
                  <c:v>3.8373957658189872</c:v>
                </c:pt>
                <c:pt idx="4">
                  <c:v>3.9258883190007157</c:v>
                </c:pt>
                <c:pt idx="5">
                  <c:v>3.9760092579781721</c:v>
                </c:pt>
                <c:pt idx="6">
                  <c:v>4.0107347119108772</c:v>
                </c:pt>
                <c:pt idx="7">
                  <c:v>4.037157611332705</c:v>
                </c:pt>
                <c:pt idx="8">
                  <c:v>4.0583987773074028</c:v>
                </c:pt>
                <c:pt idx="9">
                  <c:v>4.0761054560046857</c:v>
                </c:pt>
                <c:pt idx="10">
                  <c:v>4.0912517551504246</c:v>
                </c:pt>
                <c:pt idx="11">
                  <c:v>4.1044607198955925</c:v>
                </c:pt>
                <c:pt idx="12">
                  <c:v>4.1161544982327891</c:v>
                </c:pt>
                <c:pt idx="13">
                  <c:v>4.1266320601335007</c:v>
                </c:pt>
                <c:pt idx="14">
                  <c:v>4.1361127010823076</c:v>
                </c:pt>
                <c:pt idx="15">
                  <c:v>4.144761930724413</c:v>
                </c:pt>
                <c:pt idx="16">
                  <c:v>4.1527076568165846</c:v>
                </c:pt>
                <c:pt idx="17">
                  <c:v>4.160050720996475</c:v>
                </c:pt>
                <c:pt idx="18">
                  <c:v>4.1668719946847714</c:v>
                </c:pt>
                <c:pt idx="19">
                  <c:v>4.173237298454433</c:v>
                </c:pt>
                <c:pt idx="20">
                  <c:v>4.1792008985457905</c:v>
                </c:pt>
                <c:pt idx="21">
                  <c:v>4.184808046609036</c:v>
                </c:pt>
                <c:pt idx="22">
                  <c:v>4.1900968600271247</c:v>
                </c:pt>
                <c:pt idx="23">
                  <c:v>4.3006667215230854</c:v>
                </c:pt>
                <c:pt idx="24">
                  <c:v>4.394854160525159</c:v>
                </c:pt>
                <c:pt idx="25">
                  <c:v>4.4718106866440541</c:v>
                </c:pt>
                <c:pt idx="26">
                  <c:v>4.5308642211905372</c:v>
                </c:pt>
                <c:pt idx="27">
                  <c:v>4.5713410719822534</c:v>
                </c:pt>
                <c:pt idx="28">
                  <c:v>4.5926803506299576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41-44E9-9794-ADE9073CABDF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Módulo1!$CM$13:$CM$41</c:f>
              <c:numCache>
                <c:formatCode>0.00</c:formatCode>
                <c:ptCount val="29"/>
                <c:pt idx="0">
                  <c:v>3.0784615516045828</c:v>
                </c:pt>
                <c:pt idx="1">
                  <c:v>3.3540435777725421</c:v>
                </c:pt>
                <c:pt idx="2">
                  <c:v>3.643094785056634</c:v>
                </c:pt>
                <c:pt idx="3">
                  <c:v>4.0937593549613318</c:v>
                </c:pt>
                <c:pt idx="4">
                  <c:v>4.1619672724200178</c:v>
                </c:pt>
                <c:pt idx="5">
                  <c:v>4.1998237305634651</c:v>
                </c:pt>
                <c:pt idx="6">
                  <c:v>4.2257392325620771</c:v>
                </c:pt>
                <c:pt idx="7">
                  <c:v>4.2452921879643331</c:v>
                </c:pt>
                <c:pt idx="8">
                  <c:v>4.2609085485185449</c:v>
                </c:pt>
                <c:pt idx="9">
                  <c:v>4.2738578723397147</c:v>
                </c:pt>
                <c:pt idx="10">
                  <c:v>4.2848858629389808</c:v>
                </c:pt>
                <c:pt idx="11">
                  <c:v>4.2944668273722986</c:v>
                </c:pt>
                <c:pt idx="12">
                  <c:v>4.3029206193333209</c:v>
                </c:pt>
                <c:pt idx="13">
                  <c:v>4.31047283602026</c:v>
                </c:pt>
                <c:pt idx="14">
                  <c:v>4.317288356941182</c:v>
                </c:pt>
                <c:pt idx="15">
                  <c:v>4.3234912214762042</c:v>
                </c:pt>
                <c:pt idx="16">
                  <c:v>4.3291770102141012</c:v>
                </c:pt>
                <c:pt idx="17">
                  <c:v>4.3344208790695156</c:v>
                </c:pt>
                <c:pt idx="18">
                  <c:v>4.3392829543863334</c:v>
                </c:pt>
                <c:pt idx="19">
                  <c:v>4.343812063133794</c:v>
                </c:pt>
                <c:pt idx="20">
                  <c:v>4.3480483776342878</c:v>
                </c:pt>
                <c:pt idx="21">
                  <c:v>4.3520253321951987</c:v>
                </c:pt>
                <c:pt idx="22">
                  <c:v>4.3557710390801327</c:v>
                </c:pt>
                <c:pt idx="23">
                  <c:v>4.4328443297415978</c:v>
                </c:pt>
                <c:pt idx="24">
                  <c:v>4.4964463748139254</c:v>
                </c:pt>
                <c:pt idx="25">
                  <c:v>4.5464757639067486</c:v>
                </c:pt>
                <c:pt idx="26">
                  <c:v>4.582741935587654</c:v>
                </c:pt>
                <c:pt idx="27">
                  <c:v>4.6049702587418411</c:v>
                </c:pt>
                <c:pt idx="28">
                  <c:v>4.6129369561583777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41-44E9-9794-ADE9073CABDF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Módulo1!$CP$13:$CP$41</c:f>
              <c:numCache>
                <c:formatCode>0.000</c:formatCode>
                <c:ptCount val="29"/>
                <c:pt idx="0">
                  <c:v>2.3634178293281387</c:v>
                </c:pt>
                <c:pt idx="1">
                  <c:v>2.4708974025040424</c:v>
                </c:pt>
                <c:pt idx="2">
                  <c:v>2.7274504020238912</c:v>
                </c:pt>
                <c:pt idx="3">
                  <c:v>3.3305300248663694</c:v>
                </c:pt>
                <c:pt idx="4">
                  <c:v>3.4333371806981621</c:v>
                </c:pt>
                <c:pt idx="5">
                  <c:v>3.4913388622952861</c:v>
                </c:pt>
                <c:pt idx="6">
                  <c:v>3.531404231606968</c:v>
                </c:pt>
                <c:pt idx="7">
                  <c:v>3.561815024681056</c:v>
                </c:pt>
                <c:pt idx="8">
                  <c:v>3.5862099888916075</c:v>
                </c:pt>
                <c:pt idx="9">
                  <c:v>3.6065073708606121</c:v>
                </c:pt>
                <c:pt idx="10">
                  <c:v>3.6238402840262562</c:v>
                </c:pt>
                <c:pt idx="11">
                  <c:v>3.6389327481046374</c:v>
                </c:pt>
                <c:pt idx="12">
                  <c:v>3.6522748743264399</c:v>
                </c:pt>
                <c:pt idx="13">
                  <c:v>3.6642134669965722</c:v>
                </c:pt>
                <c:pt idx="14">
                  <c:v>3.6750027033646768</c:v>
                </c:pt>
                <c:pt idx="15">
                  <c:v>3.6848342736015058</c:v>
                </c:pt>
                <c:pt idx="16">
                  <c:v>3.6938562110895972</c:v>
                </c:pt>
                <c:pt idx="17">
                  <c:v>3.7021851439896785</c:v>
                </c:pt>
                <c:pt idx="18">
                  <c:v>3.7099145422779949</c:v>
                </c:pt>
                <c:pt idx="19">
                  <c:v>3.717120432207599</c:v>
                </c:pt>
                <c:pt idx="20">
                  <c:v>3.7238654559353939</c:v>
                </c:pt>
                <c:pt idx="21">
                  <c:v>3.730201818884602</c:v>
                </c:pt>
                <c:pt idx="22">
                  <c:v>3.7361734708512873</c:v>
                </c:pt>
                <c:pt idx="23">
                  <c:v>3.8597705885673816</c:v>
                </c:pt>
                <c:pt idx="24">
                  <c:v>3.962918292130329</c:v>
                </c:pt>
                <c:pt idx="25">
                  <c:v>4.0461005625590563</c:v>
                </c:pt>
                <c:pt idx="26">
                  <c:v>4.1110439353045063</c:v>
                </c:pt>
                <c:pt idx="27">
                  <c:v>4.1601595321715275</c:v>
                </c:pt>
                <c:pt idx="28">
                  <c:v>4.1959535891080817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541-44E9-9794-ADE9073CABDF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Módulo1!$CS$13:$CS$41</c:f>
              <c:numCache>
                <c:formatCode>0.000</c:formatCode>
                <c:ptCount val="29"/>
                <c:pt idx="0">
                  <c:v>2.3815754560047924</c:v>
                </c:pt>
                <c:pt idx="1">
                  <c:v>2.5231550995328451</c:v>
                </c:pt>
                <c:pt idx="2">
                  <c:v>2.8100964930937611</c:v>
                </c:pt>
                <c:pt idx="3">
                  <c:v>3.4088793173232217</c:v>
                </c:pt>
                <c:pt idx="4">
                  <c:v>3.5071908160374519</c:v>
                </c:pt>
                <c:pt idx="5">
                  <c:v>3.562294692064945</c:v>
                </c:pt>
                <c:pt idx="6">
                  <c:v>3.6002024138342894</c:v>
                </c:pt>
                <c:pt idx="7">
                  <c:v>3.6288882826004607</c:v>
                </c:pt>
                <c:pt idx="8">
                  <c:v>3.6518439453252367</c:v>
                </c:pt>
                <c:pt idx="9">
                  <c:v>3.6709053389167918</c:v>
                </c:pt>
                <c:pt idx="10">
                  <c:v>3.6871546805659312</c:v>
                </c:pt>
                <c:pt idx="11">
                  <c:v>3.7012822420175016</c:v>
                </c:pt>
                <c:pt idx="12">
                  <c:v>3.713754568860157</c:v>
                </c:pt>
                <c:pt idx="13">
                  <c:v>3.7249013391661587</c:v>
                </c:pt>
                <c:pt idx="14">
                  <c:v>3.7349638813353656</c:v>
                </c:pt>
                <c:pt idx="15">
                  <c:v>3.7441239921938361</c:v>
                </c:pt>
                <c:pt idx="16">
                  <c:v>3.7525219211119851</c:v>
                </c:pt>
                <c:pt idx="17">
                  <c:v>3.7602680589837769</c:v>
                </c:pt>
                <c:pt idx="18">
                  <c:v>3.7674507991125457</c:v>
                </c:pt>
                <c:pt idx="19">
                  <c:v>3.7741419793233146</c:v>
                </c:pt>
                <c:pt idx="20">
                  <c:v>3.7804007449457409</c:v>
                </c:pt>
                <c:pt idx="21">
                  <c:v>3.7862763512584197</c:v>
                </c:pt>
                <c:pt idx="22">
                  <c:v>3.7918102358558268</c:v>
                </c:pt>
                <c:pt idx="23">
                  <c:v>3.9055450379285803</c:v>
                </c:pt>
                <c:pt idx="24">
                  <c:v>3.9992063611285142</c:v>
                </c:pt>
                <c:pt idx="25">
                  <c:v>4.073814769690987</c:v>
                </c:pt>
                <c:pt idx="26">
                  <c:v>4.1313896401675763</c:v>
                </c:pt>
                <c:pt idx="27">
                  <c:v>4.174369894723422</c:v>
                </c:pt>
                <c:pt idx="28">
                  <c:v>4.2050902007429336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541-44E9-9794-ADE9073CABDF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Módulo1!$CV$13:$CV$41</c:f>
              <c:numCache>
                <c:formatCode>0.000</c:formatCode>
                <c:ptCount val="29"/>
                <c:pt idx="0">
                  <c:v>2.5484615650266256</c:v>
                </c:pt>
                <c:pt idx="1">
                  <c:v>2.8224184024445282</c:v>
                </c:pt>
                <c:pt idx="2">
                  <c:v>3.1461613765207681</c:v>
                </c:pt>
                <c:pt idx="3">
                  <c:v>3.6475433161783166</c:v>
                </c:pt>
                <c:pt idx="4">
                  <c:v>3.7212928944669326</c:v>
                </c:pt>
                <c:pt idx="5">
                  <c:v>3.7618362170535593</c:v>
                </c:pt>
                <c:pt idx="6">
                  <c:v>3.78940847041769</c:v>
                </c:pt>
                <c:pt idx="7">
                  <c:v>3.8101048350702698</c:v>
                </c:pt>
                <c:pt idx="8">
                  <c:v>3.8265646344252255</c:v>
                </c:pt>
                <c:pt idx="9">
                  <c:v>3.8401642614318336</c:v>
                </c:pt>
                <c:pt idx="10">
                  <c:v>3.8517097499263846</c:v>
                </c:pt>
                <c:pt idx="11">
                  <c:v>3.8617124260740696</c:v>
                </c:pt>
                <c:pt idx="12">
                  <c:v>3.87051628928918</c:v>
                </c:pt>
                <c:pt idx="13">
                  <c:v>3.8783634425066822</c:v>
                </c:pt>
                <c:pt idx="14">
                  <c:v>3.8854304765702232</c:v>
                </c:pt>
                <c:pt idx="15">
                  <c:v>3.8918499961931778</c:v>
                </c:pt>
                <c:pt idx="16">
                  <c:v>3.8977240061040583</c:v>
                </c:pt>
                <c:pt idx="17">
                  <c:v>3.9031325839035667</c:v>
                </c:pt>
                <c:pt idx="18">
                  <c:v>3.9081396957419456</c:v>
                </c:pt>
                <c:pt idx="19">
                  <c:v>3.9127972118574972</c:v>
                </c:pt>
                <c:pt idx="20">
                  <c:v>3.9171477499604759</c:v>
                </c:pt>
                <c:pt idx="21">
                  <c:v>3.9212267333160957</c:v>
                </c:pt>
                <c:pt idx="22">
                  <c:v>3.925063909446961</c:v>
                </c:pt>
                <c:pt idx="23">
                  <c:v>4.0030203624836611</c:v>
                </c:pt>
                <c:pt idx="24">
                  <c:v>4.0661490686713533</c:v>
                </c:pt>
                <c:pt idx="25">
                  <c:v>4.115974592137662</c:v>
                </c:pt>
                <c:pt idx="26">
                  <c:v>4.1541944058424818</c:v>
                </c:pt>
                <c:pt idx="27">
                  <c:v>4.1824062184881639</c:v>
                </c:pt>
                <c:pt idx="28">
                  <c:v>4.2019207884558352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541-44E9-9794-ADE9073CA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391328"/>
        <c:axId val="-2025387520"/>
      </c:scatterChart>
      <c:valAx>
        <c:axId val="-2025391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87520"/>
        <c:crosses val="autoZero"/>
        <c:crossBetween val="midCat"/>
      </c:valAx>
      <c:valAx>
        <c:axId val="-20253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91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noFill/>
              <a:ln w="15875">
                <a:solidFill>
                  <a:schemeClr val="tx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6.5516185476815397E-2"/>
                  <c:y val="0.33291666666666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'[1]GRAFICO 1A1'!$C$4:$C$17</c:f>
              <c:numCache>
                <c:formatCode>General</c:formatCode>
                <c:ptCount val="14"/>
                <c:pt idx="0">
                  <c:v>3.8201640000000001</c:v>
                </c:pt>
                <c:pt idx="1">
                  <c:v>5.5103739999999997</c:v>
                </c:pt>
                <c:pt idx="2">
                  <c:v>3.7470479999999999</c:v>
                </c:pt>
                <c:pt idx="3">
                  <c:v>4.5960809999999999</c:v>
                </c:pt>
                <c:pt idx="4">
                  <c:v>3.8904939999999999</c:v>
                </c:pt>
                <c:pt idx="5">
                  <c:v>5.3924640000000004</c:v>
                </c:pt>
                <c:pt idx="6">
                  <c:v>4.9662550000000003</c:v>
                </c:pt>
                <c:pt idx="7">
                  <c:v>4.5030099999999997</c:v>
                </c:pt>
                <c:pt idx="8">
                  <c:v>5.1774589999999998</c:v>
                </c:pt>
                <c:pt idx="9">
                  <c:v>5.7095940000000001</c:v>
                </c:pt>
                <c:pt idx="10">
                  <c:v>3.8630369999999998</c:v>
                </c:pt>
                <c:pt idx="11">
                  <c:v>3.3968150000000001</c:v>
                </c:pt>
                <c:pt idx="12">
                  <c:v>7.2805850000000003</c:v>
                </c:pt>
                <c:pt idx="13">
                  <c:v>5.0166120000000003</c:v>
                </c:pt>
              </c:numCache>
            </c:numRef>
          </c:xVal>
          <c:yVal>
            <c:numRef>
              <c:f>'[1]GRAFICO 1A1'!$B$4:$B$17</c:f>
              <c:numCache>
                <c:formatCode>General</c:formatCode>
                <c:ptCount val="14"/>
                <c:pt idx="0">
                  <c:v>51351780000000</c:v>
                </c:pt>
                <c:pt idx="1">
                  <c:v>5.572528E+19</c:v>
                </c:pt>
                <c:pt idx="2">
                  <c:v>281151500000000</c:v>
                </c:pt>
                <c:pt idx="3">
                  <c:v>1.51969E+17</c:v>
                </c:pt>
                <c:pt idx="4">
                  <c:v>874863000000000</c:v>
                </c:pt>
                <c:pt idx="5">
                  <c:v>1.3749180000000002E+20</c:v>
                </c:pt>
                <c:pt idx="6">
                  <c:v>2.920786E+17</c:v>
                </c:pt>
                <c:pt idx="7">
                  <c:v>9.767064E+16</c:v>
                </c:pt>
                <c:pt idx="8">
                  <c:v>5.569873E+18</c:v>
                </c:pt>
                <c:pt idx="9">
                  <c:v>2.2518699999999997E+20</c:v>
                </c:pt>
                <c:pt idx="10">
                  <c:v>18588810000000</c:v>
                </c:pt>
                <c:pt idx="11">
                  <c:v>1078025999999.9999</c:v>
                </c:pt>
                <c:pt idx="12">
                  <c:v>1.093882E+24</c:v>
                </c:pt>
                <c:pt idx="13">
                  <c:v>4.263298E+17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0-4E6E-8CFE-81E8FD4B5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47952"/>
        <c:axId val="-709345232"/>
      </c:scatterChart>
      <c:valAx>
        <c:axId val="-70934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50"/>
                  <a:t>K</a:t>
                </a:r>
                <a:r>
                  <a:rPr lang="es-CL" sz="1050" baseline="-25000"/>
                  <a:t>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45232"/>
        <c:crosses val="autoZero"/>
        <c:crossBetween val="midCat"/>
      </c:valAx>
      <c:valAx>
        <c:axId val="-709345232"/>
        <c:scaling>
          <c:logBase val="10"/>
          <c:orientation val="minMax"/>
          <c:min val="1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50" baseline="0"/>
                  <a:t>K</a:t>
                </a:r>
                <a:r>
                  <a:rPr lang="es-CL" sz="1050" baseline="-25000"/>
                  <a:t>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47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none" baseline="0"/>
              <a:t>Deformación v/s Ciclos de carga</a:t>
            </a:r>
          </a:p>
        </c:rich>
      </c:tx>
      <c:layout>
        <c:manualLayout>
          <c:xMode val="edge"/>
          <c:yMode val="edge"/>
          <c:x val="0.31884889688767754"/>
          <c:y val="4.3742680850645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9.5204601600847261E-2"/>
          <c:y val="0.13222804785270145"/>
          <c:w val="0.75013419959766325"/>
          <c:h val="0.78310581045783856"/>
        </c:manualLayout>
      </c:layout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[1]Resumen!$B$35:$B$43</c:f>
              <c:numCache>
                <c:formatCode>General</c:formatCode>
                <c:ptCount val="9"/>
                <c:pt idx="1">
                  <c:v>2660.6669999999999</c:v>
                </c:pt>
                <c:pt idx="2">
                  <c:v>4225.6670000000004</c:v>
                </c:pt>
                <c:pt idx="3">
                  <c:v>12199</c:v>
                </c:pt>
                <c:pt idx="4">
                  <c:v>19292</c:v>
                </c:pt>
                <c:pt idx="8">
                  <c:v>1141000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6C-4752-99FB-89DD322754F9}"/>
            </c:ext>
          </c:extLst>
        </c:ser>
        <c:ser>
          <c:idx val="1"/>
          <c:order val="1"/>
          <c:tx>
            <c:v>IV-A12 Modificado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[1]Resumen!$C$35:$C$43</c:f>
              <c:numCache>
                <c:formatCode>General</c:formatCode>
                <c:ptCount val="9"/>
                <c:pt idx="0">
                  <c:v>9168</c:v>
                </c:pt>
                <c:pt idx="1">
                  <c:v>50413</c:v>
                </c:pt>
                <c:pt idx="2">
                  <c:v>334290</c:v>
                </c:pt>
                <c:pt idx="4">
                  <c:v>1236183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6C-4752-99FB-89DD322754F9}"/>
            </c:ext>
          </c:extLst>
        </c:ser>
        <c:ser>
          <c:idx val="2"/>
          <c:order val="2"/>
          <c:tx>
            <c:v>M-10 Modificado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[1]Resumen!$D$35:$D$43</c:f>
              <c:numCache>
                <c:formatCode>General</c:formatCode>
                <c:ptCount val="9"/>
                <c:pt idx="0">
                  <c:v>6086</c:v>
                </c:pt>
                <c:pt idx="1">
                  <c:v>14404</c:v>
                </c:pt>
                <c:pt idx="4">
                  <c:v>166171</c:v>
                </c:pt>
                <c:pt idx="7">
                  <c:v>1278621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6C-4752-99FB-89DD322754F9}"/>
            </c:ext>
          </c:extLst>
        </c:ser>
        <c:ser>
          <c:idx val="3"/>
          <c:order val="3"/>
          <c:tx>
            <c:v>SMA Modificado 1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4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[1]Resumen!$E$35:$E$43</c:f>
              <c:numCache>
                <c:formatCode>General</c:formatCode>
                <c:ptCount val="9"/>
                <c:pt idx="0">
                  <c:v>10781</c:v>
                </c:pt>
                <c:pt idx="1">
                  <c:v>63896</c:v>
                </c:pt>
                <c:pt idx="2">
                  <c:v>104015</c:v>
                </c:pt>
                <c:pt idx="4">
                  <c:v>671421</c:v>
                </c:pt>
                <c:pt idx="5">
                  <c:v>1747427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6C-4752-99FB-89DD322754F9}"/>
            </c:ext>
          </c:extLst>
        </c:ser>
        <c:ser>
          <c:idx val="4"/>
          <c:order val="4"/>
          <c:tx>
            <c:v>SMA Modificado 2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1"/>
              </a:soli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5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[1]Resumen!$F$35:$F$43</c:f>
              <c:numCache>
                <c:formatCode>General</c:formatCode>
                <c:ptCount val="9"/>
                <c:pt idx="0">
                  <c:v>6772</c:v>
                </c:pt>
                <c:pt idx="1">
                  <c:v>21060</c:v>
                </c:pt>
                <c:pt idx="4">
                  <c:v>213748</c:v>
                </c:pt>
                <c:pt idx="6">
                  <c:v>1019961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36C-4752-99FB-89DD322754F9}"/>
            </c:ext>
          </c:extLst>
        </c:ser>
        <c:ser>
          <c:idx val="6"/>
          <c:order val="5"/>
          <c:tx>
            <c:v>SMA - A. Central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>
                    <a:lumMod val="6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[1]Resumen!$B$47:$B$52</c:f>
              <c:numCache>
                <c:formatCode>General</c:formatCode>
                <c:ptCount val="6"/>
                <c:pt idx="0">
                  <c:v>60692.666666666664</c:v>
                </c:pt>
                <c:pt idx="1">
                  <c:v>237261</c:v>
                </c:pt>
                <c:pt idx="2">
                  <c:v>475408.66666666669</c:v>
                </c:pt>
                <c:pt idx="3">
                  <c:v>4302994.666666667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36C-4752-99FB-89DD322754F9}"/>
            </c:ext>
          </c:extLst>
        </c:ser>
        <c:ser>
          <c:idx val="7"/>
          <c:order val="6"/>
          <c:tx>
            <c:v>SMA A. del Maipo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2">
                    <a:lumMod val="6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[1]Resumen!$C$47:$C$52</c:f>
              <c:numCache>
                <c:formatCode>General</c:formatCode>
                <c:ptCount val="6"/>
                <c:pt idx="0">
                  <c:v>1101.6666666666667</c:v>
                </c:pt>
                <c:pt idx="1">
                  <c:v>16420.666666666668</c:v>
                </c:pt>
                <c:pt idx="3">
                  <c:v>97369.666666666672</c:v>
                </c:pt>
                <c:pt idx="5">
                  <c:v>245925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36C-4752-99FB-89DD322754F9}"/>
            </c:ext>
          </c:extLst>
        </c:ser>
        <c:ser>
          <c:idx val="21"/>
          <c:order val="7"/>
          <c:tx>
            <c:v>M10 A del Maipo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>
                    <a:lumMod val="8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4">
                    <a:lumMod val="8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[1]Resumen!$D$47:$D$52</c:f>
              <c:numCache>
                <c:formatCode>General</c:formatCode>
                <c:ptCount val="6"/>
                <c:pt idx="0">
                  <c:v>15132</c:v>
                </c:pt>
                <c:pt idx="1">
                  <c:v>43318</c:v>
                </c:pt>
                <c:pt idx="3">
                  <c:v>315583</c:v>
                </c:pt>
                <c:pt idx="5">
                  <c:v>1947820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36C-4752-99FB-89DD322754F9}"/>
            </c:ext>
          </c:extLst>
        </c:ser>
        <c:ser>
          <c:idx val="22"/>
          <c:order val="8"/>
          <c:tx>
            <c:v>M10 A. del Sol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>
                    <a:lumMod val="8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5">
                    <a:lumMod val="8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[1]Resumen!$E$47:$E$52</c:f>
              <c:numCache>
                <c:formatCode>General</c:formatCode>
                <c:ptCount val="6"/>
                <c:pt idx="0">
                  <c:v>6082</c:v>
                </c:pt>
                <c:pt idx="1">
                  <c:v>95989</c:v>
                </c:pt>
                <c:pt idx="3">
                  <c:v>245545</c:v>
                </c:pt>
                <c:pt idx="5">
                  <c:v>2402242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36C-4752-99FB-89DD322754F9}"/>
            </c:ext>
          </c:extLst>
        </c:ser>
        <c:ser>
          <c:idx val="5"/>
          <c:order val="9"/>
          <c:tx>
            <c:strRef>
              <c:f>[1]Resumen!$F$46</c:f>
              <c:strCache>
                <c:ptCount val="1"/>
                <c:pt idx="0">
                  <c:v>IV-A-12 Autopista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6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[1]Resumen!$F$47:$F$52</c:f>
              <c:numCache>
                <c:formatCode>General</c:formatCode>
                <c:ptCount val="6"/>
                <c:pt idx="0">
                  <c:v>10816</c:v>
                </c:pt>
                <c:pt idx="1">
                  <c:v>58035</c:v>
                </c:pt>
                <c:pt idx="3">
                  <c:v>687896</c:v>
                </c:pt>
                <c:pt idx="4">
                  <c:v>1898308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36C-4752-99FB-89DD322754F9}"/>
            </c:ext>
          </c:extLst>
        </c:ser>
        <c:ser>
          <c:idx val="8"/>
          <c:order val="10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3">
                    <a:lumMod val="6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[1]Resumen!$B$56:$B$59</c:f>
              <c:numCache>
                <c:formatCode>General</c:formatCode>
                <c:ptCount val="4"/>
                <c:pt idx="0">
                  <c:v>11165</c:v>
                </c:pt>
                <c:pt idx="1">
                  <c:v>2181</c:v>
                </c:pt>
                <c:pt idx="2">
                  <c:v>882</c:v>
                </c:pt>
                <c:pt idx="3">
                  <c:v>313</c:v>
                </c:pt>
              </c:numCache>
            </c:numRef>
          </c:xVal>
          <c:yVal>
            <c:numRef>
              <c:f>[1]Resumen!$A$56:$A$59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36C-4752-99FB-89DD322754F9}"/>
            </c:ext>
          </c:extLst>
        </c:ser>
        <c:ser>
          <c:idx val="9"/>
          <c:order val="11"/>
          <c:tx>
            <c:v>IV-A-12 18%RAP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4">
                    <a:lumMod val="6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[1]Resumen!$C$56:$C$59</c:f>
              <c:numCache>
                <c:formatCode>General</c:formatCode>
                <c:ptCount val="4"/>
                <c:pt idx="0">
                  <c:v>10416</c:v>
                </c:pt>
                <c:pt idx="1">
                  <c:v>1393</c:v>
                </c:pt>
                <c:pt idx="2">
                  <c:v>930</c:v>
                </c:pt>
                <c:pt idx="3">
                  <c:v>406</c:v>
                </c:pt>
              </c:numCache>
            </c:numRef>
          </c:xVal>
          <c:yVal>
            <c:numRef>
              <c:f>[1]Resumen!$A$56:$A$59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36C-4752-99FB-89DD322754F9}"/>
            </c:ext>
          </c:extLst>
        </c:ser>
        <c:ser>
          <c:idx val="11"/>
          <c:order val="12"/>
          <c:tx>
            <c:v>PG82-22 Largo Plazo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6">
                    <a:lumMod val="6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[1]Resumen!$C$63:$C$66</c:f>
              <c:numCache>
                <c:formatCode>General</c:formatCode>
                <c:ptCount val="4"/>
                <c:pt idx="0">
                  <c:v>509774</c:v>
                </c:pt>
                <c:pt idx="1">
                  <c:v>28838</c:v>
                </c:pt>
                <c:pt idx="2">
                  <c:v>17330</c:v>
                </c:pt>
                <c:pt idx="3">
                  <c:v>1613</c:v>
                </c:pt>
              </c:numCache>
            </c:numRef>
          </c:xVal>
          <c:yVal>
            <c:numRef>
              <c:f>[1]Resumen!$A$63:$A$66</c:f>
              <c:numCache>
                <c:formatCode>General</c:formatCode>
                <c:ptCount val="4"/>
                <c:pt idx="0">
                  <c:v>250</c:v>
                </c:pt>
                <c:pt idx="1">
                  <c:v>375</c:v>
                </c:pt>
                <c:pt idx="2">
                  <c:v>500</c:v>
                </c:pt>
                <c:pt idx="3">
                  <c:v>750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36C-4752-99FB-89DD322754F9}"/>
            </c:ext>
          </c:extLst>
        </c:ser>
        <c:ser>
          <c:idx val="12"/>
          <c:order val="13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[1]Resumen!$Y$41:$Y$50</c:f>
              <c:numCache>
                <c:formatCode>General</c:formatCode>
                <c:ptCount val="10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xVal>
          <c:yVal>
            <c:numRef>
              <c:f>[1]Resumen!$X$41:$X$50</c:f>
              <c:numCache>
                <c:formatCode>General</c:formatCode>
                <c:ptCount val="10"/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36C-4752-99FB-89DD322754F9}"/>
            </c:ext>
          </c:extLst>
        </c:ser>
        <c:ser>
          <c:idx val="13"/>
          <c:order val="14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[1]Resumen!$W$42:$X$42</c:f>
              <c:numCache>
                <c:formatCode>General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36C-4752-99FB-89DD322754F9}"/>
            </c:ext>
          </c:extLst>
        </c:ser>
        <c:ser>
          <c:idx val="14"/>
          <c:order val="15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[1]Resumen!$W$43:$X$43</c:f>
              <c:numCache>
                <c:formatCode>General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36C-4752-99FB-89DD322754F9}"/>
            </c:ext>
          </c:extLst>
        </c:ser>
        <c:ser>
          <c:idx val="15"/>
          <c:order val="16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[1]Resumen!$W$44:$X$44</c:f>
              <c:numCache>
                <c:formatCode>General</c:formatCode>
                <c:ptCount val="2"/>
                <c:pt idx="0">
                  <c:v>400</c:v>
                </c:pt>
                <c:pt idx="1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D36C-4752-99FB-89DD322754F9}"/>
            </c:ext>
          </c:extLst>
        </c:ser>
        <c:ser>
          <c:idx val="16"/>
          <c:order val="17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[1]Resumen!$W$45:$X$45</c:f>
              <c:numCache>
                <c:formatCode>General</c:formatCode>
                <c:ptCount val="2"/>
                <c:pt idx="0">
                  <c:v>500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D36C-4752-99FB-89DD322754F9}"/>
            </c:ext>
          </c:extLst>
        </c:ser>
        <c:ser>
          <c:idx val="17"/>
          <c:order val="18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[1]Resumen!$W$46:$X$46</c:f>
              <c:numCache>
                <c:formatCode>General</c:formatCode>
                <c:ptCount val="2"/>
                <c:pt idx="0">
                  <c:v>600</c:v>
                </c:pt>
                <c:pt idx="1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D36C-4752-99FB-89DD322754F9}"/>
            </c:ext>
          </c:extLst>
        </c:ser>
        <c:ser>
          <c:idx val="18"/>
          <c:order val="19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[1]Resumen!$W$47:$X$47</c:f>
              <c:numCache>
                <c:formatCode>General</c:formatCode>
                <c:ptCount val="2"/>
                <c:pt idx="0">
                  <c:v>700</c:v>
                </c:pt>
                <c:pt idx="1">
                  <c:v>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D36C-4752-99FB-89DD322754F9}"/>
            </c:ext>
          </c:extLst>
        </c:ser>
        <c:ser>
          <c:idx val="19"/>
          <c:order val="20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[1]Resumen!$W$48:$X$48</c:f>
              <c:numCache>
                <c:formatCode>General</c:formatCode>
                <c:ptCount val="2"/>
                <c:pt idx="0">
                  <c:v>800</c:v>
                </c:pt>
                <c:pt idx="1">
                  <c:v>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D36C-4752-99FB-89DD322754F9}"/>
            </c:ext>
          </c:extLst>
        </c:ser>
        <c:ser>
          <c:idx val="20"/>
          <c:order val="21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[1]Resumen!$W$49:$X$49</c:f>
              <c:numCache>
                <c:formatCode>General</c:formatCode>
                <c:ptCount val="2"/>
                <c:pt idx="0">
                  <c:v>900</c:v>
                </c:pt>
                <c:pt idx="1">
                  <c:v>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D36C-4752-99FB-89DD32275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46320"/>
        <c:axId val="-709333264"/>
      </c:scatterChart>
      <c:valAx>
        <c:axId val="-709346320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cap="none" baseline="0"/>
                  <a:t>Ciclos de carga (Nf)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non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33264"/>
        <c:crosses val="autoZero"/>
        <c:crossBetween val="midCat"/>
      </c:valAx>
      <c:valAx>
        <c:axId val="-709333264"/>
        <c:scaling>
          <c:logBase val="10"/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cap="none" baseline="0"/>
                  <a:t>Deformación unitaria [</a:t>
                </a:r>
                <a:r>
                  <a:rPr lang="es-CL" cap="none" baseline="0">
                    <a:sym typeface="Symbol" panose="05050102010706020507" pitchFamily="18" charset="2"/>
                  </a:rPr>
                  <a:t>strain]</a:t>
                </a:r>
                <a:endParaRPr lang="es-CL" cap="none" baseline="0"/>
              </a:p>
            </c:rich>
          </c:tx>
          <c:layout>
            <c:manualLayout>
              <c:xMode val="edge"/>
              <c:yMode val="edge"/>
              <c:x val="2.7599889762531454E-2"/>
              <c:y val="0.35772648405267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46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ayout>
        <c:manualLayout>
          <c:xMode val="edge"/>
          <c:yMode val="edge"/>
          <c:x val="0.87030775980251351"/>
          <c:y val="0.26479814330663393"/>
          <c:w val="0.12969236764892303"/>
          <c:h val="0.552674792394653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9.8875109723009641E-2"/>
          <c:y val="0.10959185529984131"/>
          <c:w val="0.59130703959645547"/>
          <c:h val="0.75920726022804663"/>
        </c:manualLayout>
      </c:layout>
      <c:scatterChart>
        <c:scatterStyle val="lineMarker"/>
        <c:varyColors val="0"/>
        <c:ser>
          <c:idx val="0"/>
          <c:order val="0"/>
          <c:tx>
            <c:v>IV-A-12 Trad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6815506163578929"/>
                  <c:y val="-0.60238725758685974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[1]Resumen!$A$36:$A$43</c:f>
              <c:numCache>
                <c:formatCode>General</c:formatCode>
                <c:ptCount val="8"/>
                <c:pt idx="0">
                  <c:v>500</c:v>
                </c:pt>
                <c:pt idx="1">
                  <c:v>400</c:v>
                </c:pt>
                <c:pt idx="2">
                  <c:v>350</c:v>
                </c:pt>
                <c:pt idx="3">
                  <c:v>300</c:v>
                </c:pt>
                <c:pt idx="4">
                  <c:v>250</c:v>
                </c:pt>
                <c:pt idx="5">
                  <c:v>200</c:v>
                </c:pt>
                <c:pt idx="6">
                  <c:v>170</c:v>
                </c:pt>
                <c:pt idx="7">
                  <c:v>100</c:v>
                </c:pt>
              </c:numCache>
            </c:numRef>
          </c:xVal>
          <c:yVal>
            <c:numRef>
              <c:f>[1]Resumen!$B$36:$B$43</c:f>
              <c:numCache>
                <c:formatCode>General</c:formatCode>
                <c:ptCount val="8"/>
                <c:pt idx="0">
                  <c:v>2660.6669999999999</c:v>
                </c:pt>
                <c:pt idx="1">
                  <c:v>4225.6670000000004</c:v>
                </c:pt>
                <c:pt idx="2">
                  <c:v>12199</c:v>
                </c:pt>
                <c:pt idx="3">
                  <c:v>19292</c:v>
                </c:pt>
                <c:pt idx="7">
                  <c:v>1141000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A3-48A0-9027-AC0ED33CFACF}"/>
            </c:ext>
          </c:extLst>
        </c:ser>
        <c:ser>
          <c:idx val="1"/>
          <c:order val="1"/>
          <c:tx>
            <c:v>IV-A-12 Mod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303276515661632"/>
                  <c:y val="-0.49105051788348381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[1]Resumen!$C$35:$C$43</c:f>
              <c:numCache>
                <c:formatCode>General</c:formatCode>
                <c:ptCount val="9"/>
                <c:pt idx="0">
                  <c:v>9168</c:v>
                </c:pt>
                <c:pt idx="1">
                  <c:v>50413</c:v>
                </c:pt>
                <c:pt idx="2">
                  <c:v>334290</c:v>
                </c:pt>
                <c:pt idx="4">
                  <c:v>1236183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A3-48A0-9027-AC0ED33CFACF}"/>
            </c:ext>
          </c:extLst>
        </c:ser>
        <c:ser>
          <c:idx val="2"/>
          <c:order val="2"/>
          <c:tx>
            <c:v>M-10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174680875236094"/>
                  <c:y val="-0.4622134558958290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[1]Resumen!$D$35:$D$43</c:f>
              <c:numCache>
                <c:formatCode>General</c:formatCode>
                <c:ptCount val="9"/>
                <c:pt idx="0">
                  <c:v>6086</c:v>
                </c:pt>
                <c:pt idx="1">
                  <c:v>14404</c:v>
                </c:pt>
                <c:pt idx="4">
                  <c:v>166171</c:v>
                </c:pt>
                <c:pt idx="7">
                  <c:v>1278621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A3-48A0-9027-AC0ED33CFACF}"/>
            </c:ext>
          </c:extLst>
        </c:ser>
        <c:ser>
          <c:idx val="3"/>
          <c:order val="3"/>
          <c:tx>
            <c:v>SMA - Pel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788893953959523"/>
                  <c:y val="-0.3649974466146737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[1]Resumen!$E$35:$E$43</c:f>
              <c:numCache>
                <c:formatCode>General</c:formatCode>
                <c:ptCount val="9"/>
                <c:pt idx="0">
                  <c:v>10781</c:v>
                </c:pt>
                <c:pt idx="1">
                  <c:v>63896</c:v>
                </c:pt>
                <c:pt idx="2">
                  <c:v>104015</c:v>
                </c:pt>
                <c:pt idx="4">
                  <c:v>671421</c:v>
                </c:pt>
                <c:pt idx="5">
                  <c:v>1747427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A3-48A0-9027-AC0ED33CFACF}"/>
            </c:ext>
          </c:extLst>
        </c:ser>
        <c:ser>
          <c:idx val="4"/>
          <c:order val="4"/>
          <c:tx>
            <c:v>SMA - Cel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817659077363747"/>
                  <c:y val="-0.33144489580942316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xVal>
          <c:yVal>
            <c:numRef>
              <c:f>[1]Resumen!$F$35:$F$43</c:f>
              <c:numCache>
                <c:formatCode>General</c:formatCode>
                <c:ptCount val="9"/>
                <c:pt idx="0">
                  <c:v>6772</c:v>
                </c:pt>
                <c:pt idx="1">
                  <c:v>21060</c:v>
                </c:pt>
                <c:pt idx="4">
                  <c:v>213748</c:v>
                </c:pt>
                <c:pt idx="6">
                  <c:v>1019961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3A3-48A0-9027-AC0ED33CFACF}"/>
            </c:ext>
          </c:extLst>
        </c:ser>
        <c:ser>
          <c:idx val="6"/>
          <c:order val="5"/>
          <c:tx>
            <c:v>SMA A. Central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322036493215112"/>
                  <c:y val="-0.17577075893130811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[1]Resumen!$B$47:$B$52</c:f>
              <c:numCache>
                <c:formatCode>General</c:formatCode>
                <c:ptCount val="6"/>
                <c:pt idx="0">
                  <c:v>60692.666666666664</c:v>
                </c:pt>
                <c:pt idx="1">
                  <c:v>237261</c:v>
                </c:pt>
                <c:pt idx="2">
                  <c:v>475408.66666666669</c:v>
                </c:pt>
                <c:pt idx="3">
                  <c:v>4302994.666666667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A3-48A0-9027-AC0ED33CFACF}"/>
            </c:ext>
          </c:extLst>
        </c:ser>
        <c:ser>
          <c:idx val="7"/>
          <c:order val="6"/>
          <c:tx>
            <c:v>SMA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017320111406342"/>
                  <c:y val="-0.27633816145802886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[1]Resumen!$C$47:$C$52</c:f>
              <c:numCache>
                <c:formatCode>General</c:formatCode>
                <c:ptCount val="6"/>
                <c:pt idx="0">
                  <c:v>1101.6666666666667</c:v>
                </c:pt>
                <c:pt idx="1">
                  <c:v>16420.666666666668</c:v>
                </c:pt>
                <c:pt idx="3">
                  <c:v>97369.666666666672</c:v>
                </c:pt>
                <c:pt idx="5">
                  <c:v>245925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3A3-48A0-9027-AC0ED33CFACF}"/>
            </c:ext>
          </c:extLst>
        </c:ser>
        <c:ser>
          <c:idx val="12"/>
          <c:order val="7"/>
          <c:tx>
            <c:v>M10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6788893953959523"/>
                  <c:y val="-0.12706952311215125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[1]Resumen!$D$47:$D$52</c:f>
              <c:numCache>
                <c:formatCode>General</c:formatCode>
                <c:ptCount val="6"/>
                <c:pt idx="0">
                  <c:v>15132</c:v>
                </c:pt>
                <c:pt idx="1">
                  <c:v>43318</c:v>
                </c:pt>
                <c:pt idx="3">
                  <c:v>315583</c:v>
                </c:pt>
                <c:pt idx="5">
                  <c:v>1947820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3A3-48A0-9027-AC0ED33CFACF}"/>
            </c:ext>
          </c:extLst>
        </c:ser>
        <c:ser>
          <c:idx val="13"/>
          <c:order val="8"/>
          <c:tx>
            <c:v>M10 A. del Sol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046085234810588"/>
                  <c:y val="-9.2759198902189033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[1]Resumen!$E$47:$E$52</c:f>
              <c:numCache>
                <c:formatCode>General</c:formatCode>
                <c:ptCount val="6"/>
                <c:pt idx="0">
                  <c:v>6082</c:v>
                </c:pt>
                <c:pt idx="1">
                  <c:v>95989</c:v>
                </c:pt>
                <c:pt idx="3">
                  <c:v>245545</c:v>
                </c:pt>
                <c:pt idx="5">
                  <c:v>2402242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3A3-48A0-9027-AC0ED33CFACF}"/>
            </c:ext>
          </c:extLst>
        </c:ser>
        <c:ser>
          <c:idx val="5"/>
          <c:order val="9"/>
          <c:tx>
            <c:v>IV-A-12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046085234810588"/>
                  <c:y val="-2.1309444845322264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xVal>
          <c:yVal>
            <c:numRef>
              <c:f>[1]Resumen!$F$47:$F$52</c:f>
              <c:numCache>
                <c:formatCode>General</c:formatCode>
                <c:ptCount val="6"/>
                <c:pt idx="0">
                  <c:v>10816</c:v>
                </c:pt>
                <c:pt idx="1">
                  <c:v>58035</c:v>
                </c:pt>
                <c:pt idx="3">
                  <c:v>687896</c:v>
                </c:pt>
                <c:pt idx="4">
                  <c:v>1898308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3A3-48A0-9027-AC0ED33CFACF}"/>
            </c:ext>
          </c:extLst>
        </c:ser>
        <c:ser>
          <c:idx val="8"/>
          <c:order val="10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2905034245930346"/>
                  <c:y val="-0.11470634983424957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xVal>
          <c:yVal>
            <c:numRef>
              <c:f>[1]Resumen!$B$56:$B$59</c:f>
              <c:numCache>
                <c:formatCode>General</c:formatCode>
                <c:ptCount val="4"/>
                <c:pt idx="0">
                  <c:v>11165</c:v>
                </c:pt>
                <c:pt idx="1">
                  <c:v>2181</c:v>
                </c:pt>
                <c:pt idx="2">
                  <c:v>882</c:v>
                </c:pt>
                <c:pt idx="3">
                  <c:v>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3A3-48A0-9027-AC0ED33CFACF}"/>
            </c:ext>
          </c:extLst>
        </c:ser>
        <c:ser>
          <c:idx val="9"/>
          <c:order val="11"/>
          <c:tx>
            <c:v>IV-A-12 18%RAP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42519247324653769"/>
                  <c:y val="-4.487051804332217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[1]Resumen!$A$56:$A$59</c:f>
              <c:numCache>
                <c:formatCode>General</c:formatCode>
                <c:ptCount val="4"/>
                <c:pt idx="0">
                  <c:v>250</c:v>
                </c:pt>
                <c:pt idx="1">
                  <c:v>350</c:v>
                </c:pt>
                <c:pt idx="2">
                  <c:v>500</c:v>
                </c:pt>
                <c:pt idx="3">
                  <c:v>600</c:v>
                </c:pt>
              </c:numCache>
            </c:numRef>
          </c:xVal>
          <c:yVal>
            <c:numRef>
              <c:f>[1]Resumen!$C$56:$C$59</c:f>
              <c:numCache>
                <c:formatCode>General</c:formatCode>
                <c:ptCount val="4"/>
                <c:pt idx="0">
                  <c:v>10416</c:v>
                </c:pt>
                <c:pt idx="1">
                  <c:v>1393</c:v>
                </c:pt>
                <c:pt idx="2">
                  <c:v>930</c:v>
                </c:pt>
                <c:pt idx="3">
                  <c:v>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3A3-48A0-9027-AC0ED33CFACF}"/>
            </c:ext>
          </c:extLst>
        </c:ser>
        <c:ser>
          <c:idx val="10"/>
          <c:order val="12"/>
          <c:tx>
            <c:v>PG82-22 Corto Plazo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7431872156087159"/>
                  <c:y val="6.0205471748300932E-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[1]Resumen!$A$63:$A$66</c:f>
              <c:numCache>
                <c:formatCode>General</c:formatCode>
                <c:ptCount val="4"/>
                <c:pt idx="0">
                  <c:v>250</c:v>
                </c:pt>
                <c:pt idx="1">
                  <c:v>375</c:v>
                </c:pt>
                <c:pt idx="2">
                  <c:v>500</c:v>
                </c:pt>
                <c:pt idx="3">
                  <c:v>750</c:v>
                </c:pt>
              </c:numCache>
            </c:numRef>
          </c:xVal>
          <c:yVal>
            <c:numRef>
              <c:f>[1]Resumen!$B$63:$B$66</c:f>
              <c:numCache>
                <c:formatCode>General</c:formatCode>
                <c:ptCount val="4"/>
                <c:pt idx="0">
                  <c:v>10273973</c:v>
                </c:pt>
                <c:pt idx="1">
                  <c:v>41605</c:v>
                </c:pt>
                <c:pt idx="2">
                  <c:v>24100</c:v>
                </c:pt>
                <c:pt idx="3">
                  <c:v>2301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3A3-48A0-9027-AC0ED33CFACF}"/>
            </c:ext>
          </c:extLst>
        </c:ser>
        <c:ser>
          <c:idx val="11"/>
          <c:order val="13"/>
          <c:tx>
            <c:v>PG82-22 Largo Plazo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3820344599864034"/>
                  <c:y val="0.13647494006230002"/>
                </c:manualLayout>
              </c:layout>
              <c:numFmt formatCode="0.0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[1]Resumen!$A$63:$A$66</c:f>
              <c:numCache>
                <c:formatCode>General</c:formatCode>
                <c:ptCount val="4"/>
                <c:pt idx="0">
                  <c:v>250</c:v>
                </c:pt>
                <c:pt idx="1">
                  <c:v>375</c:v>
                </c:pt>
                <c:pt idx="2">
                  <c:v>500</c:v>
                </c:pt>
                <c:pt idx="3">
                  <c:v>750</c:v>
                </c:pt>
              </c:numCache>
            </c:numRef>
          </c:xVal>
          <c:yVal>
            <c:numRef>
              <c:f>[1]Resumen!$C$63:$C$66</c:f>
              <c:numCache>
                <c:formatCode>General</c:formatCode>
                <c:ptCount val="4"/>
                <c:pt idx="0">
                  <c:v>509774</c:v>
                </c:pt>
                <c:pt idx="1">
                  <c:v>28838</c:v>
                </c:pt>
                <c:pt idx="2">
                  <c:v>17330</c:v>
                </c:pt>
                <c:pt idx="3">
                  <c:v>1613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3A3-48A0-9027-AC0ED33CF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37072"/>
        <c:axId val="-709332720"/>
      </c:scatterChart>
      <c:valAx>
        <c:axId val="-709337072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latin typeface="GreekC" panose="00000400000000000000" pitchFamily="2" charset="0"/>
                    <a:cs typeface="GreekC" panose="00000400000000000000" pitchFamily="2" charset="0"/>
                  </a:rPr>
                  <a:t>e</a:t>
                </a:r>
                <a:r>
                  <a:rPr lang="es-CL">
                    <a:latin typeface="+mn-lt"/>
                    <a:cs typeface="GreekC" panose="00000400000000000000" pitchFamily="2" charset="0"/>
                  </a:rPr>
                  <a:t>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32720"/>
        <c:crosses val="autoZero"/>
        <c:crossBetween val="midCat"/>
      </c:valAx>
      <c:valAx>
        <c:axId val="-709332720"/>
        <c:scaling>
          <c:logBase val="10"/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3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ayout>
        <c:manualLayout>
          <c:xMode val="edge"/>
          <c:yMode val="edge"/>
          <c:x val="0.7235454972388391"/>
          <c:y val="7.9086971445961773E-2"/>
          <c:w val="0.11767392155341913"/>
          <c:h val="0.820755377989787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noFill/>
              <a:ln w="15875">
                <a:solidFill>
                  <a:schemeClr val="tx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6.5516185476815397E-2"/>
                  <c:y val="0.33291666666666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[1]Resumen!$C$4:$C$17</c:f>
              <c:numCache>
                <c:formatCode>General</c:formatCode>
                <c:ptCount val="14"/>
                <c:pt idx="0">
                  <c:v>3.8201640000000001</c:v>
                </c:pt>
                <c:pt idx="1">
                  <c:v>5.5103739999999997</c:v>
                </c:pt>
                <c:pt idx="2">
                  <c:v>3.7470479999999999</c:v>
                </c:pt>
                <c:pt idx="3">
                  <c:v>4.5960809999999999</c:v>
                </c:pt>
                <c:pt idx="4">
                  <c:v>3.8904939999999999</c:v>
                </c:pt>
                <c:pt idx="5">
                  <c:v>5.3924640000000004</c:v>
                </c:pt>
                <c:pt idx="6">
                  <c:v>4.9662550000000003</c:v>
                </c:pt>
                <c:pt idx="7">
                  <c:v>4.5030099999999997</c:v>
                </c:pt>
                <c:pt idx="8">
                  <c:v>5.1774589999999998</c:v>
                </c:pt>
                <c:pt idx="9">
                  <c:v>5.7095940000000001</c:v>
                </c:pt>
                <c:pt idx="10">
                  <c:v>3.8630369999999998</c:v>
                </c:pt>
                <c:pt idx="11">
                  <c:v>3.3968150000000001</c:v>
                </c:pt>
                <c:pt idx="12">
                  <c:v>7.2805850000000003</c:v>
                </c:pt>
                <c:pt idx="13">
                  <c:v>5.0166120000000003</c:v>
                </c:pt>
              </c:numCache>
            </c:numRef>
          </c:xVal>
          <c:yVal>
            <c:numRef>
              <c:f>[1]Resumen!$B$4:$B$17</c:f>
              <c:numCache>
                <c:formatCode>General</c:formatCode>
                <c:ptCount val="14"/>
                <c:pt idx="0">
                  <c:v>51351780000000</c:v>
                </c:pt>
                <c:pt idx="1">
                  <c:v>5.572528E+19</c:v>
                </c:pt>
                <c:pt idx="2">
                  <c:v>281151500000000</c:v>
                </c:pt>
                <c:pt idx="3">
                  <c:v>1.51969E+17</c:v>
                </c:pt>
                <c:pt idx="4">
                  <c:v>874863000000000</c:v>
                </c:pt>
                <c:pt idx="5">
                  <c:v>1.3749180000000002E+20</c:v>
                </c:pt>
                <c:pt idx="6">
                  <c:v>2.920786E+17</c:v>
                </c:pt>
                <c:pt idx="7">
                  <c:v>9.767064E+16</c:v>
                </c:pt>
                <c:pt idx="8">
                  <c:v>5.569873E+18</c:v>
                </c:pt>
                <c:pt idx="9">
                  <c:v>2.2518699999999997E+20</c:v>
                </c:pt>
                <c:pt idx="10">
                  <c:v>18588810000000</c:v>
                </c:pt>
                <c:pt idx="11">
                  <c:v>1078025999999.9999</c:v>
                </c:pt>
                <c:pt idx="12">
                  <c:v>1.093882E+24</c:v>
                </c:pt>
                <c:pt idx="13">
                  <c:v>4.263298E+17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C0-48BA-94F8-B795F36A5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31632"/>
        <c:axId val="-709331088"/>
      </c:scatterChart>
      <c:valAx>
        <c:axId val="-70933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50"/>
                  <a:t>K</a:t>
                </a:r>
                <a:r>
                  <a:rPr lang="es-CL" sz="1050" baseline="-25000"/>
                  <a:t>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31088"/>
        <c:crosses val="autoZero"/>
        <c:crossBetween val="midCat"/>
      </c:valAx>
      <c:valAx>
        <c:axId val="-709331088"/>
        <c:scaling>
          <c:logBase val="10"/>
          <c:orientation val="minMax"/>
          <c:min val="1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50" baseline="0"/>
                  <a:t>K</a:t>
                </a:r>
                <a:r>
                  <a:rPr lang="es-CL" sz="1050" baseline="-25000"/>
                  <a:t>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3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determinado con parámetro de ajuste k2 </a:t>
            </a:r>
          </a:p>
          <a:p>
            <a:pPr>
              <a:defRPr/>
            </a:pPr>
            <a:r>
              <a:rPr lang="es-CL"/>
              <a:t>calculado según el menor nivel de deformación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038582677165355"/>
                  <c:y val="0.209020851560221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power"/>
            <c:dispRSqr val="0"/>
            <c:dispEq val="0"/>
          </c:trendline>
          <c:xVal>
            <c:numRef>
              <c:f>[1]Comprobación!$H$4:$H$61</c:f>
              <c:numCache>
                <c:formatCode>General</c:formatCode>
                <c:ptCount val="58"/>
                <c:pt idx="0">
                  <c:v>5049.1832020783004</c:v>
                </c:pt>
                <c:pt idx="1">
                  <c:v>10705.447800317497</c:v>
                </c:pt>
                <c:pt idx="2">
                  <c:v>16784.801194959491</c:v>
                </c:pt>
                <c:pt idx="3">
                  <c:v>28208.930691125919</c:v>
                </c:pt>
                <c:pt idx="4">
                  <c:v>1140999.9999999176</c:v>
                </c:pt>
                <c:pt idx="5">
                  <c:v>5503.8165789684899</c:v>
                </c:pt>
                <c:pt idx="6">
                  <c:v>60420.366264200966</c:v>
                </c:pt>
                <c:pt idx="7">
                  <c:v>225851.25211593346</c:v>
                </c:pt>
                <c:pt idx="8">
                  <c:v>1236182.9999683863</c:v>
                </c:pt>
                <c:pt idx="9">
                  <c:v>2185.8638032414374</c:v>
                </c:pt>
                <c:pt idx="10">
                  <c:v>12460.276478443946</c:v>
                </c:pt>
                <c:pt idx="11">
                  <c:v>111648.99648656719</c:v>
                </c:pt>
                <c:pt idx="12">
                  <c:v>1278621.0003905182</c:v>
                </c:pt>
                <c:pt idx="13">
                  <c:v>4285.6587637773464</c:v>
                </c:pt>
                <c:pt idx="14">
                  <c:v>39394.148224115546</c:v>
                </c:pt>
                <c:pt idx="15">
                  <c:v>133547.80939977945</c:v>
                </c:pt>
                <c:pt idx="16">
                  <c:v>644451.10027987172</c:v>
                </c:pt>
                <c:pt idx="17">
                  <c:v>1747426.9999995171</c:v>
                </c:pt>
                <c:pt idx="18">
                  <c:v>2520.2198649832299</c:v>
                </c:pt>
                <c:pt idx="19">
                  <c:v>15893.251472037713</c:v>
                </c:pt>
                <c:pt idx="20">
                  <c:v>161736.94717099023</c:v>
                </c:pt>
                <c:pt idx="21">
                  <c:v>1019961.0000000263</c:v>
                </c:pt>
                <c:pt idx="22">
                  <c:v>13875.273371192472</c:v>
                </c:pt>
                <c:pt idx="23">
                  <c:v>293600.43315164751</c:v>
                </c:pt>
                <c:pt idx="24">
                  <c:v>648922.94966542302</c:v>
                </c:pt>
                <c:pt idx="25">
                  <c:v>4302994.666666666</c:v>
                </c:pt>
                <c:pt idx="26">
                  <c:v>2191.1179249548704</c:v>
                </c:pt>
                <c:pt idx="27">
                  <c:v>12511.526299024652</c:v>
                </c:pt>
                <c:pt idx="28">
                  <c:v>57930.433019695287</c:v>
                </c:pt>
                <c:pt idx="29">
                  <c:v>245925.00008835873</c:v>
                </c:pt>
                <c:pt idx="30">
                  <c:v>4447.8350717289568</c:v>
                </c:pt>
                <c:pt idx="31">
                  <c:v>41976.949777724098</c:v>
                </c:pt>
                <c:pt idx="32">
                  <c:v>302389.42190880311</c:v>
                </c:pt>
                <c:pt idx="33">
                  <c:v>1947820.0000419237</c:v>
                </c:pt>
                <c:pt idx="34">
                  <c:v>4778.6500941121039</c:v>
                </c:pt>
                <c:pt idx="35">
                  <c:v>47454.668227734699</c:v>
                </c:pt>
                <c:pt idx="36">
                  <c:v>357507.74782679352</c:v>
                </c:pt>
                <c:pt idx="37">
                  <c:v>2402242.000458783</c:v>
                </c:pt>
                <c:pt idx="38">
                  <c:v>6489.4396826015645</c:v>
                </c:pt>
                <c:pt idx="39">
                  <c:v>80075.591228853664</c:v>
                </c:pt>
                <c:pt idx="40">
                  <c:v>730258.04879999009</c:v>
                </c:pt>
                <c:pt idx="41">
                  <c:v>1898308.0000018158</c:v>
                </c:pt>
                <c:pt idx="42">
                  <c:v>11165.000000129487</c:v>
                </c:pt>
                <c:pt idx="43">
                  <c:v>4903.9897291874222</c:v>
                </c:pt>
                <c:pt idx="44">
                  <c:v>2050.1543674264162</c:v>
                </c:pt>
                <c:pt idx="45">
                  <c:v>1312.7265174996785</c:v>
                </c:pt>
                <c:pt idx="46">
                  <c:v>10415.999956213947</c:v>
                </c:pt>
                <c:pt idx="47">
                  <c:v>4639.4683051421089</c:v>
                </c:pt>
                <c:pt idx="48">
                  <c:v>1968.5501620123791</c:v>
                </c:pt>
                <c:pt idx="49">
                  <c:v>1270.0673807815219</c:v>
                </c:pt>
                <c:pt idx="54">
                  <c:v>509774.00000018848</c:v>
                </c:pt>
                <c:pt idx="55">
                  <c:v>74794.211922465867</c:v>
                </c:pt>
                <c:pt idx="56">
                  <c:v>19163.88047264385</c:v>
                </c:pt>
                <c:pt idx="57">
                  <c:v>2811.7309578895838</c:v>
                </c:pt>
              </c:numCache>
            </c:numRef>
          </c:xVal>
          <c:yVal>
            <c:numRef>
              <c:f>[1]Comprobación!$C$4:$C$61</c:f>
              <c:numCache>
                <c:formatCode>General</c:formatCode>
                <c:ptCount val="58"/>
                <c:pt idx="0">
                  <c:v>2660.6669999999999</c:v>
                </c:pt>
                <c:pt idx="1">
                  <c:v>4225.6670000000004</c:v>
                </c:pt>
                <c:pt idx="2">
                  <c:v>12199</c:v>
                </c:pt>
                <c:pt idx="3">
                  <c:v>19292</c:v>
                </c:pt>
                <c:pt idx="4">
                  <c:v>1141000</c:v>
                </c:pt>
                <c:pt idx="5">
                  <c:v>9168</c:v>
                </c:pt>
                <c:pt idx="6">
                  <c:v>50413</c:v>
                </c:pt>
                <c:pt idx="7">
                  <c:v>334290</c:v>
                </c:pt>
                <c:pt idx="8">
                  <c:v>1236183</c:v>
                </c:pt>
                <c:pt idx="9">
                  <c:v>6086</c:v>
                </c:pt>
                <c:pt idx="10">
                  <c:v>14404</c:v>
                </c:pt>
                <c:pt idx="11">
                  <c:v>166171</c:v>
                </c:pt>
                <c:pt idx="12">
                  <c:v>1278621</c:v>
                </c:pt>
                <c:pt idx="13">
                  <c:v>10781</c:v>
                </c:pt>
                <c:pt idx="14">
                  <c:v>63896</c:v>
                </c:pt>
                <c:pt idx="15">
                  <c:v>104015</c:v>
                </c:pt>
                <c:pt idx="16">
                  <c:v>671421</c:v>
                </c:pt>
                <c:pt idx="17">
                  <c:v>1747427</c:v>
                </c:pt>
                <c:pt idx="18">
                  <c:v>6772</c:v>
                </c:pt>
                <c:pt idx="19">
                  <c:v>21060</c:v>
                </c:pt>
                <c:pt idx="20">
                  <c:v>213748</c:v>
                </c:pt>
                <c:pt idx="21">
                  <c:v>1019961</c:v>
                </c:pt>
                <c:pt idx="22">
                  <c:v>60692.666666666664</c:v>
                </c:pt>
                <c:pt idx="23">
                  <c:v>237261</c:v>
                </c:pt>
                <c:pt idx="24">
                  <c:v>475408.66666666669</c:v>
                </c:pt>
                <c:pt idx="25">
                  <c:v>4302994.666666667</c:v>
                </c:pt>
                <c:pt idx="26">
                  <c:v>1101.6666666666667</c:v>
                </c:pt>
                <c:pt idx="27">
                  <c:v>16420.666666666668</c:v>
                </c:pt>
                <c:pt idx="28">
                  <c:v>97369.666666666672</c:v>
                </c:pt>
                <c:pt idx="29">
                  <c:v>245925</c:v>
                </c:pt>
                <c:pt idx="30">
                  <c:v>15132</c:v>
                </c:pt>
                <c:pt idx="31">
                  <c:v>43318</c:v>
                </c:pt>
                <c:pt idx="32">
                  <c:v>315583</c:v>
                </c:pt>
                <c:pt idx="33">
                  <c:v>1947820</c:v>
                </c:pt>
                <c:pt idx="34">
                  <c:v>6082</c:v>
                </c:pt>
                <c:pt idx="35">
                  <c:v>95989</c:v>
                </c:pt>
                <c:pt idx="36">
                  <c:v>245545</c:v>
                </c:pt>
                <c:pt idx="37">
                  <c:v>2402242</c:v>
                </c:pt>
                <c:pt idx="38">
                  <c:v>10816</c:v>
                </c:pt>
                <c:pt idx="39">
                  <c:v>58035</c:v>
                </c:pt>
                <c:pt idx="40">
                  <c:v>687896</c:v>
                </c:pt>
                <c:pt idx="41">
                  <c:v>1898308</c:v>
                </c:pt>
                <c:pt idx="42">
                  <c:v>11165</c:v>
                </c:pt>
                <c:pt idx="43">
                  <c:v>2181</c:v>
                </c:pt>
                <c:pt idx="44">
                  <c:v>882</c:v>
                </c:pt>
                <c:pt idx="45">
                  <c:v>313</c:v>
                </c:pt>
                <c:pt idx="46">
                  <c:v>10416</c:v>
                </c:pt>
                <c:pt idx="47">
                  <c:v>1393</c:v>
                </c:pt>
                <c:pt idx="48">
                  <c:v>930</c:v>
                </c:pt>
                <c:pt idx="49">
                  <c:v>406</c:v>
                </c:pt>
                <c:pt idx="50">
                  <c:v>10273973</c:v>
                </c:pt>
                <c:pt idx="51">
                  <c:v>41605</c:v>
                </c:pt>
                <c:pt idx="52">
                  <c:v>24100</c:v>
                </c:pt>
                <c:pt idx="53">
                  <c:v>2301</c:v>
                </c:pt>
                <c:pt idx="54">
                  <c:v>509774</c:v>
                </c:pt>
                <c:pt idx="55">
                  <c:v>28838</c:v>
                </c:pt>
                <c:pt idx="56">
                  <c:v>17330</c:v>
                </c:pt>
                <c:pt idx="57">
                  <c:v>1613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18-4041-84CD-0116776F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57200"/>
        <c:axId val="-709326736"/>
      </c:scatterChart>
      <c:valAx>
        <c:axId val="-7093572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ESTIMADO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26736"/>
        <c:crosses val="autoZero"/>
        <c:crossBetween val="midCat"/>
      </c:valAx>
      <c:valAx>
        <c:axId val="-70932673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ENSAYO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57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</a:t>
            </a:r>
            <a:r>
              <a:rPr lang="es-CL" baseline="0"/>
              <a:t> determinado con p</a:t>
            </a:r>
            <a:r>
              <a:rPr lang="es-CL"/>
              <a:t>arámetro</a:t>
            </a:r>
            <a:r>
              <a:rPr lang="es-CL" baseline="0"/>
              <a:t> de ajuste k2 </a:t>
            </a:r>
          </a:p>
          <a:p>
            <a:pPr>
              <a:defRPr/>
            </a:pPr>
            <a:r>
              <a:rPr lang="es-CL" baseline="0"/>
              <a:t>calculado según el mayor nivel de deformación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038582677165355"/>
                  <c:y val="0.209020851560221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power"/>
            <c:dispRSqr val="0"/>
            <c:dispEq val="0"/>
          </c:trendline>
          <c:xVal>
            <c:numRef>
              <c:f>[1]Comprobación!$E$4:$E$61</c:f>
              <c:numCache>
                <c:formatCode>General</c:formatCode>
                <c:ptCount val="58"/>
                <c:pt idx="0">
                  <c:v>2660.9999964665458</c:v>
                </c:pt>
                <c:pt idx="1">
                  <c:v>4873.9437903539138</c:v>
                </c:pt>
                <c:pt idx="2">
                  <c:v>7001.0642584172347</c:v>
                </c:pt>
                <c:pt idx="3">
                  <c:v>10634.928981587598</c:v>
                </c:pt>
                <c:pt idx="4">
                  <c:v>209297.80301455679</c:v>
                </c:pt>
                <c:pt idx="5">
                  <c:v>9168.0000001012431</c:v>
                </c:pt>
                <c:pt idx="6">
                  <c:v>144566.92589124199</c:v>
                </c:pt>
                <c:pt idx="7">
                  <c:v>659572.80459749035</c:v>
                </c:pt>
                <c:pt idx="8">
                  <c:v>4667790.4444804499</c:v>
                </c:pt>
                <c:pt idx="9">
                  <c:v>6086.0000025501358</c:v>
                </c:pt>
                <c:pt idx="10">
                  <c:v>71753.33723672184</c:v>
                </c:pt>
                <c:pt idx="11">
                  <c:v>1606146.8566230584</c:v>
                </c:pt>
                <c:pt idx="12">
                  <c:v>50907196.370235816</c:v>
                </c:pt>
                <c:pt idx="13">
                  <c:v>10780.999981434754</c:v>
                </c:pt>
                <c:pt idx="14">
                  <c:v>190723.64787860037</c:v>
                </c:pt>
                <c:pt idx="15">
                  <c:v>927018.59342280286</c:v>
                </c:pt>
                <c:pt idx="16">
                  <c:v>7118327.5061619179</c:v>
                </c:pt>
                <c:pt idx="17">
                  <c:v>25908338.62000468</c:v>
                </c:pt>
                <c:pt idx="18">
                  <c:v>6771.99999680371</c:v>
                </c:pt>
                <c:pt idx="19">
                  <c:v>86128.343227640114</c:v>
                </c:pt>
                <c:pt idx="20">
                  <c:v>2121105.4489356293</c:v>
                </c:pt>
                <c:pt idx="21">
                  <c:v>26976860.338773098</c:v>
                </c:pt>
                <c:pt idx="22">
                  <c:v>60692.666666919904</c:v>
                </c:pt>
                <c:pt idx="23">
                  <c:v>3660059.3041486456</c:v>
                </c:pt>
                <c:pt idx="24">
                  <c:v>10619751.458297124</c:v>
                </c:pt>
                <c:pt idx="25">
                  <c:v>134774545.4289979</c:v>
                </c:pt>
                <c:pt idx="26">
                  <c:v>1101.6667298885495</c:v>
                </c:pt>
                <c:pt idx="27">
                  <c:v>3861.6261451893065</c:v>
                </c:pt>
                <c:pt idx="28">
                  <c:v>11639.741245184066</c:v>
                </c:pt>
                <c:pt idx="29">
                  <c:v>32959.089329700742</c:v>
                </c:pt>
                <c:pt idx="30">
                  <c:v>15131.999989113867</c:v>
                </c:pt>
                <c:pt idx="31">
                  <c:v>340513.7962271389</c:v>
                </c:pt>
                <c:pt idx="32">
                  <c:v>5268129.2514591366</c:v>
                </c:pt>
                <c:pt idx="33">
                  <c:v>69791332.76552026</c:v>
                </c:pt>
                <c:pt idx="34">
                  <c:v>6081.9999952102107</c:v>
                </c:pt>
                <c:pt idx="35">
                  <c:v>71672.727574990262</c:v>
                </c:pt>
                <c:pt idx="36">
                  <c:v>627696.2996726092</c:v>
                </c:pt>
                <c:pt idx="37">
                  <c:v>4861454.5379172787</c:v>
                </c:pt>
                <c:pt idx="38">
                  <c:v>10816.000000203441</c:v>
                </c:pt>
                <c:pt idx="39">
                  <c:v>191783.46539404211</c:v>
                </c:pt>
                <c:pt idx="40">
                  <c:v>2405982.8893034132</c:v>
                </c:pt>
                <c:pt idx="41">
                  <c:v>7178656.1785065187</c:v>
                </c:pt>
                <c:pt idx="42">
                  <c:v>11164.999999919693</c:v>
                </c:pt>
                <c:pt idx="43">
                  <c:v>4903.989729113855</c:v>
                </c:pt>
                <c:pt idx="44">
                  <c:v>2050.154367403888</c:v>
                </c:pt>
                <c:pt idx="45">
                  <c:v>1312.7265174879446</c:v>
                </c:pt>
                <c:pt idx="46">
                  <c:v>10415.999999883608</c:v>
                </c:pt>
                <c:pt idx="47">
                  <c:v>4639.4683206741474</c:v>
                </c:pt>
                <c:pt idx="48">
                  <c:v>1968.5501668399245</c:v>
                </c:pt>
                <c:pt idx="49">
                  <c:v>1270.0673833147987</c:v>
                </c:pt>
                <c:pt idx="54">
                  <c:v>509773.99999931175</c:v>
                </c:pt>
                <c:pt idx="55">
                  <c:v>74794.211922368602</c:v>
                </c:pt>
                <c:pt idx="56">
                  <c:v>19163.880472624576</c:v>
                </c:pt>
                <c:pt idx="57">
                  <c:v>2811.7309578879249</c:v>
                </c:pt>
              </c:numCache>
            </c:numRef>
          </c:xVal>
          <c:yVal>
            <c:numRef>
              <c:f>[1]Comprobación!$C$4:$C$61</c:f>
              <c:numCache>
                <c:formatCode>General</c:formatCode>
                <c:ptCount val="58"/>
                <c:pt idx="0">
                  <c:v>2660.6669999999999</c:v>
                </c:pt>
                <c:pt idx="1">
                  <c:v>4225.6670000000004</c:v>
                </c:pt>
                <c:pt idx="2">
                  <c:v>12199</c:v>
                </c:pt>
                <c:pt idx="3">
                  <c:v>19292</c:v>
                </c:pt>
                <c:pt idx="4">
                  <c:v>1141000</c:v>
                </c:pt>
                <c:pt idx="5">
                  <c:v>9168</c:v>
                </c:pt>
                <c:pt idx="6">
                  <c:v>50413</c:v>
                </c:pt>
                <c:pt idx="7">
                  <c:v>334290</c:v>
                </c:pt>
                <c:pt idx="8">
                  <c:v>1236183</c:v>
                </c:pt>
                <c:pt idx="9">
                  <c:v>6086</c:v>
                </c:pt>
                <c:pt idx="10">
                  <c:v>14404</c:v>
                </c:pt>
                <c:pt idx="11">
                  <c:v>166171</c:v>
                </c:pt>
                <c:pt idx="12">
                  <c:v>1278621</c:v>
                </c:pt>
                <c:pt idx="13">
                  <c:v>10781</c:v>
                </c:pt>
                <c:pt idx="14">
                  <c:v>63896</c:v>
                </c:pt>
                <c:pt idx="15">
                  <c:v>104015</c:v>
                </c:pt>
                <c:pt idx="16">
                  <c:v>671421</c:v>
                </c:pt>
                <c:pt idx="17">
                  <c:v>1747427</c:v>
                </c:pt>
                <c:pt idx="18">
                  <c:v>6772</c:v>
                </c:pt>
                <c:pt idx="19">
                  <c:v>21060</c:v>
                </c:pt>
                <c:pt idx="20">
                  <c:v>213748</c:v>
                </c:pt>
                <c:pt idx="21">
                  <c:v>1019961</c:v>
                </c:pt>
                <c:pt idx="22">
                  <c:v>60692.666666666664</c:v>
                </c:pt>
                <c:pt idx="23">
                  <c:v>237261</c:v>
                </c:pt>
                <c:pt idx="24">
                  <c:v>475408.66666666669</c:v>
                </c:pt>
                <c:pt idx="25">
                  <c:v>4302994.666666667</c:v>
                </c:pt>
                <c:pt idx="26">
                  <c:v>1101.6666666666667</c:v>
                </c:pt>
                <c:pt idx="27">
                  <c:v>16420.666666666668</c:v>
                </c:pt>
                <c:pt idx="28">
                  <c:v>97369.666666666672</c:v>
                </c:pt>
                <c:pt idx="29">
                  <c:v>245925</c:v>
                </c:pt>
                <c:pt idx="30">
                  <c:v>15132</c:v>
                </c:pt>
                <c:pt idx="31">
                  <c:v>43318</c:v>
                </c:pt>
                <c:pt idx="32">
                  <c:v>315583</c:v>
                </c:pt>
                <c:pt idx="33">
                  <c:v>1947820</c:v>
                </c:pt>
                <c:pt idx="34">
                  <c:v>6082</c:v>
                </c:pt>
                <c:pt idx="35">
                  <c:v>95989</c:v>
                </c:pt>
                <c:pt idx="36">
                  <c:v>245545</c:v>
                </c:pt>
                <c:pt idx="37">
                  <c:v>2402242</c:v>
                </c:pt>
                <c:pt idx="38">
                  <c:v>10816</c:v>
                </c:pt>
                <c:pt idx="39">
                  <c:v>58035</c:v>
                </c:pt>
                <c:pt idx="40">
                  <c:v>687896</c:v>
                </c:pt>
                <c:pt idx="41">
                  <c:v>1898308</c:v>
                </c:pt>
                <c:pt idx="42">
                  <c:v>11165</c:v>
                </c:pt>
                <c:pt idx="43">
                  <c:v>2181</c:v>
                </c:pt>
                <c:pt idx="44">
                  <c:v>882</c:v>
                </c:pt>
                <c:pt idx="45">
                  <c:v>313</c:v>
                </c:pt>
                <c:pt idx="46">
                  <c:v>10416</c:v>
                </c:pt>
                <c:pt idx="47">
                  <c:v>1393</c:v>
                </c:pt>
                <c:pt idx="48">
                  <c:v>930</c:v>
                </c:pt>
                <c:pt idx="49">
                  <c:v>406</c:v>
                </c:pt>
                <c:pt idx="50">
                  <c:v>10273973</c:v>
                </c:pt>
                <c:pt idx="51">
                  <c:v>41605</c:v>
                </c:pt>
                <c:pt idx="52">
                  <c:v>24100</c:v>
                </c:pt>
                <c:pt idx="53">
                  <c:v>2301</c:v>
                </c:pt>
                <c:pt idx="54">
                  <c:v>509774</c:v>
                </c:pt>
                <c:pt idx="55">
                  <c:v>28838</c:v>
                </c:pt>
                <c:pt idx="56">
                  <c:v>17330</c:v>
                </c:pt>
                <c:pt idx="57">
                  <c:v>1613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6E-445F-855A-052DC0D13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53392"/>
        <c:axId val="-709355568"/>
      </c:scatterChart>
      <c:valAx>
        <c:axId val="-7093533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ESTIMADO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55568"/>
        <c:crosses val="autoZero"/>
        <c:crossBetween val="midCat"/>
      </c:valAx>
      <c:valAx>
        <c:axId val="-70935556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Nf ENSAYO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53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none" baseline="0"/>
              <a:t>Deformación v/s Ciclos de carga</a:t>
            </a:r>
          </a:p>
        </c:rich>
      </c:tx>
      <c:layout>
        <c:manualLayout>
          <c:xMode val="edge"/>
          <c:yMode val="edge"/>
          <c:x val="0.31884889688767754"/>
          <c:y val="4.3742680850645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9.5204601600847261E-2"/>
          <c:y val="0.13222804785270145"/>
          <c:w val="0.75013419959766325"/>
          <c:h val="0.78310581045783856"/>
        </c:manualLayout>
      </c:layout>
      <c:scatterChart>
        <c:scatterStyle val="lineMarker"/>
        <c:varyColors val="0"/>
        <c:ser>
          <c:idx val="1"/>
          <c:order val="0"/>
          <c:tx>
            <c:v>IV-A12 Modificado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[1]Resumen!$C$35:$C$43</c:f>
              <c:numCache>
                <c:formatCode>General</c:formatCode>
                <c:ptCount val="9"/>
                <c:pt idx="0">
                  <c:v>9168</c:v>
                </c:pt>
                <c:pt idx="1">
                  <c:v>50413</c:v>
                </c:pt>
                <c:pt idx="2">
                  <c:v>334290</c:v>
                </c:pt>
                <c:pt idx="4">
                  <c:v>1236183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76-462A-BB65-16CF82A7636F}"/>
            </c:ext>
          </c:extLst>
        </c:ser>
        <c:ser>
          <c:idx val="2"/>
          <c:order val="1"/>
          <c:tx>
            <c:v>M-10 Modificado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[1]Resumen!$D$35:$D$43</c:f>
              <c:numCache>
                <c:formatCode>General</c:formatCode>
                <c:ptCount val="9"/>
                <c:pt idx="0">
                  <c:v>6086</c:v>
                </c:pt>
                <c:pt idx="1">
                  <c:v>14404</c:v>
                </c:pt>
                <c:pt idx="4">
                  <c:v>166171</c:v>
                </c:pt>
                <c:pt idx="7">
                  <c:v>1278621</c:v>
                </c:pt>
              </c:numCache>
            </c:numRef>
          </c:xVal>
          <c:yVal>
            <c:numRef>
              <c:f>[1]Resumen!$A$35:$A$43</c:f>
              <c:numCache>
                <c:formatCode>General</c:formatCode>
                <c:ptCount val="9"/>
                <c:pt idx="0">
                  <c:v>750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  <c:pt idx="6">
                  <c:v>200</c:v>
                </c:pt>
                <c:pt idx="7">
                  <c:v>170</c:v>
                </c:pt>
                <c:pt idx="8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76-462A-BB65-16CF82A7636F}"/>
            </c:ext>
          </c:extLst>
        </c:ser>
        <c:ser>
          <c:idx val="21"/>
          <c:order val="2"/>
          <c:tx>
            <c:v>M10 A del Maipo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4">
                    <a:lumMod val="8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4">
                    <a:lumMod val="8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[1]Resumen!$D$47:$D$52</c:f>
              <c:numCache>
                <c:formatCode>General</c:formatCode>
                <c:ptCount val="6"/>
                <c:pt idx="0">
                  <c:v>15132</c:v>
                </c:pt>
                <c:pt idx="1">
                  <c:v>43318</c:v>
                </c:pt>
                <c:pt idx="3">
                  <c:v>315583</c:v>
                </c:pt>
                <c:pt idx="5">
                  <c:v>1947820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76-462A-BB65-16CF82A7636F}"/>
            </c:ext>
          </c:extLst>
        </c:ser>
        <c:ser>
          <c:idx val="22"/>
          <c:order val="3"/>
          <c:tx>
            <c:v>M10 A. del Sol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>
                    <a:lumMod val="80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5">
                    <a:lumMod val="80000"/>
                  </a:schemeClr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[1]Resumen!$E$47:$E$52</c:f>
              <c:numCache>
                <c:formatCode>General</c:formatCode>
                <c:ptCount val="6"/>
                <c:pt idx="0">
                  <c:v>6082</c:v>
                </c:pt>
                <c:pt idx="1">
                  <c:v>95989</c:v>
                </c:pt>
                <c:pt idx="3">
                  <c:v>245545</c:v>
                </c:pt>
                <c:pt idx="5">
                  <c:v>2402242</c:v>
                </c:pt>
              </c:numCache>
            </c:num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076-462A-BB65-16CF82A7636F}"/>
            </c:ext>
          </c:extLst>
        </c:ser>
        <c:ser>
          <c:idx val="5"/>
          <c:order val="4"/>
          <c:tx>
            <c:strRef>
              <c:f>[1]Resumen!$F$46</c:f>
              <c:strCache>
                <c:ptCount val="1"/>
                <c:pt idx="0">
                  <c:v>IV-A-12 Autopista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6"/>
                </a:solidFill>
              </a:ln>
              <a:effectLst/>
            </c:spPr>
            <c:trendlineType val="power"/>
            <c:dispRSqr val="0"/>
            <c:dispEq val="0"/>
          </c:trendline>
          <c:xVal>
            <c:strRef>
              <c:f>[1]Resumen!$F$54:$G$59</c:f>
              <c:strCache>
                <c:ptCount val="6"/>
              </c:strCache>
            </c:strRef>
          </c:xVal>
          <c:yVal>
            <c:numRef>
              <c:f>[1]Resumen!$A$47:$A$52</c:f>
              <c:numCache>
                <c:formatCode>General</c:formatCode>
                <c:ptCount val="6"/>
                <c:pt idx="0">
                  <c:v>750</c:v>
                </c:pt>
                <c:pt idx="1">
                  <c:v>500</c:v>
                </c:pt>
                <c:pt idx="2">
                  <c:v>450</c:v>
                </c:pt>
                <c:pt idx="3">
                  <c:v>350</c:v>
                </c:pt>
                <c:pt idx="4">
                  <c:v>300</c:v>
                </c:pt>
                <c:pt idx="5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076-462A-BB65-16CF82A7636F}"/>
            </c:ext>
          </c:extLst>
        </c:ser>
        <c:ser>
          <c:idx val="12"/>
          <c:order val="5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[1]Resumen!$Y$41:$Y$50</c:f>
              <c:numCache>
                <c:formatCode>General</c:formatCode>
                <c:ptCount val="10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xVal>
          <c:yVal>
            <c:numRef>
              <c:f>[1]Resumen!$X$41:$X$50</c:f>
              <c:numCache>
                <c:formatCode>General</c:formatCode>
                <c:ptCount val="10"/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076-462A-BB65-16CF82A7636F}"/>
            </c:ext>
          </c:extLst>
        </c:ser>
        <c:ser>
          <c:idx val="13"/>
          <c:order val="6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[1]Resumen!$W$42:$X$42</c:f>
              <c:numCache>
                <c:formatCode>General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076-462A-BB65-16CF82A7636F}"/>
            </c:ext>
          </c:extLst>
        </c:ser>
        <c:ser>
          <c:idx val="14"/>
          <c:order val="7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[1]Resumen!$W$43:$X$43</c:f>
              <c:numCache>
                <c:formatCode>General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076-462A-BB65-16CF82A7636F}"/>
            </c:ext>
          </c:extLst>
        </c:ser>
        <c:ser>
          <c:idx val="15"/>
          <c:order val="8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[1]Resumen!$W$44:$X$44</c:f>
              <c:numCache>
                <c:formatCode>General</c:formatCode>
                <c:ptCount val="2"/>
                <c:pt idx="0">
                  <c:v>400</c:v>
                </c:pt>
                <c:pt idx="1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076-462A-BB65-16CF82A7636F}"/>
            </c:ext>
          </c:extLst>
        </c:ser>
        <c:ser>
          <c:idx val="16"/>
          <c:order val="9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[1]Resumen!$W$45:$X$45</c:f>
              <c:numCache>
                <c:formatCode>General</c:formatCode>
                <c:ptCount val="2"/>
                <c:pt idx="0">
                  <c:v>500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076-462A-BB65-16CF82A7636F}"/>
            </c:ext>
          </c:extLst>
        </c:ser>
        <c:ser>
          <c:idx val="17"/>
          <c:order val="10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[1]Resumen!$W$46:$X$46</c:f>
              <c:numCache>
                <c:formatCode>General</c:formatCode>
                <c:ptCount val="2"/>
                <c:pt idx="0">
                  <c:v>600</c:v>
                </c:pt>
                <c:pt idx="1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076-462A-BB65-16CF82A7636F}"/>
            </c:ext>
          </c:extLst>
        </c:ser>
        <c:ser>
          <c:idx val="18"/>
          <c:order val="11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[1]Resumen!$W$47:$X$47</c:f>
              <c:numCache>
                <c:formatCode>General</c:formatCode>
                <c:ptCount val="2"/>
                <c:pt idx="0">
                  <c:v>700</c:v>
                </c:pt>
                <c:pt idx="1">
                  <c:v>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076-462A-BB65-16CF82A7636F}"/>
            </c:ext>
          </c:extLst>
        </c:ser>
        <c:ser>
          <c:idx val="19"/>
          <c:order val="12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[1]Resumen!$W$48:$X$48</c:f>
              <c:numCache>
                <c:formatCode>General</c:formatCode>
                <c:ptCount val="2"/>
                <c:pt idx="0">
                  <c:v>800</c:v>
                </c:pt>
                <c:pt idx="1">
                  <c:v>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076-462A-BB65-16CF82A7636F}"/>
            </c:ext>
          </c:extLst>
        </c:ser>
        <c:ser>
          <c:idx val="20"/>
          <c:order val="13"/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[1]Resumen!$X$55:$Y$55</c:f>
              <c:numCache>
                <c:formatCode>General</c:formatCode>
                <c:ptCount val="2"/>
                <c:pt idx="0">
                  <c:v>100</c:v>
                </c:pt>
                <c:pt idx="1">
                  <c:v>100000000</c:v>
                </c:pt>
              </c:numCache>
            </c:numRef>
          </c:xVal>
          <c:yVal>
            <c:numRef>
              <c:f>[1]Resumen!$W$49:$X$49</c:f>
              <c:numCache>
                <c:formatCode>General</c:formatCode>
                <c:ptCount val="2"/>
                <c:pt idx="0">
                  <c:v>900</c:v>
                </c:pt>
                <c:pt idx="1">
                  <c:v>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076-462A-BB65-16CF82A76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352304"/>
        <c:axId val="-709351216"/>
      </c:scatterChart>
      <c:valAx>
        <c:axId val="-709352304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cap="none" baseline="0"/>
                  <a:t>Ciclos de carga (Nf)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non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51216"/>
        <c:crosses val="autoZero"/>
        <c:crossBetween val="midCat"/>
      </c:valAx>
      <c:valAx>
        <c:axId val="-709351216"/>
        <c:scaling>
          <c:logBase val="10"/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cap="none" baseline="0"/>
                  <a:t>Deformación unitaria [</a:t>
                </a:r>
                <a:r>
                  <a:rPr lang="es-CL" cap="none" baseline="0">
                    <a:sym typeface="Symbol" panose="05050102010706020507" pitchFamily="18" charset="2"/>
                  </a:rPr>
                  <a:t>strain]</a:t>
                </a:r>
                <a:endParaRPr lang="es-CL" cap="none" baseline="0"/>
              </a:p>
            </c:rich>
          </c:tx>
          <c:layout>
            <c:manualLayout>
              <c:xMode val="edge"/>
              <c:yMode val="edge"/>
              <c:x val="2.7599889762531454E-2"/>
              <c:y val="0.35772648405267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70935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ayout>
        <c:manualLayout>
          <c:xMode val="edge"/>
          <c:yMode val="edge"/>
          <c:x val="0.87030775980251351"/>
          <c:y val="0.26479814330663393"/>
          <c:w val="0.12969236764892303"/>
          <c:h val="0.552674792394653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Módulo1!$DB$13:$DB$41</c:f>
              <c:numCache>
                <c:formatCode>#,##0.0000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0-40BA-968E-BE4F8423BA49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Módulo1!$DF$13:$DF$41</c:f>
              <c:numCache>
                <c:formatCode>General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0-40BA-968E-BE4F8423BA49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Módulo1!$DP$13:$DP$41</c:f>
              <c:numCache>
                <c:formatCode>0.00</c:formatCode>
                <c:ptCount val="29"/>
                <c:pt idx="0">
                  <c:v>2.3902697768488808</c:v>
                </c:pt>
                <c:pt idx="1">
                  <c:v>2.6320268780622671</c:v>
                </c:pt>
                <c:pt idx="2">
                  <c:v>2.919093627334445</c:v>
                </c:pt>
                <c:pt idx="3">
                  <c:v>3.4605543084603148</c:v>
                </c:pt>
                <c:pt idx="4">
                  <c:v>3.5541455546770546</c:v>
                </c:pt>
                <c:pt idx="5">
                  <c:v>3.607521103248466</c:v>
                </c:pt>
                <c:pt idx="6">
                  <c:v>3.6446621292094399</c:v>
                </c:pt>
                <c:pt idx="7">
                  <c:v>3.6730134510456351</c:v>
                </c:pt>
                <c:pt idx="8">
                  <c:v>3.695862764419942</c:v>
                </c:pt>
                <c:pt idx="9">
                  <c:v>3.7149502244278247</c:v>
                </c:pt>
                <c:pt idx="10">
                  <c:v>3.7313071968501847</c:v>
                </c:pt>
                <c:pt idx="11">
                  <c:v>3.7455945987224397</c:v>
                </c:pt>
                <c:pt idx="12">
                  <c:v>3.7582609712520556</c:v>
                </c:pt>
                <c:pt idx="13">
                  <c:v>3.7696244343984064</c:v>
                </c:pt>
                <c:pt idx="14">
                  <c:v>3.7799186309958581</c:v>
                </c:pt>
                <c:pt idx="15">
                  <c:v>3.7893201046688221</c:v>
                </c:pt>
                <c:pt idx="16">
                  <c:v>3.7979654355409944</c:v>
                </c:pt>
                <c:pt idx="17">
                  <c:v>3.8059624078979812</c:v>
                </c:pt>
                <c:pt idx="18">
                  <c:v>3.8133975392738573</c:v>
                </c:pt>
                <c:pt idx="19">
                  <c:v>3.8203413050034665</c:v>
                </c:pt>
                <c:pt idx="20">
                  <c:v>3.826851854868941</c:v>
                </c:pt>
                <c:pt idx="21">
                  <c:v>3.8329777149219826</c:v>
                </c:pt>
                <c:pt idx="22">
                  <c:v>3.8387597893220038</c:v>
                </c:pt>
                <c:pt idx="23">
                  <c:v>3.9606178998506643</c:v>
                </c:pt>
                <c:pt idx="24">
                  <c:v>4.066272425438604</c:v>
                </c:pt>
                <c:pt idx="25">
                  <c:v>4.1546445554825304</c:v>
                </c:pt>
                <c:pt idx="26">
                  <c:v>4.2249450679378677</c:v>
                </c:pt>
                <c:pt idx="27">
                  <c:v>4.2763759617908184</c:v>
                </c:pt>
                <c:pt idx="28">
                  <c:v>4.3080971013197686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00-40BA-968E-BE4F8423BA49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Módulo1!$DX$13:$DX$41</c:f>
              <c:numCache>
                <c:formatCode>0.00</c:formatCode>
                <c:ptCount val="29"/>
                <c:pt idx="0">
                  <c:v>2.4564869667779172</c:v>
                </c:pt>
                <c:pt idx="1">
                  <c:v>2.7095230419812548</c:v>
                </c:pt>
                <c:pt idx="2">
                  <c:v>3.0037779531950006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00-40BA-968E-BE4F8423BA49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Módulo1!$EF$13:$EF$41</c:f>
              <c:numCache>
                <c:formatCode>0.00</c:formatCode>
                <c:ptCount val="29"/>
                <c:pt idx="0">
                  <c:v>2.7676735359875919</c:v>
                </c:pt>
                <c:pt idx="1">
                  <c:v>3.0477268940972468</c:v>
                </c:pt>
                <c:pt idx="2">
                  <c:v>3.3412372465567253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00-40BA-968E-BE4F8423BA49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Módulo1!$EI$13:$EI$41</c:f>
              <c:numCache>
                <c:formatCode>0.000</c:formatCode>
                <c:ptCount val="29"/>
                <c:pt idx="0">
                  <c:v>2.3047437740689509</c:v>
                </c:pt>
                <c:pt idx="1">
                  <c:v>2.3594478415338771</c:v>
                </c:pt>
                <c:pt idx="2">
                  <c:v>2.5347924411891314</c:v>
                </c:pt>
                <c:pt idx="3">
                  <c:v>3.0941855777000171</c:v>
                </c:pt>
                <c:pt idx="4">
                  <c:v>3.1991271910662276</c:v>
                </c:pt>
                <c:pt idx="5">
                  <c:v>3.2591362627433873</c:v>
                </c:pt>
                <c:pt idx="6">
                  <c:v>3.3009315188936652</c:v>
                </c:pt>
                <c:pt idx="7">
                  <c:v>3.3328485990059646</c:v>
                </c:pt>
                <c:pt idx="8">
                  <c:v>3.3585764964551275</c:v>
                </c:pt>
                <c:pt idx="9">
                  <c:v>3.3800701862079836</c:v>
                </c:pt>
                <c:pt idx="10">
                  <c:v>3.398489295918377</c:v>
                </c:pt>
                <c:pt idx="11">
                  <c:v>3.4145773629179477</c:v>
                </c:pt>
                <c:pt idx="12">
                  <c:v>3.4288392165327846</c:v>
                </c:pt>
                <c:pt idx="13">
                  <c:v>3.4416330167819336</c:v>
                </c:pt>
                <c:pt idx="14">
                  <c:v>3.4532218829646109</c:v>
                </c:pt>
                <c:pt idx="15">
                  <c:v>3.4638046736673811</c:v>
                </c:pt>
                <c:pt idx="16">
                  <c:v>3.4735352593260616</c:v>
                </c:pt>
                <c:pt idx="17">
                  <c:v>3.4825350865699329</c:v>
                </c:pt>
                <c:pt idx="18">
                  <c:v>3.4909016512378046</c:v>
                </c:pt>
                <c:pt idx="19">
                  <c:v>3.4987143793057323</c:v>
                </c:pt>
                <c:pt idx="20">
                  <c:v>3.5060388113075933</c:v>
                </c:pt>
                <c:pt idx="21">
                  <c:v>3.5129296447399425</c:v>
                </c:pt>
                <c:pt idx="22">
                  <c:v>3.5194329885926705</c:v>
                </c:pt>
                <c:pt idx="23">
                  <c:v>3.6562405999492125</c:v>
                </c:pt>
                <c:pt idx="24">
                  <c:v>3.7743036727588719</c:v>
                </c:pt>
                <c:pt idx="25">
                  <c:v>3.8728583328665991</c:v>
                </c:pt>
                <c:pt idx="26">
                  <c:v>3.9523815052824363</c:v>
                </c:pt>
                <c:pt idx="27">
                  <c:v>4.0142934840012598</c:v>
                </c:pt>
                <c:pt idx="28">
                  <c:v>4.0604883651651784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200-40BA-968E-BE4F8423BA49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Módulo1!$EL$13:$EL$41</c:f>
              <c:numCache>
                <c:formatCode>0.000</c:formatCode>
                <c:ptCount val="29"/>
                <c:pt idx="0">
                  <c:v>2.3131476433177767</c:v>
                </c:pt>
                <c:pt idx="1">
                  <c:v>2.3902818707928493</c:v>
                </c:pt>
                <c:pt idx="2">
                  <c:v>2.6023469364626703</c:v>
                </c:pt>
                <c:pt idx="3">
                  <c:v>3.1739961878486218</c:v>
                </c:pt>
                <c:pt idx="4">
                  <c:v>3.275638601828347</c:v>
                </c:pt>
                <c:pt idx="5">
                  <c:v>3.3333533929931658</c:v>
                </c:pt>
                <c:pt idx="6">
                  <c:v>3.373384983683887</c:v>
                </c:pt>
                <c:pt idx="7">
                  <c:v>3.403865072755099</c:v>
                </c:pt>
                <c:pt idx="8">
                  <c:v>3.4283779919624813</c:v>
                </c:pt>
                <c:pt idx="9">
                  <c:v>3.4488178221603194</c:v>
                </c:pt>
                <c:pt idx="10">
                  <c:v>3.4663055648383154</c:v>
                </c:pt>
                <c:pt idx="11">
                  <c:v>3.4815586737175304</c:v>
                </c:pt>
                <c:pt idx="12">
                  <c:v>3.4950635099974803</c:v>
                </c:pt>
                <c:pt idx="13">
                  <c:v>3.5071646635425497</c:v>
                </c:pt>
                <c:pt idx="14">
                  <c:v>3.5181149805057497</c:v>
                </c:pt>
                <c:pt idx="15">
                  <c:v>3.528105349208293</c:v>
                </c:pt>
                <c:pt idx="16">
                  <c:v>3.5372833282787024</c:v>
                </c:pt>
                <c:pt idx="17">
                  <c:v>3.545765278041936</c:v>
                </c:pt>
                <c:pt idx="18">
                  <c:v>3.5536445337148499</c:v>
                </c:pt>
                <c:pt idx="19">
                  <c:v>3.560997073251269</c:v>
                </c:pt>
                <c:pt idx="20">
                  <c:v>3.5678855468801824</c:v>
                </c:pt>
                <c:pt idx="21">
                  <c:v>3.5743622046938479</c:v>
                </c:pt>
                <c:pt idx="22">
                  <c:v>3.5804710645709221</c:v>
                </c:pt>
                <c:pt idx="23">
                  <c:v>3.7081341009135826</c:v>
                </c:pt>
                <c:pt idx="24">
                  <c:v>3.8168849644345957</c:v>
                </c:pt>
                <c:pt idx="25">
                  <c:v>3.9064909291752121</c:v>
                </c:pt>
                <c:pt idx="26">
                  <c:v>3.9778303467256011</c:v>
                </c:pt>
                <c:pt idx="27">
                  <c:v>4.0325197665886749</c:v>
                </c:pt>
                <c:pt idx="28">
                  <c:v>4.0724342716191897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200-40BA-968E-BE4F8423BA49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Módulo1!$EO$13:$EO$41</c:f>
              <c:numCache>
                <c:formatCode>0.000</c:formatCode>
                <c:ptCount val="29"/>
                <c:pt idx="0">
                  <c:v>2.4061745196593605</c:v>
                </c:pt>
                <c:pt idx="1">
                  <c:v>2.6127818648161063</c:v>
                </c:pt>
                <c:pt idx="2">
                  <c:v>2.9109451820374375</c:v>
                </c:pt>
                <c:pt idx="3">
                  <c:v>3.4237771840847224</c:v>
                </c:pt>
                <c:pt idx="4">
                  <c:v>3.5032439542480125</c:v>
                </c:pt>
                <c:pt idx="5">
                  <c:v>3.5474843258173592</c:v>
                </c:pt>
                <c:pt idx="6">
                  <c:v>3.5778186883011696</c:v>
                </c:pt>
                <c:pt idx="7">
                  <c:v>3.6007292253169063</c:v>
                </c:pt>
                <c:pt idx="8">
                  <c:v>3.6190406209129566</c:v>
                </c:pt>
                <c:pt idx="9">
                  <c:v>3.6342331847092293</c:v>
                </c:pt>
                <c:pt idx="10">
                  <c:v>3.6471773333681718</c:v>
                </c:pt>
                <c:pt idx="11">
                  <c:v>3.6584271611200356</c:v>
                </c:pt>
                <c:pt idx="12">
                  <c:v>3.6683565804912353</c:v>
                </c:pt>
                <c:pt idx="13">
                  <c:v>3.6772294655406386</c:v>
                </c:pt>
                <c:pt idx="14">
                  <c:v>3.68523876226008</c:v>
                </c:pt>
                <c:pt idx="15">
                  <c:v>3.6925296834104864</c:v>
                </c:pt>
                <c:pt idx="16">
                  <c:v>3.6992141642822709</c:v>
                </c:pt>
                <c:pt idx="17">
                  <c:v>3.7053802475211874</c:v>
                </c:pt>
                <c:pt idx="18">
                  <c:v>3.7110983880184367</c:v>
                </c:pt>
                <c:pt idx="19">
                  <c:v>3.7164258138335926</c:v>
                </c:pt>
                <c:pt idx="20">
                  <c:v>3.7214096191902346</c:v>
                </c:pt>
                <c:pt idx="21">
                  <c:v>3.7260890066729226</c:v>
                </c:pt>
                <c:pt idx="22">
                  <c:v>3.7304969441927507</c:v>
                </c:pt>
                <c:pt idx="23">
                  <c:v>3.8213961206044496</c:v>
                </c:pt>
                <c:pt idx="24">
                  <c:v>3.8971447164995232</c:v>
                </c:pt>
                <c:pt idx="25">
                  <c:v>3.9585240697512187</c:v>
                </c:pt>
                <c:pt idx="26">
                  <c:v>4.0066858222369914</c:v>
                </c:pt>
                <c:pt idx="27">
                  <c:v>4.0428926420167572</c:v>
                </c:pt>
                <c:pt idx="28">
                  <c:v>4.068283049991229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200-40BA-968E-BE4F8423B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392960"/>
        <c:axId val="-2025393504"/>
      </c:scatterChart>
      <c:valAx>
        <c:axId val="-202539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93504"/>
        <c:crosses val="autoZero"/>
        <c:crossBetween val="midCat"/>
      </c:valAx>
      <c:valAx>
        <c:axId val="-202539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9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Módulo1!$EU$13:$EU$41</c:f>
              <c:numCache>
                <c:formatCode>#,##0.0000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B5-4076-B904-807BCF735BC8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Módulo1!$EY$13:$EY$41</c:f>
              <c:numCache>
                <c:formatCode>General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B5-4076-B904-807BCF735BC8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Módulo1!$FI$13:$FI$41</c:f>
              <c:numCache>
                <c:formatCode>0.00</c:formatCode>
                <c:ptCount val="29"/>
                <c:pt idx="0">
                  <c:v>2.7317426758742838</c:v>
                </c:pt>
                <c:pt idx="1">
                  <c:v>2.9677724844731723</c:v>
                </c:pt>
                <c:pt idx="2">
                  <c:v>3.2485946309269229</c:v>
                </c:pt>
                <c:pt idx="3">
                  <c:v>3.7790751191067788</c:v>
                </c:pt>
                <c:pt idx="4">
                  <c:v>3.8707997592921504</c:v>
                </c:pt>
                <c:pt idx="5">
                  <c:v>3.9231082132891806</c:v>
                </c:pt>
                <c:pt idx="6">
                  <c:v>3.9595047835214228</c:v>
                </c:pt>
                <c:pt idx="7">
                  <c:v>3.9872864532235499</c:v>
                </c:pt>
                <c:pt idx="8">
                  <c:v>4.0096756412370471</c:v>
                </c:pt>
                <c:pt idx="9">
                  <c:v>4.0283779415076424</c:v>
                </c:pt>
                <c:pt idx="10">
                  <c:v>4.0444042256510526</c:v>
                </c:pt>
                <c:pt idx="11">
                  <c:v>4.0584022698607187</c:v>
                </c:pt>
                <c:pt idx="12">
                  <c:v>4.0708116913772869</c:v>
                </c:pt>
                <c:pt idx="13">
                  <c:v>4.0819442767824352</c:v>
                </c:pt>
                <c:pt idx="14">
                  <c:v>4.0920290142389826</c:v>
                </c:pt>
                <c:pt idx="15">
                  <c:v>4.1012389278771328</c:v>
                </c:pt>
                <c:pt idx="16">
                  <c:v>4.1097078732084604</c:v>
                </c:pt>
                <c:pt idx="17">
                  <c:v>4.1175414829381269</c:v>
                </c:pt>
                <c:pt idx="18">
                  <c:v>4.1248245464303031</c:v>
                </c:pt>
                <c:pt idx="19">
                  <c:v>4.1316261303981054</c:v>
                </c:pt>
                <c:pt idx="20">
                  <c:v>4.1380032216368248</c:v>
                </c:pt>
                <c:pt idx="21">
                  <c:v>4.144003375094452</c:v>
                </c:pt>
                <c:pt idx="22">
                  <c:v>4.1496666758688061</c:v>
                </c:pt>
                <c:pt idx="23">
                  <c:v>4.2689887966218869</c:v>
                </c:pt>
                <c:pt idx="24">
                  <c:v>4.3723748502268096</c:v>
                </c:pt>
                <c:pt idx="25">
                  <c:v>4.4587689702930557</c:v>
                </c:pt>
                <c:pt idx="26">
                  <c:v>4.5274018461893686</c:v>
                </c:pt>
                <c:pt idx="27">
                  <c:v>4.5774954656548523</c:v>
                </c:pt>
                <c:pt idx="28">
                  <c:v>4.6082301453259999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B5-4076-B904-807BCF735BC8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Módulo1!$FQ$13:$FQ$41</c:f>
              <c:numCache>
                <c:formatCode>0.00</c:formatCode>
                <c:ptCount val="29"/>
                <c:pt idx="0">
                  <c:v>2.796383730591951</c:v>
                </c:pt>
                <c:pt idx="1">
                  <c:v>3.0436104009313363</c:v>
                </c:pt>
                <c:pt idx="2">
                  <c:v>3.3315974625502327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B5-4076-B904-807BCF735BC8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Módulo1!$FY$13:$FY$41</c:f>
              <c:numCache>
                <c:formatCode>0.00</c:formatCode>
                <c:ptCount val="29"/>
                <c:pt idx="0">
                  <c:v>3.1008009414100206</c:v>
                </c:pt>
                <c:pt idx="1">
                  <c:v>3.3749774046710463</c:v>
                </c:pt>
                <c:pt idx="2">
                  <c:v>3.6625835722663664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B5-4076-B904-807BCF735BC8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Módulo1!$GB$13:$GB$41</c:f>
              <c:numCache>
                <c:formatCode>0.000</c:formatCode>
                <c:ptCount val="29"/>
                <c:pt idx="0">
                  <c:v>2.3554353183722987</c:v>
                </c:pt>
                <c:pt idx="1">
                  <c:v>2.46606081137327</c:v>
                </c:pt>
                <c:pt idx="2">
                  <c:v>2.7262370485929739</c:v>
                </c:pt>
                <c:pt idx="3">
                  <c:v>3.3305108259665848</c:v>
                </c:pt>
                <c:pt idx="4">
                  <c:v>3.4331441192091341</c:v>
                </c:pt>
                <c:pt idx="5">
                  <c:v>3.4910120507532945</c:v>
                </c:pt>
                <c:pt idx="6">
                  <c:v>3.5309692613548576</c:v>
                </c:pt>
                <c:pt idx="7">
                  <c:v>3.5612889499937963</c:v>
                </c:pt>
                <c:pt idx="8">
                  <c:v>3.5856049827582841</c:v>
                </c:pt>
                <c:pt idx="9">
                  <c:v>3.6058325830999034</c:v>
                </c:pt>
                <c:pt idx="10">
                  <c:v>3.6231028621341062</c:v>
                </c:pt>
                <c:pt idx="11">
                  <c:v>3.6381384424697307</c:v>
                </c:pt>
                <c:pt idx="12">
                  <c:v>3.6514284199065856</c:v>
                </c:pt>
                <c:pt idx="13">
                  <c:v>3.6633188362482518</c:v>
                </c:pt>
                <c:pt idx="14">
                  <c:v>3.6740632807319784</c:v>
                </c:pt>
                <c:pt idx="15">
                  <c:v>3.6838529799488806</c:v>
                </c:pt>
                <c:pt idx="16">
                  <c:v>3.69283559493531</c:v>
                </c:pt>
                <c:pt idx="17">
                  <c:v>3.7011274499916449</c:v>
                </c:pt>
                <c:pt idx="18">
                  <c:v>3.7088217636940195</c:v>
                </c:pt>
                <c:pt idx="19">
                  <c:v>3.7159943517914886</c:v>
                </c:pt>
                <c:pt idx="20">
                  <c:v>3.7227076783119926</c:v>
                </c:pt>
                <c:pt idx="21">
                  <c:v>3.7290137965294967</c:v>
                </c:pt>
                <c:pt idx="22">
                  <c:v>3.7349565251917811</c:v>
                </c:pt>
                <c:pt idx="23">
                  <c:v>3.857856310007207</c:v>
                </c:pt>
                <c:pt idx="24">
                  <c:v>3.9602589641705475</c:v>
                </c:pt>
                <c:pt idx="25">
                  <c:v>4.0427179678728251</c:v>
                </c:pt>
                <c:pt idx="26">
                  <c:v>4.1070202562972522</c:v>
                </c:pt>
                <c:pt idx="27">
                  <c:v>4.1556148410214746</c:v>
                </c:pt>
                <c:pt idx="28">
                  <c:v>4.1910203512339415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2B5-4076-B904-807BCF735BC8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Módulo1!$GE$13:$GE$41</c:f>
              <c:numCache>
                <c:formatCode>0.000</c:formatCode>
                <c:ptCount val="29"/>
                <c:pt idx="0">
                  <c:v>2.3742297526677225</c:v>
                </c:pt>
                <c:pt idx="1">
                  <c:v>2.519404409009252</c:v>
                </c:pt>
                <c:pt idx="2">
                  <c:v>2.8094149327530071</c:v>
                </c:pt>
                <c:pt idx="3">
                  <c:v>3.4087348409018241</c:v>
                </c:pt>
                <c:pt idx="4">
                  <c:v>3.5068227902412117</c:v>
                </c:pt>
                <c:pt idx="5">
                  <c:v>3.5617671162634617</c:v>
                </c:pt>
                <c:pt idx="6">
                  <c:v>3.5995497092159257</c:v>
                </c:pt>
                <c:pt idx="7">
                  <c:v>3.6281320805587769</c:v>
                </c:pt>
                <c:pt idx="8">
                  <c:v>3.6509992029403517</c:v>
                </c:pt>
                <c:pt idx="9">
                  <c:v>3.6699830682239227</c:v>
                </c:pt>
                <c:pt idx="10">
                  <c:v>3.6861633561105398</c:v>
                </c:pt>
                <c:pt idx="11">
                  <c:v>3.7002286037860626</c:v>
                </c:pt>
                <c:pt idx="12">
                  <c:v>3.7126441154327843</c:v>
                </c:pt>
                <c:pt idx="13">
                  <c:v>3.723738648198236</c:v>
                </c:pt>
                <c:pt idx="14">
                  <c:v>3.7337528273177765</c:v>
                </c:pt>
                <c:pt idx="15">
                  <c:v>3.7428678998539024</c:v>
                </c:pt>
                <c:pt idx="16">
                  <c:v>3.751223676749655</c:v>
                </c:pt>
                <c:pt idx="17">
                  <c:v>3.7589301933310399</c:v>
                </c:pt>
                <c:pt idx="18">
                  <c:v>3.7660755503335865</c:v>
                </c:pt>
                <c:pt idx="19">
                  <c:v>3.7727313418082211</c:v>
                </c:pt>
                <c:pt idx="20">
                  <c:v>3.7789565077150722</c:v>
                </c:pt>
                <c:pt idx="21">
                  <c:v>3.7848001286222455</c:v>
                </c:pt>
                <c:pt idx="22">
                  <c:v>3.7903034921990582</c:v>
                </c:pt>
                <c:pt idx="23">
                  <c:v>3.9033199628278186</c:v>
                </c:pt>
                <c:pt idx="24">
                  <c:v>3.9962453747286251</c:v>
                </c:pt>
                <c:pt idx="25">
                  <c:v>4.0701663617202843</c:v>
                </c:pt>
                <c:pt idx="26">
                  <c:v>4.1271530922961581</c:v>
                </c:pt>
                <c:pt idx="27">
                  <c:v>4.1696710578346385</c:v>
                </c:pt>
                <c:pt idx="28">
                  <c:v>4.2000584151324771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2B5-4076-B904-807BCF735BC8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Módulo1!$GH$13:$GH$41</c:f>
              <c:numCache>
                <c:formatCode>0.000</c:formatCode>
                <c:ptCount val="29"/>
                <c:pt idx="0">
                  <c:v>2.5451569624874248</c:v>
                </c:pt>
                <c:pt idx="1">
                  <c:v>2.8217999466941124</c:v>
                </c:pt>
                <c:pt idx="2">
                  <c:v>3.1462502840709541</c:v>
                </c:pt>
                <c:pt idx="3">
                  <c:v>3.6467155579120423</c:v>
                </c:pt>
                <c:pt idx="4">
                  <c:v>3.7201472665009154</c:v>
                </c:pt>
                <c:pt idx="5">
                  <c:v>3.7604902429222409</c:v>
                </c:pt>
                <c:pt idx="6">
                  <c:v>3.7879150206130583</c:v>
                </c:pt>
                <c:pt idx="7">
                  <c:v>3.8084944127830482</c:v>
                </c:pt>
                <c:pt idx="8">
                  <c:v>3.8248572042659785</c:v>
                </c:pt>
                <c:pt idx="9">
                  <c:v>3.8383739462344786</c:v>
                </c:pt>
                <c:pt idx="10">
                  <c:v>3.8498470842601638</c:v>
                </c:pt>
                <c:pt idx="11">
                  <c:v>3.8597855775069898</c:v>
                </c:pt>
                <c:pt idx="12">
                  <c:v>3.8685317795638059</c:v>
                </c:pt>
                <c:pt idx="13">
                  <c:v>3.8763266015991507</c:v>
                </c:pt>
                <c:pt idx="14">
                  <c:v>3.8833457431787148</c:v>
                </c:pt>
                <c:pt idx="15">
                  <c:v>3.8897211246972097</c:v>
                </c:pt>
                <c:pt idx="16">
                  <c:v>3.8955542138516228</c:v>
                </c:pt>
                <c:pt idx="17">
                  <c:v>3.9009246589395925</c:v>
                </c:pt>
                <c:pt idx="18">
                  <c:v>3.905896077454333</c:v>
                </c:pt>
                <c:pt idx="19">
                  <c:v>3.9105200525666906</c:v>
                </c:pt>
                <c:pt idx="20">
                  <c:v>3.9148389627790041</c:v>
                </c:pt>
                <c:pt idx="21">
                  <c:v>3.9188880299095459</c:v>
                </c:pt>
                <c:pt idx="22">
                  <c:v>3.9226968302313314</c:v>
                </c:pt>
                <c:pt idx="23">
                  <c:v>4.0000264271504813</c:v>
                </c:pt>
                <c:pt idx="24">
                  <c:v>4.0625753890325065</c:v>
                </c:pt>
                <c:pt idx="25">
                  <c:v>4.1118997840092764</c:v>
                </c:pt>
                <c:pt idx="26">
                  <c:v>4.1497141356595586</c:v>
                </c:pt>
                <c:pt idx="27">
                  <c:v>4.177620011817047</c:v>
                </c:pt>
                <c:pt idx="28">
                  <c:v>4.1969231036774026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2B5-4076-B904-807BCF735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391872"/>
        <c:axId val="-2025389152"/>
      </c:scatterChart>
      <c:valAx>
        <c:axId val="-202539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89152"/>
        <c:crosses val="autoZero"/>
        <c:crossBetween val="midCat"/>
      </c:valAx>
      <c:valAx>
        <c:axId val="-202538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91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Módulo1!$GN$13:$GN$41</c:f>
              <c:numCache>
                <c:formatCode>#,##0.0000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8-4DA0-B56D-244257B80553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Módulo1!$GR$13:$GR$41</c:f>
              <c:numCache>
                <c:formatCode>General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8-4DA0-B56D-244257B80553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Módulo1!$HB$13:$HB$41</c:f>
              <c:numCache>
                <c:formatCode>0.00</c:formatCode>
                <c:ptCount val="29"/>
                <c:pt idx="0">
                  <c:v>2.7002168345335638</c:v>
                </c:pt>
                <c:pt idx="1">
                  <c:v>2.9349921913538255</c:v>
                </c:pt>
                <c:pt idx="2">
                  <c:v>3.2143173701942946</c:v>
                </c:pt>
                <c:pt idx="3">
                  <c:v>3.7419636665083447</c:v>
                </c:pt>
                <c:pt idx="4">
                  <c:v>3.8331980006204867</c:v>
                </c:pt>
                <c:pt idx="5">
                  <c:v>3.8852268647567176</c:v>
                </c:pt>
                <c:pt idx="6">
                  <c:v>3.9214289098618442</c:v>
                </c:pt>
                <c:pt idx="7">
                  <c:v>3.9490621086288562</c:v>
                </c:pt>
                <c:pt idx="8">
                  <c:v>3.9713316523964628</c:v>
                </c:pt>
                <c:pt idx="9">
                  <c:v>3.9899340168504214</c:v>
                </c:pt>
                <c:pt idx="10">
                  <c:v>4.0058746694768574</c:v>
                </c:pt>
                <c:pt idx="11">
                  <c:v>4.019797923513746</c:v>
                </c:pt>
                <c:pt idx="12">
                  <c:v>4.0321410460917937</c:v>
                </c:pt>
                <c:pt idx="13">
                  <c:v>4.0432141570746589</c:v>
                </c:pt>
                <c:pt idx="14">
                  <c:v>4.0532450205477479</c:v>
                </c:pt>
                <c:pt idx="15">
                  <c:v>4.0624057357436154</c:v>
                </c:pt>
                <c:pt idx="16">
                  <c:v>4.0708294426658469</c:v>
                </c:pt>
                <c:pt idx="17">
                  <c:v>4.0786212093843854</c:v>
                </c:pt>
                <c:pt idx="18">
                  <c:v>4.0858653720503284</c:v>
                </c:pt>
                <c:pt idx="19">
                  <c:v>4.0926306282109861</c:v>
                </c:pt>
                <c:pt idx="20">
                  <c:v>4.0989736600695021</c:v>
                </c:pt>
                <c:pt idx="21">
                  <c:v>4.1049417683992688</c:v>
                </c:pt>
                <c:pt idx="22">
                  <c:v>4.110574824052712</c:v>
                </c:pt>
                <c:pt idx="23">
                  <c:v>4.2292599614473225</c:v>
                </c:pt>
                <c:pt idx="24">
                  <c:v>4.3320946605230324</c:v>
                </c:pt>
                <c:pt idx="25">
                  <c:v>4.418028687537479</c:v>
                </c:pt>
                <c:pt idx="26">
                  <c:v>4.4862968108668664</c:v>
                </c:pt>
                <c:pt idx="27">
                  <c:v>4.5361251445513977</c:v>
                </c:pt>
                <c:pt idx="28">
                  <c:v>4.5666983572834905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08-4DA0-B56D-244257B80553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Módulo1!$HJ$13:$HJ$41</c:f>
              <c:numCache>
                <c:formatCode>0.00</c:formatCode>
                <c:ptCount val="29"/>
                <c:pt idx="0">
                  <c:v>2.7645143943387067</c:v>
                </c:pt>
                <c:pt idx="1">
                  <c:v>3.0104256215068528</c:v>
                </c:pt>
                <c:pt idx="2">
                  <c:v>3.2968764578171301</c:v>
                </c:pt>
                <c:pt idx="3">
                  <c:v>3.8183513845051977</c:v>
                </c:pt>
                <c:pt idx="4">
                  <c:v>3.9059316099002928</c:v>
                </c:pt>
                <c:pt idx="5">
                  <c:v>3.9555352975502798</c:v>
                </c:pt>
                <c:pt idx="6">
                  <c:v>3.9899020750115053</c:v>
                </c:pt>
                <c:pt idx="7">
                  <c:v>4.0160518524664015</c:v>
                </c:pt>
                <c:pt idx="8">
                  <c:v>4.0370733146694819</c:v>
                </c:pt>
                <c:pt idx="9">
                  <c:v>4.054596740844322</c:v>
                </c:pt>
                <c:pt idx="10">
                  <c:v>4.0695862025000364</c:v>
                </c:pt>
                <c:pt idx="11">
                  <c:v>4.0826583238672924</c:v>
                </c:pt>
                <c:pt idx="12">
                  <c:v>4.0942309012975571</c:v>
                </c:pt>
                <c:pt idx="13">
                  <c:v>4.1045998221269926</c:v>
                </c:pt>
                <c:pt idx="14">
                  <c:v>4.1139821201857769</c:v>
                </c:pt>
                <c:pt idx="15">
                  <c:v>4.1225415977879214</c:v>
                </c:pt>
                <c:pt idx="16">
                  <c:v>4.130404842959063</c:v>
                </c:pt>
                <c:pt idx="17">
                  <c:v>4.1376716566524792</c:v>
                </c:pt>
                <c:pt idx="18">
                  <c:v>4.1444220755291399</c:v>
                </c:pt>
                <c:pt idx="19">
                  <c:v>4.1507212406262983</c:v>
                </c:pt>
                <c:pt idx="20">
                  <c:v>4.1566228578312705</c:v>
                </c:pt>
                <c:pt idx="21">
                  <c:v>4.1621717114411725</c:v>
                </c:pt>
                <c:pt idx="22">
                  <c:v>4.1674055250985296</c:v>
                </c:pt>
                <c:pt idx="23">
                  <c:v>4.2768216295482144</c:v>
                </c:pt>
                <c:pt idx="24">
                  <c:v>4.3700181347469922</c:v>
                </c:pt>
                <c:pt idx="25">
                  <c:v>4.4461556580740478</c:v>
                </c:pt>
                <c:pt idx="26">
                  <c:v>4.5045695894091953</c:v>
                </c:pt>
                <c:pt idx="27">
                  <c:v>4.5445937204503473</c:v>
                </c:pt>
                <c:pt idx="28">
                  <c:v>4.5656736060014671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08-4DA0-B56D-244257B80553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Módulo1!$HR$13:$HR$41</c:f>
              <c:numCache>
                <c:formatCode>0.00</c:formatCode>
                <c:ptCount val="29"/>
                <c:pt idx="0">
                  <c:v>3.0673088608480867</c:v>
                </c:pt>
                <c:pt idx="1">
                  <c:v>3.3400220628110482</c:v>
                </c:pt>
                <c:pt idx="2">
                  <c:v>3.626091258336265</c:v>
                </c:pt>
                <c:pt idx="3">
                  <c:v>4.0721103910158263</c:v>
                </c:pt>
                <c:pt idx="4">
                  <c:v>4.1396112147334261</c:v>
                </c:pt>
                <c:pt idx="5">
                  <c:v>4.1770743119020137</c:v>
                </c:pt>
                <c:pt idx="6">
                  <c:v>4.2027200902145454</c:v>
                </c:pt>
                <c:pt idx="7">
                  <c:v>4.2220692807776903</c:v>
                </c:pt>
                <c:pt idx="8">
                  <c:v>4.2375227264365263</c:v>
                </c:pt>
                <c:pt idx="9">
                  <c:v>4.2503368342699117</c:v>
                </c:pt>
                <c:pt idx="10">
                  <c:v>4.2612495777214114</c:v>
                </c:pt>
                <c:pt idx="11">
                  <c:v>4.2707303440271565</c:v>
                </c:pt>
                <c:pt idx="12">
                  <c:v>4.279095667284599</c:v>
                </c:pt>
                <c:pt idx="13">
                  <c:v>4.2865688021382242</c:v>
                </c:pt>
                <c:pt idx="14">
                  <c:v>4.2933129152184248</c:v>
                </c:pt>
                <c:pt idx="15">
                  <c:v>4.2994507567419697</c:v>
                </c:pt>
                <c:pt idx="16">
                  <c:v>4.3050769135091675</c:v>
                </c:pt>
                <c:pt idx="17">
                  <c:v>4.3102657597127392</c:v>
                </c:pt>
                <c:pt idx="18">
                  <c:v>4.315076796078599</c:v>
                </c:pt>
                <c:pt idx="19">
                  <c:v>4.3195583413567942</c:v>
                </c:pt>
                <c:pt idx="20">
                  <c:v>4.3237501495988377</c:v>
                </c:pt>
                <c:pt idx="21">
                  <c:v>4.3276853068904817</c:v>
                </c:pt>
                <c:pt idx="22">
                  <c:v>4.3313916326178674</c:v>
                </c:pt>
                <c:pt idx="23">
                  <c:v>4.4076510332742638</c:v>
                </c:pt>
                <c:pt idx="24">
                  <c:v>4.4705744559400582</c:v>
                </c:pt>
                <c:pt idx="25">
                  <c:v>4.5200622347602408</c:v>
                </c:pt>
                <c:pt idx="26">
                  <c:v>4.5559263814166995</c:v>
                </c:pt>
                <c:pt idx="27">
                  <c:v>4.577895621883231</c:v>
                </c:pt>
                <c:pt idx="28">
                  <c:v>4.5857490719618248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08-4DA0-B56D-244257B80553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Módulo1!$HU$13:$HU$41</c:f>
              <c:numCache>
                <c:formatCode>0.000</c:formatCode>
                <c:ptCount val="29"/>
                <c:pt idx="0">
                  <c:v>2.3518845282429335</c:v>
                </c:pt>
                <c:pt idx="1">
                  <c:v>2.4532964438825053</c:v>
                </c:pt>
                <c:pt idx="2">
                  <c:v>2.7025687772792932</c:v>
                </c:pt>
                <c:pt idx="3">
                  <c:v>3.3031297260760035</c:v>
                </c:pt>
                <c:pt idx="4">
                  <c:v>3.4062839706089498</c:v>
                </c:pt>
                <c:pt idx="5">
                  <c:v>3.4645548635386021</c:v>
                </c:pt>
                <c:pt idx="6">
                  <c:v>3.5048387306569242</c:v>
                </c:pt>
                <c:pt idx="7">
                  <c:v>3.5354340130661588</c:v>
                </c:pt>
                <c:pt idx="8">
                  <c:v>3.5599891112067903</c:v>
                </c:pt>
                <c:pt idx="9">
                  <c:v>3.5804282802528236</c:v>
                </c:pt>
                <c:pt idx="10">
                  <c:v>3.597888625371926</c:v>
                </c:pt>
                <c:pt idx="11">
                  <c:v>3.6130969573439038</c:v>
                </c:pt>
                <c:pt idx="12">
                  <c:v>3.6265454191770736</c:v>
                </c:pt>
                <c:pt idx="13">
                  <c:v>3.6385823427826756</c:v>
                </c:pt>
                <c:pt idx="14">
                  <c:v>3.6494630846673877</c:v>
                </c:pt>
                <c:pt idx="15">
                  <c:v>3.6593802655340322</c:v>
                </c:pt>
                <c:pt idx="16">
                  <c:v>3.6684826667455899</c:v>
                </c:pt>
                <c:pt idx="17">
                  <c:v>3.6768875272876245</c:v>
                </c:pt>
                <c:pt idx="18">
                  <c:v>3.6846888228194881</c:v>
                </c:pt>
                <c:pt idx="19">
                  <c:v>3.6919630032571229</c:v>
                </c:pt>
                <c:pt idx="20">
                  <c:v>3.6987730694502834</c:v>
                </c:pt>
                <c:pt idx="21">
                  <c:v>3.7051715333503155</c:v>
                </c:pt>
                <c:pt idx="22">
                  <c:v>3.7112026088912202</c:v>
                </c:pt>
                <c:pt idx="23">
                  <c:v>3.8362440129224389</c:v>
                </c:pt>
                <c:pt idx="24">
                  <c:v>3.9409653116963788</c:v>
                </c:pt>
                <c:pt idx="25">
                  <c:v>4.0257190809291368</c:v>
                </c:pt>
                <c:pt idx="26">
                  <c:v>4.0921129070205779</c:v>
                </c:pt>
                <c:pt idx="27">
                  <c:v>4.1424752200872152</c:v>
                </c:pt>
                <c:pt idx="28">
                  <c:v>4.1792695473889721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08-4DA0-B56D-244257B80553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Módulo1!$HX$13:$HX$41</c:f>
              <c:numCache>
                <c:formatCode>0.000</c:formatCode>
                <c:ptCount val="29"/>
                <c:pt idx="0">
                  <c:v>2.3688320249101524</c:v>
                </c:pt>
                <c:pt idx="1">
                  <c:v>2.5034063392513386</c:v>
                </c:pt>
                <c:pt idx="2">
                  <c:v>2.7841165187138439</c:v>
                </c:pt>
                <c:pt idx="3">
                  <c:v>3.3817286786627121</c:v>
                </c:pt>
                <c:pt idx="4">
                  <c:v>3.4804900036532622</c:v>
                </c:pt>
                <c:pt idx="5">
                  <c:v>3.5359167233782691</c:v>
                </c:pt>
                <c:pt idx="6">
                  <c:v>3.5740784317027283</c:v>
                </c:pt>
                <c:pt idx="7">
                  <c:v>3.6029748635066361</c:v>
                </c:pt>
                <c:pt idx="8">
                  <c:v>3.6261109974919301</c:v>
                </c:pt>
                <c:pt idx="9">
                  <c:v>3.6453306710485638</c:v>
                </c:pt>
                <c:pt idx="10">
                  <c:v>3.6617211921489292</c:v>
                </c:pt>
                <c:pt idx="11">
                  <c:v>3.6759763172465809</c:v>
                </c:pt>
                <c:pt idx="12">
                  <c:v>3.6885650887023997</c:v>
                </c:pt>
                <c:pt idx="13">
                  <c:v>3.6998190385642702</c:v>
                </c:pt>
                <c:pt idx="14">
                  <c:v>3.7099809120055784</c:v>
                </c:pt>
                <c:pt idx="15">
                  <c:v>3.7192336143760842</c:v>
                </c:pt>
                <c:pt idx="16">
                  <c:v>3.7277182796786539</c:v>
                </c:pt>
                <c:pt idx="17">
                  <c:v>3.7355460167017793</c:v>
                </c:pt>
                <c:pt idx="18">
                  <c:v>3.7428058097908172</c:v>
                </c:pt>
                <c:pt idx="19">
                  <c:v>3.7495699895102272</c:v>
                </c:pt>
                <c:pt idx="20">
                  <c:v>3.755898116516815</c:v>
                </c:pt>
                <c:pt idx="21">
                  <c:v>3.7618397995866273</c:v>
                </c:pt>
                <c:pt idx="22">
                  <c:v>3.7674367798044353</c:v>
                </c:pt>
                <c:pt idx="23">
                  <c:v>3.8826704361565767</c:v>
                </c:pt>
                <c:pt idx="24">
                  <c:v>3.9779024243117203</c:v>
                </c:pt>
                <c:pt idx="25">
                  <c:v>4.0540263902284472</c:v>
                </c:pt>
                <c:pt idx="26">
                  <c:v>4.1129583833363235</c:v>
                </c:pt>
                <c:pt idx="27">
                  <c:v>4.1570728743188416</c:v>
                </c:pt>
                <c:pt idx="28">
                  <c:v>4.1886751115872913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08-4DA0-B56D-244257B80553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Módulo1!$IA$13:$IA$41</c:f>
              <c:numCache>
                <c:formatCode>0.000</c:formatCode>
                <c:ptCount val="29"/>
                <c:pt idx="0">
                  <c:v>2.5278222407994408</c:v>
                </c:pt>
                <c:pt idx="1">
                  <c:v>2.7963074383834248</c:v>
                </c:pt>
                <c:pt idx="2">
                  <c:v>3.11855783380941</c:v>
                </c:pt>
                <c:pt idx="3">
                  <c:v>3.6217757256986949</c:v>
                </c:pt>
                <c:pt idx="4">
                  <c:v>3.6961755720433054</c:v>
                </c:pt>
                <c:pt idx="5">
                  <c:v>3.737130882476138</c:v>
                </c:pt>
                <c:pt idx="6">
                  <c:v>3.7650075268767322</c:v>
                </c:pt>
                <c:pt idx="7">
                  <c:v>3.7859460403466749</c:v>
                </c:pt>
                <c:pt idx="8">
                  <c:v>3.802607162944367</c:v>
                </c:pt>
                <c:pt idx="9">
                  <c:v>3.8163791805436418</c:v>
                </c:pt>
                <c:pt idx="10">
                  <c:v>3.8280754432485149</c:v>
                </c:pt>
                <c:pt idx="11">
                  <c:v>3.8382121098953155</c:v>
                </c:pt>
                <c:pt idx="12">
                  <c:v>3.8471365442270216</c:v>
                </c:pt>
                <c:pt idx="13">
                  <c:v>3.8550932880372417</c:v>
                </c:pt>
                <c:pt idx="14">
                  <c:v>3.8622607579690684</c:v>
                </c:pt>
                <c:pt idx="15">
                  <c:v>3.868772961913109</c:v>
                </c:pt>
                <c:pt idx="16">
                  <c:v>3.874733006752733</c:v>
                </c:pt>
                <c:pt idx="17">
                  <c:v>3.8802218518956764</c:v>
                </c:pt>
                <c:pt idx="18">
                  <c:v>3.8853041802222079</c:v>
                </c:pt>
                <c:pt idx="19">
                  <c:v>3.8900324525413121</c:v>
                </c:pt>
                <c:pt idx="20">
                  <c:v>3.894449779032644</c:v>
                </c:pt>
                <c:pt idx="21">
                  <c:v>3.8985919979792136</c:v>
                </c:pt>
                <c:pt idx="22">
                  <c:v>3.9024892099451849</c:v>
                </c:pt>
                <c:pt idx="23">
                  <c:v>3.9817878260991479</c:v>
                </c:pt>
                <c:pt idx="24">
                  <c:v>4.0461929063205808</c:v>
                </c:pt>
                <c:pt idx="25">
                  <c:v>4.0971625904812976</c:v>
                </c:pt>
                <c:pt idx="26">
                  <c:v>4.1363512095771506</c:v>
                </c:pt>
                <c:pt idx="27">
                  <c:v>4.1653338593634492</c:v>
                </c:pt>
                <c:pt idx="28">
                  <c:v>4.1854117401434729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08-4DA0-B56D-244257B80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389696"/>
        <c:axId val="-2025388064"/>
      </c:scatterChart>
      <c:valAx>
        <c:axId val="-2025389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88064"/>
        <c:crosses val="autoZero"/>
        <c:crossBetween val="midCat"/>
      </c:valAx>
      <c:valAx>
        <c:axId val="-202538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38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Módulo1!$IH$13:$IH$41</c:f>
              <c:numCache>
                <c:formatCode>#,##0.0000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B0-4109-85D3-B0B809239092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Módulo1!$IL$13:$IL$41</c:f>
              <c:numCache>
                <c:formatCode>General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B0-4109-85D3-B0B809239092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Módulo1!$IT$13:$IT$41</c:f>
              <c:numCache>
                <c:formatCode>General</c:formatCode>
                <c:ptCount val="29"/>
                <c:pt idx="0" formatCode="0.00">
                  <c:v>2.7015626742474192</c:v>
                </c:pt>
                <c:pt idx="1">
                  <c:v>2.9721453258065238</c:v>
                </c:pt>
                <c:pt idx="2">
                  <c:v>3.2914538373079987</c:v>
                </c:pt>
                <c:pt idx="3">
                  <c:v>3.8397758689154831</c:v>
                </c:pt>
                <c:pt idx="4">
                  <c:v>3.926306441394976</c:v>
                </c:pt>
                <c:pt idx="5">
                  <c:v>3.9746148972583724</c:v>
                </c:pt>
                <c:pt idx="6">
                  <c:v>4.0077973849866844</c:v>
                </c:pt>
                <c:pt idx="7">
                  <c:v>4.0328935725635491</c:v>
                </c:pt>
                <c:pt idx="8">
                  <c:v>4.0529752834343462</c:v>
                </c:pt>
                <c:pt idx="9">
                  <c:v>4.0696538575773378</c:v>
                </c:pt>
                <c:pt idx="10">
                  <c:v>4.083877438082081</c:v>
                </c:pt>
                <c:pt idx="11">
                  <c:v>4.0962499529740928</c:v>
                </c:pt>
                <c:pt idx="12">
                  <c:v>4.1071791477405792</c:v>
                </c:pt>
                <c:pt idx="13">
                  <c:v>4.1169528997597657</c:v>
                </c:pt>
                <c:pt idx="14">
                  <c:v>4.1257817901418603</c:v>
                </c:pt>
                <c:pt idx="15">
                  <c:v>4.1338243618381041</c:v>
                </c:pt>
                <c:pt idx="16">
                  <c:v>4.1412028670022689</c:v>
                </c:pt>
                <c:pt idx="17">
                  <c:v>4.1480134936469586</c:v>
                </c:pt>
                <c:pt idx="18">
                  <c:v>4.1543332381078084</c:v>
                </c:pt>
                <c:pt idx="19">
                  <c:v>4.1602246598240091</c:v>
                </c:pt>
                <c:pt idx="20">
                  <c:v>4.1657392545221157</c:v>
                </c:pt>
                <c:pt idx="21">
                  <c:v>4.1709199001014321</c:v>
                </c:pt>
                <c:pt idx="22">
                  <c:v>4.1758026645224264</c:v>
                </c:pt>
                <c:pt idx="23">
                  <c:v>4.2772352058250203</c:v>
                </c:pt>
                <c:pt idx="24">
                  <c:v>4.3634875736353553</c:v>
                </c:pt>
                <c:pt idx="25">
                  <c:v>4.4355942842378537</c:v>
                </c:pt>
                <c:pt idx="26">
                  <c:v>4.4948712382499236</c:v>
                </c:pt>
                <c:pt idx="27">
                  <c:v>4.5426971201476363</c:v>
                </c:pt>
                <c:pt idx="28">
                  <c:v>4.5803490327462626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B0-4109-85D3-B0B809239092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Módulo1!$JB$13:$JB$41</c:f>
              <c:numCache>
                <c:formatCode>General</c:formatCode>
                <c:ptCount val="29"/>
                <c:pt idx="0" formatCode="0.00">
                  <c:v>2.8067266350674762</c:v>
                </c:pt>
                <c:pt idx="1">
                  <c:v>3.097299328318321</c:v>
                </c:pt>
                <c:pt idx="2">
                  <c:v>3.4182257727849366</c:v>
                </c:pt>
                <c:pt idx="3">
                  <c:v>3.930653465644292</c:v>
                </c:pt>
                <c:pt idx="4">
                  <c:v>4.0083367112929267</c:v>
                </c:pt>
                <c:pt idx="5">
                  <c:v>4.0514331693729959</c:v>
                </c:pt>
                <c:pt idx="6">
                  <c:v>4.080933850639064</c:v>
                </c:pt>
                <c:pt idx="7">
                  <c:v>4.1031945173341171</c:v>
                </c:pt>
                <c:pt idx="8">
                  <c:v>4.1209776014256256</c:v>
                </c:pt>
                <c:pt idx="9">
                  <c:v>4.1357280876130496</c:v>
                </c:pt>
                <c:pt idx="10">
                  <c:v>4.1482944031880677</c:v>
                </c:pt>
                <c:pt idx="11">
                  <c:v>4.1592160262335609</c:v>
                </c:pt>
                <c:pt idx="12">
                  <c:v>4.1688566652275796</c:v>
                </c:pt>
                <c:pt idx="13">
                  <c:v>4.1774727930074214</c:v>
                </c:pt>
                <c:pt idx="14">
                  <c:v>4.1852518203663216</c:v>
                </c:pt>
                <c:pt idx="15">
                  <c:v>4.192334715115142</c:v>
                </c:pt>
                <c:pt idx="16">
                  <c:v>4.1988300880152254</c:v>
                </c:pt>
                <c:pt idx="17">
                  <c:v>4.204823331218412</c:v>
                </c:pt>
                <c:pt idx="18">
                  <c:v>4.2103827538737812</c:v>
                </c:pt>
                <c:pt idx="19">
                  <c:v>4.2155638236357653</c:v>
                </c:pt>
                <c:pt idx="20">
                  <c:v>4.2204121734795406</c:v>
                </c:pt>
                <c:pt idx="21">
                  <c:v>4.2249657804499128</c:v>
                </c:pt>
                <c:pt idx="22">
                  <c:v>4.2292565750858477</c:v>
                </c:pt>
                <c:pt idx="23">
                  <c:v>4.3182180491554023</c:v>
                </c:pt>
                <c:pt idx="24">
                  <c:v>4.3937273930841059</c:v>
                </c:pt>
                <c:pt idx="25">
                  <c:v>4.4568931722041603</c:v>
                </c:pt>
                <c:pt idx="26">
                  <c:v>4.5089492331664349</c:v>
                </c:pt>
                <c:pt idx="27">
                  <c:v>4.5511120076134706</c:v>
                </c:pt>
                <c:pt idx="28">
                  <c:v>4.5844791866582293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B0-4109-85D3-B0B809239092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Módulo1!$JJ$13:$JJ$41</c:f>
              <c:numCache>
                <c:formatCode>General</c:formatCode>
                <c:ptCount val="29"/>
                <c:pt idx="0" formatCode="0.00">
                  <c:v>3.0506460514213312</c:v>
                </c:pt>
                <c:pt idx="1">
                  <c:v>3.3678034236383252</c:v>
                </c:pt>
                <c:pt idx="2">
                  <c:v>3.6751337932061525</c:v>
                </c:pt>
                <c:pt idx="3">
                  <c:v>4.1016224017767096</c:v>
                </c:pt>
                <c:pt idx="4">
                  <c:v>4.1613178779999664</c:v>
                </c:pt>
                <c:pt idx="5">
                  <c:v>4.1940077886481086</c:v>
                </c:pt>
                <c:pt idx="6">
                  <c:v>4.2162220498556158</c:v>
                </c:pt>
                <c:pt idx="7">
                  <c:v>4.2329013458459093</c:v>
                </c:pt>
                <c:pt idx="8">
                  <c:v>4.2461763375224706</c:v>
                </c:pt>
                <c:pt idx="9">
                  <c:v>4.2571553135644757</c:v>
                </c:pt>
                <c:pt idx="10">
                  <c:v>4.2664861915463819</c:v>
                </c:pt>
                <c:pt idx="11">
                  <c:v>4.2745795061601921</c:v>
                </c:pt>
                <c:pt idx="12">
                  <c:v>4.2817112194567759</c:v>
                </c:pt>
                <c:pt idx="13">
                  <c:v>4.2880754383493329</c:v>
                </c:pt>
                <c:pt idx="14">
                  <c:v>4.2938136897158614</c:v>
                </c:pt>
                <c:pt idx="15">
                  <c:v>4.2990322214640173</c:v>
                </c:pt>
                <c:pt idx="16">
                  <c:v>4.3038127519211677</c:v>
                </c:pt>
                <c:pt idx="17">
                  <c:v>4.3082194293606646</c:v>
                </c:pt>
                <c:pt idx="18">
                  <c:v>4.3123034960592781</c:v>
                </c:pt>
                <c:pt idx="19">
                  <c:v>4.3161065071396125</c:v>
                </c:pt>
                <c:pt idx="20">
                  <c:v>4.3196626089277199</c:v>
                </c:pt>
                <c:pt idx="21">
                  <c:v>4.3230001875389865</c:v>
                </c:pt>
                <c:pt idx="22">
                  <c:v>4.3261430850935936</c:v>
                </c:pt>
                <c:pt idx="23">
                  <c:v>4.3908893886210478</c:v>
                </c:pt>
                <c:pt idx="24">
                  <c:v>4.4453014431104672</c:v>
                </c:pt>
                <c:pt idx="25">
                  <c:v>4.4904874210268835</c:v>
                </c:pt>
                <c:pt idx="26">
                  <c:v>4.5274822507834926</c:v>
                </c:pt>
                <c:pt idx="27">
                  <c:v>4.5572026445906211</c:v>
                </c:pt>
                <c:pt idx="28">
                  <c:v>4.5804215859367066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B0-4109-85D3-B0B809239092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Módulo1!$JM$13:$JM$41</c:f>
              <c:numCache>
                <c:formatCode>0.000</c:formatCode>
                <c:ptCount val="29"/>
                <c:pt idx="0">
                  <c:v>2.3610738561175455</c:v>
                </c:pt>
                <c:pt idx="1">
                  <c:v>2.4741952138305963</c:v>
                </c:pt>
                <c:pt idx="2">
                  <c:v>2.7438688159635118</c:v>
                </c:pt>
                <c:pt idx="3">
                  <c:v>3.3313493053798271</c:v>
                </c:pt>
                <c:pt idx="4">
                  <c:v>3.4266694101547568</c:v>
                </c:pt>
                <c:pt idx="5">
                  <c:v>3.4799374243282899</c:v>
                </c:pt>
                <c:pt idx="6">
                  <c:v>3.5165287239126988</c:v>
                </c:pt>
                <c:pt idx="7">
                  <c:v>3.5441952604680615</c:v>
                </c:pt>
                <c:pt idx="8">
                  <c:v>3.5663239393928583</c:v>
                </c:pt>
                <c:pt idx="9">
                  <c:v>3.5846928711882122</c:v>
                </c:pt>
                <c:pt idx="10">
                  <c:v>3.6003489572193947</c:v>
                </c:pt>
                <c:pt idx="11">
                  <c:v>3.6139593254085449</c:v>
                </c:pt>
                <c:pt idx="12">
                  <c:v>3.6259745401963412</c:v>
                </c:pt>
                <c:pt idx="13">
                  <c:v>3.6367127891876354</c:v>
                </c:pt>
                <c:pt idx="14">
                  <c:v>3.6464068683723925</c:v>
                </c:pt>
                <c:pt idx="15">
                  <c:v>3.6552320695362184</c:v>
                </c:pt>
                <c:pt idx="16">
                  <c:v>3.6633235725662252</c:v>
                </c:pt>
                <c:pt idx="17">
                  <c:v>3.6707877435055116</c:v>
                </c:pt>
                <c:pt idx="18">
                  <c:v>3.6777097288140577</c:v>
                </c:pt>
                <c:pt idx="19">
                  <c:v>3.6841587105992146</c:v>
                </c:pt>
                <c:pt idx="20">
                  <c:v>3.69019163548383</c:v>
                </c:pt>
                <c:pt idx="21">
                  <c:v>3.6958559188016955</c:v>
                </c:pt>
                <c:pt idx="22">
                  <c:v>3.7011914436730713</c:v>
                </c:pt>
                <c:pt idx="23">
                  <c:v>3.8110942476559067</c:v>
                </c:pt>
                <c:pt idx="24">
                  <c:v>3.9022188459334259</c:v>
                </c:pt>
                <c:pt idx="25">
                  <c:v>3.9753998049160004</c:v>
                </c:pt>
                <c:pt idx="26">
                  <c:v>4.0321265594822906</c:v>
                </c:pt>
                <c:pt idx="27">
                  <c:v>4.0741502319023439</c:v>
                </c:pt>
                <c:pt idx="28">
                  <c:v>4.1031108283599984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B0-4109-85D3-B0B809239092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Módulo1!$JP$13:$JP$41</c:f>
              <c:numCache>
                <c:formatCode>0.000</c:formatCode>
                <c:ptCount val="29"/>
                <c:pt idx="0">
                  <c:v>2.3901815229076657</c:v>
                </c:pt>
                <c:pt idx="1">
                  <c:v>2.5592857328083909</c:v>
                </c:pt>
                <c:pt idx="2">
                  <c:v>2.8628175063662638</c:v>
                </c:pt>
                <c:pt idx="3">
                  <c:v>3.418809363394276</c:v>
                </c:pt>
                <c:pt idx="4">
                  <c:v>3.5049608354380073</c:v>
                </c:pt>
                <c:pt idx="5">
                  <c:v>3.552834462914324</c:v>
                </c:pt>
                <c:pt idx="6">
                  <c:v>3.5856190358163968</c:v>
                </c:pt>
                <c:pt idx="7">
                  <c:v>3.6103564887549933</c:v>
                </c:pt>
                <c:pt idx="8">
                  <c:v>3.630112718067696</c:v>
                </c:pt>
                <c:pt idx="9">
                  <c:v>3.6464932981376821</c:v>
                </c:pt>
                <c:pt idx="10">
                  <c:v>3.6604417325559861</c:v>
                </c:pt>
                <c:pt idx="11">
                  <c:v>3.67255832769529</c:v>
                </c:pt>
                <c:pt idx="12">
                  <c:v>3.6832479933949802</c:v>
                </c:pt>
                <c:pt idx="13">
                  <c:v>3.6927963600496079</c:v>
                </c:pt>
                <c:pt idx="14">
                  <c:v>3.7014122030830525</c:v>
                </c:pt>
                <c:pt idx="15">
                  <c:v>3.7092525941778551</c:v>
                </c:pt>
                <c:pt idx="16">
                  <c:v>3.716438571151726</c:v>
                </c:pt>
                <c:pt idx="17">
                  <c:v>3.7230653078994687</c:v>
                </c:pt>
                <c:pt idx="18">
                  <c:v>3.7292089448013948</c:v>
                </c:pt>
                <c:pt idx="19">
                  <c:v>3.7349313118810965</c:v>
                </c:pt>
                <c:pt idx="20">
                  <c:v>3.7402832778830533</c:v>
                </c:pt>
                <c:pt idx="21">
                  <c:v>3.7453071775402704</c:v>
                </c:pt>
                <c:pt idx="22">
                  <c:v>3.7500386049068224</c:v>
                </c:pt>
                <c:pt idx="23">
                  <c:v>3.8473702225257784</c:v>
                </c:pt>
                <c:pt idx="24">
                  <c:v>3.9280997693701445</c:v>
                </c:pt>
                <c:pt idx="25">
                  <c:v>3.9932564096863468</c:v>
                </c:pt>
                <c:pt idx="26">
                  <c:v>4.0442790103236943</c:v>
                </c:pt>
                <c:pt idx="27">
                  <c:v>4.0827270329890606</c:v>
                </c:pt>
                <c:pt idx="28">
                  <c:v>4.1100273433444485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B0-4109-85D3-B0B809239092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Módulo1!$JS$13:$JS$41</c:f>
              <c:numCache>
                <c:formatCode>0.000</c:formatCode>
                <c:ptCount val="29"/>
                <c:pt idx="0">
                  <c:v>2.514447866701309</c:v>
                </c:pt>
                <c:pt idx="1">
                  <c:v>2.7925956231767768</c:v>
                </c:pt>
                <c:pt idx="2">
                  <c:v>3.1152242901973977</c:v>
                </c:pt>
                <c:pt idx="3">
                  <c:v>3.5875154547785262</c:v>
                </c:pt>
                <c:pt idx="4">
                  <c:v>3.6549329125304308</c:v>
                </c:pt>
                <c:pt idx="5">
                  <c:v>3.691904144107145</c:v>
                </c:pt>
                <c:pt idx="6">
                  <c:v>3.7170314804270905</c:v>
                </c:pt>
                <c:pt idx="7">
                  <c:v>3.7358926562795127</c:v>
                </c:pt>
                <c:pt idx="8">
                  <c:v>3.7508971088318903</c:v>
                </c:pt>
                <c:pt idx="9">
                  <c:v>3.7632994499998769</c:v>
                </c:pt>
                <c:pt idx="10">
                  <c:v>3.7738336502585161</c:v>
                </c:pt>
                <c:pt idx="11">
                  <c:v>3.7829649901268949</c:v>
                </c:pt>
                <c:pt idx="12">
                  <c:v>3.7910063335063562</c:v>
                </c:pt>
                <c:pt idx="13">
                  <c:v>3.7981777914555162</c:v>
                </c:pt>
                <c:pt idx="14">
                  <c:v>3.8046398733413493</c:v>
                </c:pt>
                <c:pt idx="15">
                  <c:v>3.8105130873457433</c:v>
                </c:pt>
                <c:pt idx="16">
                  <c:v>3.8158901229071067</c:v>
                </c:pt>
                <c:pt idx="17">
                  <c:v>3.8208437403435407</c:v>
                </c:pt>
                <c:pt idx="18">
                  <c:v>3.8254320594745259</c:v>
                </c:pt>
                <c:pt idx="19">
                  <c:v>3.8297022101916971</c:v>
                </c:pt>
                <c:pt idx="20">
                  <c:v>3.8336929167961711</c:v>
                </c:pt>
                <c:pt idx="21">
                  <c:v>3.8374363682137695</c:v>
                </c:pt>
                <c:pt idx="22">
                  <c:v>3.8409595978447881</c:v>
                </c:pt>
                <c:pt idx="23">
                  <c:v>3.9130099490715549</c:v>
                </c:pt>
                <c:pt idx="24">
                  <c:v>3.9723610892051724</c:v>
                </c:pt>
                <c:pt idx="25">
                  <c:v>4.0202523055232522</c:v>
                </c:pt>
                <c:pt idx="26">
                  <c:v>4.0579605965107994</c:v>
                </c:pt>
                <c:pt idx="27">
                  <c:v>4.086672011709342</c:v>
                </c:pt>
                <c:pt idx="28">
                  <c:v>4.1073917137265061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B0-4109-85D3-B0B80923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6579840"/>
        <c:axId val="-1996583648"/>
      </c:scatterChart>
      <c:valAx>
        <c:axId val="-199657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83648"/>
        <c:crosses val="autoZero"/>
        <c:crossBetween val="midCat"/>
      </c:valAx>
      <c:valAx>
        <c:axId val="-199658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79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Módulo1!$O$13:$O$41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C7-442E-89DA-B8296849CFC0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Módulo1!$S$13:$S$41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C7-442E-89DA-B8296849CFC0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Módulo1!$AC$13:$AC$41</c:f>
              <c:numCache>
                <c:formatCode>0.00</c:formatCode>
                <c:ptCount val="29"/>
                <c:pt idx="0">
                  <c:v>2.5131208110199119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C7-442E-89DA-B8296849CFC0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Módulo1!$AK$13:$AK$41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C7-442E-89DA-B8296849CFC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Módulo1!$V$13:$V$41</c:f>
              <c:numCache>
                <c:formatCode>0.0000</c:formatCode>
                <c:ptCount val="29"/>
                <c:pt idx="0">
                  <c:v>2.9059918993282317</c:v>
                </c:pt>
                <c:pt idx="1">
                  <c:v>3.85941840880847</c:v>
                </c:pt>
                <c:pt idx="2">
                  <c:v>4.7648024305528907</c:v>
                </c:pt>
                <c:pt idx="3">
                  <c:v>6.1447809835107696</c:v>
                </c:pt>
                <c:pt idx="4">
                  <c:v>6.363392846834282</c:v>
                </c:pt>
                <c:pt idx="5">
                  <c:v>6.4871401514181111</c:v>
                </c:pt>
                <c:pt idx="6">
                  <c:v>6.5730261638276986</c:v>
                </c:pt>
                <c:pt idx="7">
                  <c:v>6.6385261072958457</c:v>
                </c:pt>
                <c:pt idx="8">
                  <c:v>6.6913062182914489</c:v>
                </c:pt>
                <c:pt idx="9">
                  <c:v>6.7354071613356217</c:v>
                </c:pt>
                <c:pt idx="10">
                  <c:v>6.7732168484540889</c:v>
                </c:pt>
                <c:pt idx="11">
                  <c:v>6.8062622892548781</c:v>
                </c:pt>
                <c:pt idx="12">
                  <c:v>6.8355781937023954</c:v>
                </c:pt>
                <c:pt idx="13">
                  <c:v>6.861897541776842</c:v>
                </c:pt>
                <c:pt idx="14">
                  <c:v>6.8857581798690468</c:v>
                </c:pt>
                <c:pt idx="15">
                  <c:v>6.9075662264661437</c:v>
                </c:pt>
                <c:pt idx="16">
                  <c:v>6.9276356984327627</c:v>
                </c:pt>
                <c:pt idx="17">
                  <c:v>6.9462143041430533</c:v>
                </c:pt>
                <c:pt idx="18">
                  <c:v>6.9635008146765198</c:v>
                </c:pt>
                <c:pt idx="19">
                  <c:v>6.9796571072684355</c:v>
                </c:pt>
                <c:pt idx="20">
                  <c:v>6.9948167263004244</c:v>
                </c:pt>
                <c:pt idx="21">
                  <c:v>7.0090911026855389</c:v>
                </c:pt>
                <c:pt idx="22">
                  <c:v>7.022574159371251</c:v>
                </c:pt>
                <c:pt idx="23">
                  <c:v>7.309693355051305</c:v>
                </c:pt>
                <c:pt idx="24">
                  <c:v>7.5656628201724043</c:v>
                </c:pt>
                <c:pt idx="25">
                  <c:v>7.7883559871095489</c:v>
                </c:pt>
                <c:pt idx="26">
                  <c:v>7.9756462882377397</c:v>
                </c:pt>
                <c:pt idx="27">
                  <c:v>8.1254071559319758</c:v>
                </c:pt>
                <c:pt idx="28">
                  <c:v>8.2355120225672582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C7-442E-89DA-B8296849CFC0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Módulo1!$AV$13:$AV$41</c:f>
              <c:numCache>
                <c:formatCode>0.000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EC7-442E-89DA-B8296849CFC0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Módulo1!$AY$13:$AY$41</c:f>
              <c:numCache>
                <c:formatCode>0.000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EC7-442E-89DA-B8296849CFC0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Módulo1!$BB$13:$BB$41</c:f>
              <c:numCache>
                <c:formatCode>0.000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EC7-442E-89DA-B8296849C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6586912"/>
        <c:axId val="-1996584192"/>
      </c:scatterChart>
      <c:valAx>
        <c:axId val="-199658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84192"/>
        <c:crosses val="autoZero"/>
        <c:crossBetween val="midCat"/>
      </c:valAx>
      <c:valAx>
        <c:axId val="-1996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8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Módulo1!$BI$13:$BI$41</c:f>
              <c:numCache>
                <c:formatCode>#,##0.0000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D9-4FD2-8D36-CB0110EC80B5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Módulo1!$BM$13:$BM$41</c:f>
              <c:numCache>
                <c:formatCode>General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D9-4FD2-8D36-CB0110EC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725312"/>
        <c:axId val="-58724224"/>
      </c:scatterChart>
      <c:valAx>
        <c:axId val="-5872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58724224"/>
        <c:crosses val="autoZero"/>
        <c:crossBetween val="midCat"/>
      </c:valAx>
      <c:valAx>
        <c:axId val="-58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58725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PG 64-22 FONDEF D09I1174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Módulo1!$W$13:$W$41</c:f>
              <c:numCache>
                <c:formatCode>0.000</c:formatCode>
                <c:ptCount val="29"/>
                <c:pt idx="0">
                  <c:v>805.36341902902279</c:v>
                </c:pt>
                <c:pt idx="1">
                  <c:v>7234.6647138750395</c:v>
                </c:pt>
                <c:pt idx="2">
                  <c:v>58183.846732985927</c:v>
                </c:pt>
                <c:pt idx="3">
                  <c:v>1395664.3442960412</c:v>
                </c:pt>
                <c:pt idx="4">
                  <c:v>2308834.7315022708</c:v>
                </c:pt>
                <c:pt idx="5">
                  <c:v>3070012.5540388264</c:v>
                </c:pt>
                <c:pt idx="6">
                  <c:v>3741331.270337163</c:v>
                </c:pt>
                <c:pt idx="7">
                  <c:v>4350369.1177113708</c:v>
                </c:pt>
                <c:pt idx="8">
                  <c:v>4912541.3424800066</c:v>
                </c:pt>
                <c:pt idx="9">
                  <c:v>5437598.8033049796</c:v>
                </c:pt>
                <c:pt idx="10">
                  <c:v>5932214.5324438401</c:v>
                </c:pt>
                <c:pt idx="11">
                  <c:v>6401213.1576278796</c:v>
                </c:pt>
                <c:pt idx="12">
                  <c:v>6848227.7272509057</c:v>
                </c:pt>
                <c:pt idx="13">
                  <c:v>7276081.2786686812</c:v>
                </c:pt>
                <c:pt idx="14">
                  <c:v>7687022.9887536112</c:v>
                </c:pt>
                <c:pt idx="15">
                  <c:v>8082881.7725541759</c:v>
                </c:pt>
                <c:pt idx="16">
                  <c:v>8465170.2781952247</c:v>
                </c:pt>
                <c:pt idx="17">
                  <c:v>8835157.6683949139</c:v>
                </c:pt>
                <c:pt idx="18">
                  <c:v>9193921.994552657</c:v>
                </c:pt>
                <c:pt idx="19">
                  <c:v>9542388.7904895879</c:v>
                </c:pt>
                <c:pt idx="20">
                  <c:v>9881360.1001179367</c:v>
                </c:pt>
                <c:pt idx="21">
                  <c:v>10211536.703684909</c:v>
                </c:pt>
                <c:pt idx="22">
                  <c:v>10533535.405942013</c:v>
                </c:pt>
                <c:pt idx="23">
                  <c:v>20402968.311572056</c:v>
                </c:pt>
                <c:pt idx="24">
                  <c:v>36784327.465984531</c:v>
                </c:pt>
                <c:pt idx="25">
                  <c:v>61426530.636572957</c:v>
                </c:pt>
                <c:pt idx="26">
                  <c:v>94546681.090475887</c:v>
                </c:pt>
                <c:pt idx="27">
                  <c:v>133477220.96313903</c:v>
                </c:pt>
                <c:pt idx="28">
                  <c:v>171993495.35112676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A8-42B6-973D-BDF494BDE503}"/>
            </c:ext>
          </c:extLst>
        </c:ser>
        <c:ser>
          <c:idx val="1"/>
          <c:order val="1"/>
          <c:tx>
            <c:v>PG 70-28 FONDEF D09I1174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Módulo1!$BQ$13:$BQ$41</c:f>
              <c:numCache>
                <c:formatCode>0.000</c:formatCode>
                <c:ptCount val="29"/>
                <c:pt idx="0">
                  <c:v>1634.8806921449282</c:v>
                </c:pt>
                <c:pt idx="1">
                  <c:v>8064.2478867884374</c:v>
                </c:pt>
                <c:pt idx="2">
                  <c:v>41350.326946969355</c:v>
                </c:pt>
                <c:pt idx="3">
                  <c:v>625918.47236960253</c:v>
                </c:pt>
                <c:pt idx="4">
                  <c:v>989208.97620995028</c:v>
                </c:pt>
                <c:pt idx="5">
                  <c:v>1286544.122086575</c:v>
                </c:pt>
                <c:pt idx="6">
                  <c:v>1546547.0563453955</c:v>
                </c:pt>
                <c:pt idx="7">
                  <c:v>1781309.9858833565</c:v>
                </c:pt>
                <c:pt idx="8">
                  <c:v>1997394.6790664075</c:v>
                </c:pt>
                <c:pt idx="9">
                  <c:v>2198866.5599217392</c:v>
                </c:pt>
                <c:pt idx="10">
                  <c:v>2388464.5876637697</c:v>
                </c:pt>
                <c:pt idx="11">
                  <c:v>2568144.665920055</c:v>
                </c:pt>
                <c:pt idx="12">
                  <c:v>2739364.8132069628</c:v>
                </c:pt>
                <c:pt idx="13">
                  <c:v>2903248.4380316525</c:v>
                </c:pt>
                <c:pt idx="14">
                  <c:v>3060684.1704103625</c:v>
                </c:pt>
                <c:pt idx="15">
                  <c:v>3212390.1262640739</c:v>
                </c:pt>
                <c:pt idx="16">
                  <c:v>3358957.0291767479</c:v>
                </c:pt>
                <c:pt idx="17">
                  <c:v>3500878.1524039796</c:v>
                </c:pt>
                <c:pt idx="18">
                  <c:v>3638570.7150558932</c:v>
                </c:pt>
                <c:pt idx="19">
                  <c:v>3772391.5501257489</c:v>
                </c:pt>
                <c:pt idx="20">
                  <c:v>3902648.8224934759</c:v>
                </c:pt>
                <c:pt idx="21">
                  <c:v>4029610.9553511278</c:v>
                </c:pt>
                <c:pt idx="22">
                  <c:v>4153513.5409434652</c:v>
                </c:pt>
                <c:pt idx="23">
                  <c:v>8005690.0320597123</c:v>
                </c:pt>
                <c:pt idx="24">
                  <c:v>14684109.257753041</c:v>
                </c:pt>
                <c:pt idx="25">
                  <c:v>25462540.758614585</c:v>
                </c:pt>
                <c:pt idx="26">
                  <c:v>41466822.552746706</c:v>
                </c:pt>
                <c:pt idx="27">
                  <c:v>63006342.253981173</c:v>
                </c:pt>
                <c:pt idx="28">
                  <c:v>88734368.686994612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A8-42B6-973D-BDF494BDE503}"/>
            </c:ext>
          </c:extLst>
        </c:ser>
        <c:ser>
          <c:idx val="2"/>
          <c:order val="2"/>
          <c:tx>
            <c:v>PG 70-22 FONDEF D09I1174</c:v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Módulo1!$DJ$13:$DJ$41</c:f>
              <c:numCache>
                <c:formatCode>0.000</c:formatCode>
                <c:ptCount val="29"/>
                <c:pt idx="0">
                  <c:v>1634.8806921449282</c:v>
                </c:pt>
                <c:pt idx="1">
                  <c:v>8064.2478867884374</c:v>
                </c:pt>
                <c:pt idx="2">
                  <c:v>41350.326946969355</c:v>
                </c:pt>
                <c:pt idx="3">
                  <c:v>625918.47236960253</c:v>
                </c:pt>
                <c:pt idx="4">
                  <c:v>989208.97620995028</c:v>
                </c:pt>
                <c:pt idx="5">
                  <c:v>1286544.122086575</c:v>
                </c:pt>
                <c:pt idx="6">
                  <c:v>1546547.0563453955</c:v>
                </c:pt>
                <c:pt idx="7">
                  <c:v>1781309.9858833565</c:v>
                </c:pt>
                <c:pt idx="8">
                  <c:v>1997394.6790664075</c:v>
                </c:pt>
                <c:pt idx="9">
                  <c:v>2198866.5599217392</c:v>
                </c:pt>
                <c:pt idx="10">
                  <c:v>2388464.5876637697</c:v>
                </c:pt>
                <c:pt idx="11">
                  <c:v>2568144.665920055</c:v>
                </c:pt>
                <c:pt idx="12">
                  <c:v>2739364.8132069628</c:v>
                </c:pt>
                <c:pt idx="13">
                  <c:v>2903248.4380316525</c:v>
                </c:pt>
                <c:pt idx="14">
                  <c:v>3060684.1704103625</c:v>
                </c:pt>
                <c:pt idx="15">
                  <c:v>3212390.1262640739</c:v>
                </c:pt>
                <c:pt idx="16">
                  <c:v>3358957.0291767479</c:v>
                </c:pt>
                <c:pt idx="17">
                  <c:v>3500878.1524039796</c:v>
                </c:pt>
                <c:pt idx="18">
                  <c:v>3638570.7150558932</c:v>
                </c:pt>
                <c:pt idx="19">
                  <c:v>3772391.5501257489</c:v>
                </c:pt>
                <c:pt idx="20">
                  <c:v>3902648.8224934759</c:v>
                </c:pt>
                <c:pt idx="21">
                  <c:v>4029610.9553511278</c:v>
                </c:pt>
                <c:pt idx="22">
                  <c:v>4153513.5409434652</c:v>
                </c:pt>
                <c:pt idx="23">
                  <c:v>8005690.0320597123</c:v>
                </c:pt>
                <c:pt idx="24">
                  <c:v>14684109.257753041</c:v>
                </c:pt>
                <c:pt idx="25">
                  <c:v>25462540.758614585</c:v>
                </c:pt>
                <c:pt idx="26">
                  <c:v>41466822.552746706</c:v>
                </c:pt>
                <c:pt idx="27">
                  <c:v>63006342.253981173</c:v>
                </c:pt>
                <c:pt idx="28">
                  <c:v>88734368.686994612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A8-42B6-973D-BDF494BD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6582560"/>
        <c:axId val="-1996582016"/>
      </c:scatterChart>
      <c:valAx>
        <c:axId val="-199658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82016"/>
        <c:crosses val="autoZero"/>
        <c:crossBetween val="midCat"/>
      </c:valAx>
      <c:valAx>
        <c:axId val="-19965820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6582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2'!$O$13:$O$41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35-47F9-8310-3BC0E50AFD31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2'!$S$13:$S$41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35-47F9-8310-3BC0E50AFD31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2'!$AK$13:$AK$41</c:f>
              <c:numCache>
                <c:formatCode>0.00</c:formatCode>
                <c:ptCount val="29"/>
                <c:pt idx="0">
                  <c:v>2.8818566973231601</c:v>
                </c:pt>
                <c:pt idx="1">
                  <c:v>3.1171889855451913</c:v>
                </c:pt>
                <c:pt idx="2">
                  <c:v>3.3832704530034277</c:v>
                </c:pt>
                <c:pt idx="3">
                  <c:v>3.8520271015334795</c:v>
                </c:pt>
                <c:pt idx="4">
                  <c:v>3.9298410419411036</c:v>
                </c:pt>
                <c:pt idx="5">
                  <c:v>3.9739098393312826</c:v>
                </c:pt>
                <c:pt idx="6">
                  <c:v>4.0044537609703035</c:v>
                </c:pt>
                <c:pt idx="7">
                  <c:v>4.0277060218893865</c:v>
                </c:pt>
                <c:pt idx="8">
                  <c:v>4.0464075549752794</c:v>
                </c:pt>
                <c:pt idx="9">
                  <c:v>4.0620047007398927</c:v>
                </c:pt>
                <c:pt idx="10">
                  <c:v>4.0753526666227122</c:v>
                </c:pt>
                <c:pt idx="11">
                  <c:v>4.0869984387951588</c:v>
                </c:pt>
                <c:pt idx="12">
                  <c:v>4.0973126454269977</c:v>
                </c:pt>
                <c:pt idx="13">
                  <c:v>4.1065577893074527</c:v>
                </c:pt>
                <c:pt idx="14">
                  <c:v>4.1149264362354518</c:v>
                </c:pt>
                <c:pt idx="15">
                  <c:v>4.1225639388528457</c:v>
                </c:pt>
                <c:pt idx="16">
                  <c:v>4.129582641558545</c:v>
                </c:pt>
                <c:pt idx="17">
                  <c:v>4.1360711277954181</c:v>
                </c:pt>
                <c:pt idx="18">
                  <c:v>4.1421004481988737</c:v>
                </c:pt>
                <c:pt idx="19">
                  <c:v>4.1477284384827584</c:v>
                </c:pt>
                <c:pt idx="20">
                  <c:v>4.1530027885539571</c:v>
                </c:pt>
                <c:pt idx="21">
                  <c:v>4.1579632719109743</c:v>
                </c:pt>
                <c:pt idx="22">
                  <c:v>4.1626433962912266</c:v>
                </c:pt>
                <c:pt idx="23">
                  <c:v>4.2608191908535122</c:v>
                </c:pt>
                <c:pt idx="24">
                  <c:v>4.345109149801921</c:v>
                </c:pt>
                <c:pt idx="25">
                  <c:v>4.4146910830573178</c:v>
                </c:pt>
                <c:pt idx="26">
                  <c:v>4.4689582797386684</c:v>
                </c:pt>
                <c:pt idx="27">
                  <c:v>4.5074497331478192</c:v>
                </c:pt>
                <c:pt idx="28">
                  <c:v>4.5298972181302615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35-47F9-8310-3BC0E50AFD31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2'!$AS$13:$AS$41</c:f>
              <c:numCache>
                <c:formatCode>0.00</c:formatCode>
                <c:ptCount val="29"/>
                <c:pt idx="0">
                  <c:v>3.0491613511083488</c:v>
                </c:pt>
                <c:pt idx="1">
                  <c:v>3.307909378261813</c:v>
                </c:pt>
                <c:pt idx="2">
                  <c:v>3.576727687453134</c:v>
                </c:pt>
                <c:pt idx="3">
                  <c:v>4.0062736515761168</c:v>
                </c:pt>
                <c:pt idx="4">
                  <c:v>4.0736461523240726</c:v>
                </c:pt>
                <c:pt idx="5">
                  <c:v>4.1114151344005334</c:v>
                </c:pt>
                <c:pt idx="6">
                  <c:v>4.1374377364516643</c:v>
                </c:pt>
                <c:pt idx="7">
                  <c:v>4.1571656742727754</c:v>
                </c:pt>
                <c:pt idx="8">
                  <c:v>4.1729820183164632</c:v>
                </c:pt>
                <c:pt idx="9">
                  <c:v>4.1861388642284894</c:v>
                </c:pt>
                <c:pt idx="10">
                  <c:v>4.1973740730407618</c:v>
                </c:pt>
                <c:pt idx="11">
                  <c:v>4.2071582764716942</c:v>
                </c:pt>
                <c:pt idx="12">
                  <c:v>4.2158096244906345</c:v>
                </c:pt>
                <c:pt idx="13">
                  <c:v>4.2235529990086054</c:v>
                </c:pt>
                <c:pt idx="14">
                  <c:v>4.2305530772577269</c:v>
                </c:pt>
                <c:pt idx="15">
                  <c:v>4.2369339660679284</c:v>
                </c:pt>
                <c:pt idx="16">
                  <c:v>4.2427914534391915</c:v>
                </c:pt>
                <c:pt idx="17">
                  <c:v>4.2482009714090818</c:v>
                </c:pt>
                <c:pt idx="18">
                  <c:v>4.2532229513456237</c:v>
                </c:pt>
                <c:pt idx="19">
                  <c:v>4.2579065317829299</c:v>
                </c:pt>
                <c:pt idx="20">
                  <c:v>4.2622921907175924</c:v>
                </c:pt>
                <c:pt idx="21">
                  <c:v>4.2664136555598846</c:v>
                </c:pt>
                <c:pt idx="22">
                  <c:v>4.2702993157908953</c:v>
                </c:pt>
                <c:pt idx="23">
                  <c:v>4.3511327722889739</c:v>
                </c:pt>
                <c:pt idx="24">
                  <c:v>4.4192874872191661</c:v>
                </c:pt>
                <c:pt idx="25">
                  <c:v>4.4741678078421874</c:v>
                </c:pt>
                <c:pt idx="26">
                  <c:v>4.5152863438122068</c:v>
                </c:pt>
                <c:pt idx="27">
                  <c:v>4.5423619723735005</c:v>
                </c:pt>
                <c:pt idx="28">
                  <c:v>4.5554908923284012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35-47F9-8310-3BC0E50AFD31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2'!$AY$13:$AY$41</c:f>
              <c:numCache>
                <c:formatCode>0.000</c:formatCode>
                <c:ptCount val="29"/>
                <c:pt idx="0">
                  <c:v>2.404564570055554</c:v>
                </c:pt>
                <c:pt idx="1">
                  <c:v>2.5724433288831476</c:v>
                </c:pt>
                <c:pt idx="2">
                  <c:v>2.8494041069984721</c:v>
                </c:pt>
                <c:pt idx="3">
                  <c:v>3.3812982746349931</c:v>
                </c:pt>
                <c:pt idx="4">
                  <c:v>3.468344042762177</c:v>
                </c:pt>
                <c:pt idx="5">
                  <c:v>3.5173421782401886</c:v>
                </c:pt>
                <c:pt idx="6">
                  <c:v>3.5511676481067722</c:v>
                </c:pt>
                <c:pt idx="7">
                  <c:v>3.5768408366898066</c:v>
                </c:pt>
                <c:pt idx="8">
                  <c:v>3.597439481216548</c:v>
                </c:pt>
                <c:pt idx="9">
                  <c:v>3.6145838306892264</c:v>
                </c:pt>
                <c:pt idx="10">
                  <c:v>3.6292300637412547</c:v>
                </c:pt>
                <c:pt idx="11">
                  <c:v>3.6419887307562857</c:v>
                </c:pt>
                <c:pt idx="12">
                  <c:v>3.6532729263978347</c:v>
                </c:pt>
                <c:pt idx="13">
                  <c:v>3.66337484963339</c:v>
                </c:pt>
                <c:pt idx="14">
                  <c:v>3.672508597682282</c:v>
                </c:pt>
                <c:pt idx="15">
                  <c:v>3.6808356009886221</c:v>
                </c:pt>
                <c:pt idx="16">
                  <c:v>3.6884805062368158</c:v>
                </c:pt>
                <c:pt idx="17">
                  <c:v>3.6955415061282233</c:v>
                </c:pt>
                <c:pt idx="18">
                  <c:v>3.7020972904113876</c:v>
                </c:pt>
                <c:pt idx="19">
                  <c:v>3.7082118609407204</c:v>
                </c:pt>
                <c:pt idx="20">
                  <c:v>3.7139379515229738</c:v>
                </c:pt>
                <c:pt idx="21">
                  <c:v>3.71931951027398</c:v>
                </c:pt>
                <c:pt idx="22">
                  <c:v>3.7243935362889422</c:v>
                </c:pt>
                <c:pt idx="23">
                  <c:v>3.8300718437144958</c:v>
                </c:pt>
                <c:pt idx="24">
                  <c:v>3.9198002019151006</c:v>
                </c:pt>
                <c:pt idx="25">
                  <c:v>3.9939085199330893</c:v>
                </c:pt>
                <c:pt idx="26">
                  <c:v>4.0534433317594205</c:v>
                </c:pt>
                <c:pt idx="27">
                  <c:v>4.0998756472798812</c:v>
                </c:pt>
                <c:pt idx="28">
                  <c:v>4.1347821040341906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835-47F9-8310-3BC0E50AFD31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2'!$BB$13:$BB$41</c:f>
              <c:numCache>
                <c:formatCode>0.000</c:formatCode>
                <c:ptCount val="29"/>
                <c:pt idx="0">
                  <c:v>2.5107834975448062</c:v>
                </c:pt>
                <c:pt idx="1">
                  <c:v>2.7536134595506794</c:v>
                </c:pt>
                <c:pt idx="2">
                  <c:v>3.0513527891490937</c:v>
                </c:pt>
                <c:pt idx="3">
                  <c:v>3.5341637960812871</c:v>
                </c:pt>
                <c:pt idx="4">
                  <c:v>3.6085054301786039</c:v>
                </c:pt>
                <c:pt idx="5">
                  <c:v>3.6499466635453901</c:v>
                </c:pt>
                <c:pt idx="6">
                  <c:v>3.6783952290267989</c:v>
                </c:pt>
                <c:pt idx="7">
                  <c:v>3.6999038686080237</c:v>
                </c:pt>
                <c:pt idx="8">
                  <c:v>3.7171108231650902</c:v>
                </c:pt>
                <c:pt idx="9">
                  <c:v>3.7313991418020493</c:v>
                </c:pt>
                <c:pt idx="10">
                  <c:v>3.743582327901013</c:v>
                </c:pt>
                <c:pt idx="11">
                  <c:v>3.7541784207096693</c:v>
                </c:pt>
                <c:pt idx="12">
                  <c:v>3.7635371180691553</c:v>
                </c:pt>
                <c:pt idx="13">
                  <c:v>3.7719052849649062</c:v>
                </c:pt>
                <c:pt idx="14">
                  <c:v>3.7794634865850854</c:v>
                </c:pt>
                <c:pt idx="15">
                  <c:v>3.7863476588050391</c:v>
                </c:pt>
                <c:pt idx="16">
                  <c:v>3.7926626165380202</c:v>
                </c:pt>
                <c:pt idx="17">
                  <c:v>3.7984908251847385</c:v>
                </c:pt>
                <c:pt idx="18">
                  <c:v>3.8038982945722131</c:v>
                </c:pt>
                <c:pt idx="19">
                  <c:v>3.8089386564010557</c:v>
                </c:pt>
                <c:pt idx="20">
                  <c:v>3.8136560567217153</c:v>
                </c:pt>
                <c:pt idx="21">
                  <c:v>3.8180872531517278</c:v>
                </c:pt>
                <c:pt idx="22">
                  <c:v>3.8222631649798373</c:v>
                </c:pt>
                <c:pt idx="23">
                  <c:v>3.9088504185714594</c:v>
                </c:pt>
                <c:pt idx="24">
                  <c:v>3.9820346661015305</c:v>
                </c:pt>
                <c:pt idx="25">
                  <c:v>4.0426080926182184</c:v>
                </c:pt>
                <c:pt idx="26">
                  <c:v>4.0917302557064223</c:v>
                </c:pt>
                <c:pt idx="27">
                  <c:v>4.1307242664553847</c:v>
                </c:pt>
                <c:pt idx="28">
                  <c:v>4.1608917206304783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835-47F9-8310-3BC0E50A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44608"/>
        <c:axId val="-49443520"/>
      </c:scatterChart>
      <c:valAx>
        <c:axId val="-4944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3520"/>
        <c:crosses val="autoZero"/>
        <c:crossBetween val="midCat"/>
      </c:valAx>
      <c:valAx>
        <c:axId val="-4944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4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2'!$BI$13:$BI$41</c:f>
              <c:numCache>
                <c:formatCode>#,##0.0000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C-4C17-A2DC-D2F3387D4651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2'!$BM$13:$BM$41</c:f>
              <c:numCache>
                <c:formatCode>General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C-4C17-A2DC-D2F3387D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45696"/>
        <c:axId val="-49445152"/>
      </c:scatterChart>
      <c:valAx>
        <c:axId val="-4944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5152"/>
        <c:crosses val="autoZero"/>
        <c:crossBetween val="midCat"/>
      </c:valAx>
      <c:valAx>
        <c:axId val="-4944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5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2'!$DB$13:$DB$41</c:f>
              <c:numCache>
                <c:formatCode>#,##0.0000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51-4AF2-900E-DAAF60CFED49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2'!$DF$13:$DF$41</c:f>
              <c:numCache>
                <c:formatCode>General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51-4AF2-900E-DAAF60CF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46240"/>
        <c:axId val="-49444064"/>
      </c:scatterChart>
      <c:valAx>
        <c:axId val="-49446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4064"/>
        <c:crosses val="autoZero"/>
        <c:crossBetween val="midCat"/>
      </c:valAx>
      <c:valAx>
        <c:axId val="-4944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6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2'!$EU$13:$EU$41</c:f>
              <c:numCache>
                <c:formatCode>#,##0.0000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3E-4530-9988-BA1DA5A02920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2'!$EY$13:$EY$41</c:f>
              <c:numCache>
                <c:formatCode>General</c:formatCode>
                <c:ptCount val="29"/>
                <c:pt idx="0">
                  <c:v>2.3831269014205216</c:v>
                </c:pt>
                <c:pt idx="1">
                  <c:v>2.6762295538502849</c:v>
                </c:pt>
                <c:pt idx="2">
                  <c:v>2.9543880797308577</c:v>
                </c:pt>
                <c:pt idx="3">
                  <c:v>3.3634987982363316</c:v>
                </c:pt>
                <c:pt idx="4">
                  <c:v>3.425817537986775</c:v>
                </c:pt>
                <c:pt idx="5">
                  <c:v>3.4607738211887056</c:v>
                </c:pt>
                <c:pt idx="6">
                  <c:v>3.4849041695944032</c:v>
                </c:pt>
                <c:pt idx="7">
                  <c:v>3.5032377424814762</c:v>
                </c:pt>
                <c:pt idx="8">
                  <c:v>3.5179692432521281</c:v>
                </c:pt>
                <c:pt idx="9">
                  <c:v>3.5302508719940628</c:v>
                </c:pt>
                <c:pt idx="10">
                  <c:v>3.540761382173462</c:v>
                </c:pt>
                <c:pt idx="11">
                  <c:v>3.5499336683207092</c:v>
                </c:pt>
                <c:pt idx="12">
                  <c:v>3.5580603954973098</c:v>
                </c:pt>
                <c:pt idx="13">
                  <c:v>3.5653484739448729</c:v>
                </c:pt>
                <c:pt idx="14">
                  <c:v>3.5719494636935258</c:v>
                </c:pt>
                <c:pt idx="15">
                  <c:v>3.5779776251182369</c:v>
                </c:pt>
                <c:pt idx="16">
                  <c:v>3.5835211804886433</c:v>
                </c:pt>
                <c:pt idx="17">
                  <c:v>3.5886496328113604</c:v>
                </c:pt>
                <c:pt idx="18">
                  <c:v>3.5934186879321905</c:v>
                </c:pt>
                <c:pt idx="19">
                  <c:v>3.5978736625747625</c:v>
                </c:pt>
                <c:pt idx="20">
                  <c:v>3.6020519039942256</c:v>
                </c:pt>
                <c:pt idx="21">
                  <c:v>3.6059845458357866</c:v>
                </c:pt>
                <c:pt idx="22">
                  <c:v>3.6096978070016514</c:v>
                </c:pt>
                <c:pt idx="23">
                  <c:v>3.6885967400397766</c:v>
                </c:pt>
                <c:pt idx="24">
                  <c:v>3.7592650678905222</c:v>
                </c:pt>
                <c:pt idx="25">
                  <c:v>3.8221913017517766</c:v>
                </c:pt>
                <c:pt idx="26">
                  <c:v>3.8779317155518154</c:v>
                </c:pt>
                <c:pt idx="27">
                  <c:v>3.927078896194947</c:v>
                </c:pt>
                <c:pt idx="28">
                  <c:v>3.9702361968664319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3E-4530-9988-BA1DA5A0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41888"/>
        <c:axId val="-49440800"/>
      </c:scatterChart>
      <c:valAx>
        <c:axId val="-4944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0800"/>
        <c:crosses val="autoZero"/>
        <c:crossBetween val="midCat"/>
      </c:valAx>
      <c:valAx>
        <c:axId val="-4944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41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2'!$GN$13:$GN$41</c:f>
              <c:numCache>
                <c:formatCode>#,##0.0000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39-4F17-8AD2-0B322ACB2B9F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2'!$GR$13:$GR$41</c:f>
              <c:numCache>
                <c:formatCode>General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39-4F17-8AD2-0B322ACB2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4476256"/>
        <c:axId val="-2034472448"/>
      </c:scatterChart>
      <c:valAx>
        <c:axId val="-203447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2448"/>
        <c:crosses val="autoZero"/>
        <c:crossBetween val="midCat"/>
      </c:valAx>
      <c:valAx>
        <c:axId val="-20344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2'!$BI$13:$BI$41</c:f>
              <c:numCache>
                <c:formatCode>#,##0.0000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9-4262-B93A-AC70FDCFEFAD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2'!$BM$13:$BM$41</c:f>
              <c:numCache>
                <c:formatCode>General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39-4262-B93A-AC70FDCFEFAD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2'!$CE$13:$CE$41</c:f>
              <c:numCache>
                <c:formatCode>0.00</c:formatCode>
                <c:ptCount val="29"/>
                <c:pt idx="0">
                  <c:v>2.9704768451042312</c:v>
                </c:pt>
                <c:pt idx="1">
                  <c:v>3.2032840069689508</c:v>
                </c:pt>
                <c:pt idx="2">
                  <c:v>3.4527365296229782</c:v>
                </c:pt>
                <c:pt idx="3">
                  <c:v>3.8775151976406295</c:v>
                </c:pt>
                <c:pt idx="4">
                  <c:v>3.9485582715784013</c:v>
                </c:pt>
                <c:pt idx="5">
                  <c:v>3.9891208592832621</c:v>
                </c:pt>
                <c:pt idx="6">
                  <c:v>4.0174118501515652</c:v>
                </c:pt>
                <c:pt idx="7">
                  <c:v>4.0390614254716768</c:v>
                </c:pt>
                <c:pt idx="8">
                  <c:v>4.0565521891541039</c:v>
                </c:pt>
                <c:pt idx="9">
                  <c:v>4.071197443793233</c:v>
                </c:pt>
                <c:pt idx="10">
                  <c:v>4.083775506803434</c:v>
                </c:pt>
                <c:pt idx="11">
                  <c:v>4.0947852337271007</c:v>
                </c:pt>
                <c:pt idx="12">
                  <c:v>4.1045653009129683</c:v>
                </c:pt>
                <c:pt idx="13">
                  <c:v>4.1133560189875018</c:v>
                </c:pt>
                <c:pt idx="14">
                  <c:v>4.1213339767473594</c:v>
                </c:pt>
                <c:pt idx="15">
                  <c:v>4.1286326831324995</c:v>
                </c:pt>
                <c:pt idx="16">
                  <c:v>4.1353554870189324</c:v>
                </c:pt>
                <c:pt idx="17">
                  <c:v>4.1415839980363138</c:v>
                </c:pt>
                <c:pt idx="18">
                  <c:v>4.1473837646263085</c:v>
                </c:pt>
                <c:pt idx="19">
                  <c:v>4.1528082149204311</c:v>
                </c:pt>
                <c:pt idx="20">
                  <c:v>4.1579014608661407</c:v>
                </c:pt>
                <c:pt idx="21">
                  <c:v>4.1627003372304365</c:v>
                </c:pt>
                <c:pt idx="22">
                  <c:v>4.1672359127755314</c:v>
                </c:pt>
                <c:pt idx="23">
                  <c:v>4.2644944668140292</c:v>
                </c:pt>
                <c:pt idx="24">
                  <c:v>4.3525485931286045</c:v>
                </c:pt>
                <c:pt idx="25">
                  <c:v>4.4308163932167259</c:v>
                </c:pt>
                <c:pt idx="26">
                  <c:v>4.4988782793105475</c:v>
                </c:pt>
                <c:pt idx="27">
                  <c:v>4.5564266544066543</c:v>
                </c:pt>
                <c:pt idx="28">
                  <c:v>4.6032498663653865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39-4262-B93A-AC70FDCFEFAD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2'!$CM$13:$CM$41</c:f>
              <c:numCache>
                <c:formatCode>0.00</c:formatCode>
                <c:ptCount val="29"/>
                <c:pt idx="0">
                  <c:v>3.3408516039153993</c:v>
                </c:pt>
                <c:pt idx="1">
                  <c:v>3.5607232047349311</c:v>
                </c:pt>
                <c:pt idx="2">
                  <c:v>3.7774166502067636</c:v>
                </c:pt>
                <c:pt idx="3">
                  <c:v>4.1077563074380592</c:v>
                </c:pt>
                <c:pt idx="4">
                  <c:v>4.1586903118975833</c:v>
                </c:pt>
                <c:pt idx="5">
                  <c:v>4.1872304650699474</c:v>
                </c:pt>
                <c:pt idx="6">
                  <c:v>4.2069009902365533</c:v>
                </c:pt>
                <c:pt idx="7">
                  <c:v>4.2218216656214773</c:v>
                </c:pt>
                <c:pt idx="8">
                  <c:v>4.2337914798737852</c:v>
                </c:pt>
                <c:pt idx="9">
                  <c:v>4.2437551061696688</c:v>
                </c:pt>
                <c:pt idx="10">
                  <c:v>4.2522690592342487</c:v>
                </c:pt>
                <c:pt idx="11">
                  <c:v>4.2596882376815461</c:v>
                </c:pt>
                <c:pt idx="12">
                  <c:v>4.2662525340714836</c:v>
                </c:pt>
                <c:pt idx="13">
                  <c:v>4.2721315105833986</c:v>
                </c:pt>
                <c:pt idx="14">
                  <c:v>4.2774493373859528</c:v>
                </c:pt>
                <c:pt idx="15">
                  <c:v>4.282299598770507</c:v>
                </c:pt>
                <c:pt idx="16">
                  <c:v>4.28675453055203</c:v>
                </c:pt>
                <c:pt idx="17">
                  <c:v>4.2908710232023459</c:v>
                </c:pt>
                <c:pt idx="18">
                  <c:v>4.2946946588368293</c:v>
                </c:pt>
                <c:pt idx="19">
                  <c:v>4.2982625061522883</c:v>
                </c:pt>
                <c:pt idx="20">
                  <c:v>4.3016051045734311</c:v>
                </c:pt>
                <c:pt idx="21">
                  <c:v>4.304747903901081</c:v>
                </c:pt>
                <c:pt idx="22">
                  <c:v>4.3077123291232224</c:v>
                </c:pt>
                <c:pt idx="23">
                  <c:v>4.3697994570992149</c:v>
                </c:pt>
                <c:pt idx="24">
                  <c:v>4.4231661093244954</c:v>
                </c:pt>
                <c:pt idx="25">
                  <c:v>4.4675440981514996</c:v>
                </c:pt>
                <c:pt idx="26">
                  <c:v>4.5026827930398952</c:v>
                </c:pt>
                <c:pt idx="27">
                  <c:v>4.5283583559504992</c:v>
                </c:pt>
                <c:pt idx="28">
                  <c:v>4.544414670759326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639-4262-B93A-AC70FDCFEFAD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2'!$CS$13:$CS$41</c:f>
              <c:numCache>
                <c:formatCode>0.000</c:formatCode>
                <c:ptCount val="29"/>
                <c:pt idx="0">
                  <c:v>2.4771468953572118</c:v>
                </c:pt>
                <c:pt idx="1">
                  <c:v>2.6861425582584282</c:v>
                </c:pt>
                <c:pt idx="2">
                  <c:v>2.9631173602868826</c:v>
                </c:pt>
                <c:pt idx="3">
                  <c:v>3.4457790872045684</c:v>
                </c:pt>
                <c:pt idx="4">
                  <c:v>3.5244778658888962</c:v>
                </c:pt>
                <c:pt idx="5">
                  <c:v>3.5690568764941997</c:v>
                </c:pt>
                <c:pt idx="6">
                  <c:v>3.5999864862011761</c:v>
                </c:pt>
                <c:pt idx="7">
                  <c:v>3.623560696528815</c:v>
                </c:pt>
                <c:pt idx="8">
                  <c:v>3.642544261654804</c:v>
                </c:pt>
                <c:pt idx="9">
                  <c:v>3.6583954169815684</c:v>
                </c:pt>
                <c:pt idx="10">
                  <c:v>3.6719762593597607</c:v>
                </c:pt>
                <c:pt idx="11">
                  <c:v>3.6838381825482407</c:v>
                </c:pt>
                <c:pt idx="12">
                  <c:v>3.694354840819376</c:v>
                </c:pt>
                <c:pt idx="13">
                  <c:v>3.7037909259870907</c:v>
                </c:pt>
                <c:pt idx="14">
                  <c:v>3.7123406518273896</c:v>
                </c:pt>
                <c:pt idx="15">
                  <c:v>3.72015065110996</c:v>
                </c:pt>
                <c:pt idx="16">
                  <c:v>3.7273342879293074</c:v>
                </c:pt>
                <c:pt idx="17">
                  <c:v>3.7339809748461783</c:v>
                </c:pt>
                <c:pt idx="18">
                  <c:v>3.740162448280294</c:v>
                </c:pt>
                <c:pt idx="19">
                  <c:v>3.7459371194172482</c:v>
                </c:pt>
                <c:pt idx="20">
                  <c:v>3.7513531670568931</c:v>
                </c:pt>
                <c:pt idx="21">
                  <c:v>3.7564507844845547</c:v>
                </c:pt>
                <c:pt idx="22">
                  <c:v>3.761263843251645</c:v>
                </c:pt>
                <c:pt idx="23">
                  <c:v>3.8632485280350886</c:v>
                </c:pt>
                <c:pt idx="24">
                  <c:v>3.9533071990248394</c:v>
                </c:pt>
                <c:pt idx="25">
                  <c:v>4.0313291632056556</c:v>
                </c:pt>
                <c:pt idx="26">
                  <c:v>4.097730602562871</c:v>
                </c:pt>
                <c:pt idx="27">
                  <c:v>4.1533793056213311</c:v>
                </c:pt>
                <c:pt idx="28">
                  <c:v>4.1994527973633327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639-4262-B93A-AC70FDCFEFAD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2'!$CV$13:$CV$41</c:f>
              <c:numCache>
                <c:formatCode>0.000</c:formatCode>
                <c:ptCount val="29"/>
                <c:pt idx="0">
                  <c:v>2.7955658291720296</c:v>
                </c:pt>
                <c:pt idx="1">
                  <c:v>3.0418075414160204</c:v>
                </c:pt>
                <c:pt idx="2">
                  <c:v>3.2884308830447111</c:v>
                </c:pt>
                <c:pt idx="3">
                  <c:v>3.6578691166390627</c:v>
                </c:pt>
                <c:pt idx="4">
                  <c:v>3.7136253990777068</c:v>
                </c:pt>
                <c:pt idx="5">
                  <c:v>3.7446851242565309</c:v>
                </c:pt>
                <c:pt idx="6">
                  <c:v>3.7660118595351499</c:v>
                </c:pt>
                <c:pt idx="7">
                  <c:v>3.7821440057252085</c:v>
                </c:pt>
                <c:pt idx="8">
                  <c:v>3.7950574056610256</c:v>
                </c:pt>
                <c:pt idx="9">
                  <c:v>3.8057871621009172</c:v>
                </c:pt>
                <c:pt idx="10">
                  <c:v>3.8149418729681988</c:v>
                </c:pt>
                <c:pt idx="11">
                  <c:v>3.8229090012274334</c:v>
                </c:pt>
                <c:pt idx="12">
                  <c:v>3.8299500661136112</c:v>
                </c:pt>
                <c:pt idx="13">
                  <c:v>3.8362496735533109</c:v>
                </c:pt>
                <c:pt idx="14">
                  <c:v>3.8419428499832007</c:v>
                </c:pt>
                <c:pt idx="15">
                  <c:v>3.8471312517743446</c:v>
                </c:pt>
                <c:pt idx="16">
                  <c:v>3.8518932673982187</c:v>
                </c:pt>
                <c:pt idx="17">
                  <c:v>3.856290576141026</c:v>
                </c:pt>
                <c:pt idx="18">
                  <c:v>3.8603725547221988</c:v>
                </c:pt>
                <c:pt idx="19">
                  <c:v>3.8641793255722199</c:v>
                </c:pt>
                <c:pt idx="20">
                  <c:v>3.8677439191212311</c:v>
                </c:pt>
                <c:pt idx="21">
                  <c:v>3.8710938415397909</c:v>
                </c:pt>
                <c:pt idx="22">
                  <c:v>3.8742522334799974</c:v>
                </c:pt>
                <c:pt idx="23">
                  <c:v>3.9401479007151088</c:v>
                </c:pt>
                <c:pt idx="24">
                  <c:v>3.9967251365756939</c:v>
                </c:pt>
                <c:pt idx="25">
                  <c:v>4.0445136308797114</c:v>
                </c:pt>
                <c:pt idx="26">
                  <c:v>4.084194447566305</c:v>
                </c:pt>
                <c:pt idx="27">
                  <c:v>4.1165108145166958</c:v>
                </c:pt>
                <c:pt idx="28">
                  <c:v>4.1421877876481439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639-4262-B93A-AC70FDCF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4471904"/>
        <c:axId val="-2034477344"/>
      </c:scatterChart>
      <c:valAx>
        <c:axId val="-203447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7344"/>
        <c:crosses val="autoZero"/>
        <c:crossBetween val="midCat"/>
      </c:valAx>
      <c:valAx>
        <c:axId val="-203447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1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2'!$DB$13:$DB$41</c:f>
              <c:numCache>
                <c:formatCode>#,##0.0000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E-4E08-8387-EC7D158648AA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2'!$DF$13:$DF$41</c:f>
              <c:numCache>
                <c:formatCode>General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E-4E08-8387-EC7D158648AA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2'!$DX$13:$DX$41</c:f>
              <c:numCache>
                <c:formatCode>0.00</c:formatCode>
                <c:ptCount val="29"/>
                <c:pt idx="0">
                  <c:v>2.6877760330661675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E-4E08-8387-EC7D158648AA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2'!$EF$13:$EF$41</c:f>
              <c:numCache>
                <c:formatCode>0.00</c:formatCode>
                <c:ptCount val="29"/>
                <c:pt idx="0">
                  <c:v>2.8877914339013149</c:v>
                </c:pt>
                <c:pt idx="1">
                  <c:v>3.1221704339869336</c:v>
                </c:pt>
                <c:pt idx="2">
                  <c:v>3.3769556031931751</c:v>
                </c:pt>
                <c:pt idx="3">
                  <c:v>3.803849612373678</c:v>
                </c:pt>
                <c:pt idx="4">
                  <c:v>3.8725166827668436</c:v>
                </c:pt>
                <c:pt idx="5">
                  <c:v>3.9111669575431733</c:v>
                </c:pt>
                <c:pt idx="6">
                  <c:v>3.9378572059005807</c:v>
                </c:pt>
                <c:pt idx="7">
                  <c:v>3.958122754848258</c:v>
                </c:pt>
                <c:pt idx="8">
                  <c:v>3.9743891615012479</c:v>
                </c:pt>
                <c:pt idx="9">
                  <c:v>3.9879330633783963</c:v>
                </c:pt>
                <c:pt idx="10">
                  <c:v>3.9995077907869003</c:v>
                </c:pt>
                <c:pt idx="11">
                  <c:v>4.0095943606903699</c:v>
                </c:pt>
                <c:pt idx="12">
                  <c:v>4.0185182357537208</c:v>
                </c:pt>
                <c:pt idx="13">
                  <c:v>4.0265096430995388</c:v>
                </c:pt>
                <c:pt idx="14">
                  <c:v>4.0337372863442962</c:v>
                </c:pt>
                <c:pt idx="15">
                  <c:v>4.0403283812636985</c:v>
                </c:pt>
                <c:pt idx="16">
                  <c:v>4.0463811666828953</c:v>
                </c:pt>
                <c:pt idx="17">
                  <c:v>4.0519730409971739</c:v>
                </c:pt>
                <c:pt idx="18">
                  <c:v>4.057166037335767</c:v>
                </c:pt>
                <c:pt idx="19">
                  <c:v>4.0620106163244678</c:v>
                </c:pt>
                <c:pt idx="20">
                  <c:v>4.066548359924548</c:v>
                </c:pt>
                <c:pt idx="21">
                  <c:v>4.0708139268707129</c:v>
                </c:pt>
                <c:pt idx="22">
                  <c:v>4.0748364995396216</c:v>
                </c:pt>
                <c:pt idx="23">
                  <c:v>4.1587761862919566</c:v>
                </c:pt>
                <c:pt idx="24">
                  <c:v>4.230089733305455</c:v>
                </c:pt>
                <c:pt idx="25">
                  <c:v>4.2882600044442576</c:v>
                </c:pt>
                <c:pt idx="26">
                  <c:v>4.3329222250397441</c:v>
                </c:pt>
                <c:pt idx="27">
                  <c:v>4.3638184022174498</c:v>
                </c:pt>
                <c:pt idx="28">
                  <c:v>4.3808170197258542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2E-4E08-8387-EC7D158648AA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2'!$EL$13:$EL$41</c:f>
              <c:numCache>
                <c:formatCode>0.000</c:formatCode>
                <c:ptCount val="29"/>
                <c:pt idx="0">
                  <c:v>2.3523964670108137</c:v>
                </c:pt>
                <c:pt idx="1">
                  <c:v>2.4710595207369046</c:v>
                </c:pt>
                <c:pt idx="2">
                  <c:v>2.7080838861285921</c:v>
                </c:pt>
                <c:pt idx="3">
                  <c:v>3.2289292730022381</c:v>
                </c:pt>
                <c:pt idx="4">
                  <c:v>3.3180890312012163</c:v>
                </c:pt>
                <c:pt idx="5">
                  <c:v>3.3686748298908618</c:v>
                </c:pt>
                <c:pt idx="6">
                  <c:v>3.4037711128071857</c:v>
                </c:pt>
                <c:pt idx="7">
                  <c:v>3.4305081944849283</c:v>
                </c:pt>
                <c:pt idx="8">
                  <c:v>3.4520247386118381</c:v>
                </c:pt>
                <c:pt idx="9">
                  <c:v>3.4699781194926889</c:v>
                </c:pt>
                <c:pt idx="10">
                  <c:v>3.4853488450400048</c:v>
                </c:pt>
                <c:pt idx="11">
                  <c:v>3.4987643099933257</c:v>
                </c:pt>
                <c:pt idx="12">
                  <c:v>3.5106497776797214</c:v>
                </c:pt>
                <c:pt idx="13">
                  <c:v>3.5213065396487284</c:v>
                </c:pt>
                <c:pt idx="14">
                  <c:v>3.5309556759373519</c:v>
                </c:pt>
                <c:pt idx="15">
                  <c:v>3.5397641025559157</c:v>
                </c:pt>
                <c:pt idx="16">
                  <c:v>3.5478608585093179</c:v>
                </c:pt>
                <c:pt idx="17">
                  <c:v>3.5553477111029452</c:v>
                </c:pt>
                <c:pt idx="18">
                  <c:v>3.5623063003014939</c:v>
                </c:pt>
                <c:pt idx="19">
                  <c:v>3.568803092801752</c:v>
                </c:pt>
                <c:pt idx="20">
                  <c:v>3.574892903990619</c:v>
                </c:pt>
                <c:pt idx="21">
                  <c:v>3.5806214567232502</c:v>
                </c:pt>
                <c:pt idx="22">
                  <c:v>3.5860272761427701</c:v>
                </c:pt>
                <c:pt idx="23">
                  <c:v>3.6997264958775866</c:v>
                </c:pt>
                <c:pt idx="24">
                  <c:v>3.7982012089111579</c:v>
                </c:pt>
                <c:pt idx="25">
                  <c:v>3.8811820216323194</c:v>
                </c:pt>
                <c:pt idx="26">
                  <c:v>3.9491275708647495</c:v>
                </c:pt>
                <c:pt idx="27">
                  <c:v>4.0030244174328979</c:v>
                </c:pt>
                <c:pt idx="28">
                  <c:v>4.0441143164760094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2E-4E08-8387-EC7D158648AA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2'!$EO$13:$EO$41</c:f>
              <c:numCache>
                <c:formatCode>0.000</c:formatCode>
                <c:ptCount val="29"/>
                <c:pt idx="0">
                  <c:v>2.4441662088901857</c:v>
                </c:pt>
                <c:pt idx="1">
                  <c:v>2.6254076119101279</c:v>
                </c:pt>
                <c:pt idx="2">
                  <c:v>2.882663793761743</c:v>
                </c:pt>
                <c:pt idx="3">
                  <c:v>3.3570899857872769</c:v>
                </c:pt>
                <c:pt idx="4">
                  <c:v>3.4352035628546345</c:v>
                </c:pt>
                <c:pt idx="5">
                  <c:v>3.4793397523986527</c:v>
                </c:pt>
                <c:pt idx="6">
                  <c:v>3.5098906126949885</c:v>
                </c:pt>
                <c:pt idx="7">
                  <c:v>3.5331277587398908</c:v>
                </c:pt>
                <c:pt idx="8">
                  <c:v>3.5518050672993313</c:v>
                </c:pt>
                <c:pt idx="9">
                  <c:v>3.5673742113898608</c:v>
                </c:pt>
                <c:pt idx="10">
                  <c:v>3.5806928635739812</c:v>
                </c:pt>
                <c:pt idx="11">
                  <c:v>3.592309228712395</c:v>
                </c:pt>
                <c:pt idx="12">
                  <c:v>3.6025945570318996</c:v>
                </c:pt>
                <c:pt idx="13">
                  <c:v>3.6118116679004086</c:v>
                </c:pt>
                <c:pt idx="14">
                  <c:v>3.6201532797697444</c:v>
                </c:pt>
                <c:pt idx="15">
                  <c:v>3.6277648072113999</c:v>
                </c:pt>
                <c:pt idx="16">
                  <c:v>3.6347586055238681</c:v>
                </c:pt>
                <c:pt idx="17">
                  <c:v>3.6412232403392943</c:v>
                </c:pt>
                <c:pt idx="18">
                  <c:v>3.6472297286691129</c:v>
                </c:pt>
                <c:pt idx="19">
                  <c:v>3.6528358643859833</c:v>
                </c:pt>
                <c:pt idx="20">
                  <c:v>3.6580892918623085</c:v>
                </c:pt>
                <c:pt idx="21">
                  <c:v>3.6630297380692292</c:v>
                </c:pt>
                <c:pt idx="22">
                  <c:v>3.6676906648216039</c:v>
                </c:pt>
                <c:pt idx="23">
                  <c:v>3.765462260394254</c:v>
                </c:pt>
                <c:pt idx="24">
                  <c:v>3.8497584861223224</c:v>
                </c:pt>
                <c:pt idx="25">
                  <c:v>3.9205274234150047</c:v>
                </c:pt>
                <c:pt idx="26">
                  <c:v>3.9782665350514272</c:v>
                </c:pt>
                <c:pt idx="27">
                  <c:v>4.0238339856620335</c:v>
                </c:pt>
                <c:pt idx="28">
                  <c:v>4.058221193470227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2E-4E08-8387-EC7D15864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4475168"/>
        <c:axId val="-2034474624"/>
      </c:scatterChart>
      <c:valAx>
        <c:axId val="-203447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4624"/>
        <c:crosses val="autoZero"/>
        <c:crossBetween val="midCat"/>
      </c:valAx>
      <c:valAx>
        <c:axId val="-203447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34475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2'!$EU$13:$EU$41</c:f>
              <c:numCache>
                <c:formatCode>#,##0.0000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FF-486C-91FF-24C40C5D50AF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2'!$EY$13:$EY$41</c:f>
              <c:numCache>
                <c:formatCode>General</c:formatCode>
                <c:ptCount val="29"/>
                <c:pt idx="0">
                  <c:v>2.3831269014205216</c:v>
                </c:pt>
                <c:pt idx="1">
                  <c:v>2.6762295538502849</c:v>
                </c:pt>
                <c:pt idx="2">
                  <c:v>2.9543880797308577</c:v>
                </c:pt>
                <c:pt idx="3">
                  <c:v>3.3634987982363316</c:v>
                </c:pt>
                <c:pt idx="4">
                  <c:v>3.425817537986775</c:v>
                </c:pt>
                <c:pt idx="5">
                  <c:v>3.4607738211887056</c:v>
                </c:pt>
                <c:pt idx="6">
                  <c:v>3.4849041695944032</c:v>
                </c:pt>
                <c:pt idx="7">
                  <c:v>3.5032377424814762</c:v>
                </c:pt>
                <c:pt idx="8">
                  <c:v>3.5179692432521281</c:v>
                </c:pt>
                <c:pt idx="9">
                  <c:v>3.5302508719940628</c:v>
                </c:pt>
                <c:pt idx="10">
                  <c:v>3.540761382173462</c:v>
                </c:pt>
                <c:pt idx="11">
                  <c:v>3.5499336683207092</c:v>
                </c:pt>
                <c:pt idx="12">
                  <c:v>3.5580603954973098</c:v>
                </c:pt>
                <c:pt idx="13">
                  <c:v>3.5653484739448729</c:v>
                </c:pt>
                <c:pt idx="14">
                  <c:v>3.5719494636935258</c:v>
                </c:pt>
                <c:pt idx="15">
                  <c:v>3.5779776251182369</c:v>
                </c:pt>
                <c:pt idx="16">
                  <c:v>3.5835211804886433</c:v>
                </c:pt>
                <c:pt idx="17">
                  <c:v>3.5886496328113604</c:v>
                </c:pt>
                <c:pt idx="18">
                  <c:v>3.5934186879321905</c:v>
                </c:pt>
                <c:pt idx="19">
                  <c:v>3.5978736625747625</c:v>
                </c:pt>
                <c:pt idx="20">
                  <c:v>3.6020519039942256</c:v>
                </c:pt>
                <c:pt idx="21">
                  <c:v>3.6059845458357866</c:v>
                </c:pt>
                <c:pt idx="22">
                  <c:v>3.6096978070016514</c:v>
                </c:pt>
                <c:pt idx="23">
                  <c:v>3.6885967400397766</c:v>
                </c:pt>
                <c:pt idx="24">
                  <c:v>3.7592650678905222</c:v>
                </c:pt>
                <c:pt idx="25">
                  <c:v>3.8221913017517766</c:v>
                </c:pt>
                <c:pt idx="26">
                  <c:v>3.8779317155518154</c:v>
                </c:pt>
                <c:pt idx="27">
                  <c:v>3.927078896194947</c:v>
                </c:pt>
                <c:pt idx="28">
                  <c:v>3.9702361968664319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FF-486C-91FF-24C40C5D50AF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2'!$FQ$13:$FQ$41</c:f>
              <c:numCache>
                <c:formatCode>0.00</c:formatCode>
                <c:ptCount val="29"/>
                <c:pt idx="0">
                  <c:v>2.7423341467369058</c:v>
                </c:pt>
                <c:pt idx="1">
                  <c:v>2.9874362575424418</c:v>
                </c:pt>
                <c:pt idx="2">
                  <c:v>3.2530696091502018</c:v>
                </c:pt>
                <c:pt idx="3">
                  <c:v>3.7089558654460855</c:v>
                </c:pt>
                <c:pt idx="4">
                  <c:v>3.7839932316271905</c:v>
                </c:pt>
                <c:pt idx="5">
                  <c:v>3.8264163176132513</c:v>
                </c:pt>
                <c:pt idx="6">
                  <c:v>3.8557789900993509</c:v>
                </c:pt>
                <c:pt idx="7">
                  <c:v>3.8781043480144324</c:v>
                </c:pt>
                <c:pt idx="8">
                  <c:v>3.8960397494574277</c:v>
                </c:pt>
                <c:pt idx="9">
                  <c:v>3.9109816927347079</c:v>
                </c:pt>
                <c:pt idx="10">
                  <c:v>3.9237556828960485</c:v>
                </c:pt>
                <c:pt idx="11">
                  <c:v>3.9348895757858648</c:v>
                </c:pt>
                <c:pt idx="12">
                  <c:v>3.9447409532372695</c:v>
                </c:pt>
                <c:pt idx="13">
                  <c:v>3.9535630210339732</c:v>
                </c:pt>
                <c:pt idx="14">
                  <c:v>3.9615414846251751</c:v>
                </c:pt>
                <c:pt idx="15">
                  <c:v>3.9688164886219464</c:v>
                </c:pt>
                <c:pt idx="16">
                  <c:v>3.9754963295397285</c:v>
                </c:pt>
                <c:pt idx="17">
                  <c:v>3.9816663815340365</c:v>
                </c:pt>
                <c:pt idx="18">
                  <c:v>3.9873951072390823</c:v>
                </c:pt>
                <c:pt idx="19">
                  <c:v>3.9927382244989835</c:v>
                </c:pt>
                <c:pt idx="20">
                  <c:v>3.9977416676992643</c:v>
                </c:pt>
                <c:pt idx="21">
                  <c:v>4.0024437386275817</c:v>
                </c:pt>
                <c:pt idx="22">
                  <c:v>4.0068766987936293</c:v>
                </c:pt>
                <c:pt idx="23">
                  <c:v>4.0988357629368446</c:v>
                </c:pt>
                <c:pt idx="24">
                  <c:v>4.1750347662893175</c:v>
                </c:pt>
                <c:pt idx="25">
                  <c:v>4.2338725381262226</c:v>
                </c:pt>
                <c:pt idx="26">
                  <c:v>4.2744821167623543</c:v>
                </c:pt>
                <c:pt idx="27">
                  <c:v>4.297131026572715</c:v>
                </c:pt>
                <c:pt idx="28">
                  <c:v>4.303349561699843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FF-486C-91FF-24C40C5D50AF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2'!$FY$13:$FY$41</c:f>
              <c:numCache>
                <c:formatCode>0.00</c:formatCode>
                <c:ptCount val="29"/>
                <c:pt idx="0">
                  <c:v>2.9165659660098373</c:v>
                </c:pt>
                <c:pt idx="1">
                  <c:v>3.1825886347984764</c:v>
                </c:pt>
                <c:pt idx="2">
                  <c:v>3.451374204430806</c:v>
                </c:pt>
                <c:pt idx="3">
                  <c:v>3.8675963022931241</c:v>
                </c:pt>
                <c:pt idx="4">
                  <c:v>3.9316353572303089</c:v>
                </c:pt>
                <c:pt idx="5">
                  <c:v>3.967404094514881</c:v>
                </c:pt>
                <c:pt idx="6">
                  <c:v>3.9919945367662781</c:v>
                </c:pt>
                <c:pt idx="7">
                  <c:v>4.0106075910285259</c:v>
                </c:pt>
                <c:pt idx="8">
                  <c:v>4.0255119951985598</c:v>
                </c:pt>
                <c:pt idx="9">
                  <c:v>4.0378979618281035</c:v>
                </c:pt>
                <c:pt idx="10">
                  <c:v>4.0484660404597523</c:v>
                </c:pt>
                <c:pt idx="11">
                  <c:v>4.057662619756095</c:v>
                </c:pt>
                <c:pt idx="12">
                  <c:v>4.0657892054888007</c:v>
                </c:pt>
                <c:pt idx="13">
                  <c:v>4.073058757586228</c:v>
                </c:pt>
                <c:pt idx="14">
                  <c:v>4.0796271213184863</c:v>
                </c:pt>
                <c:pt idx="15">
                  <c:v>4.0856116788226746</c:v>
                </c:pt>
                <c:pt idx="16">
                  <c:v>4.0911029799649805</c:v>
                </c:pt>
                <c:pt idx="17">
                  <c:v>4.0961722974042774</c:v>
                </c:pt>
                <c:pt idx="18">
                  <c:v>4.1008767049506094</c:v>
                </c:pt>
                <c:pt idx="19">
                  <c:v>4.1052625919660581</c:v>
                </c:pt>
                <c:pt idx="20">
                  <c:v>4.1093681572277934</c:v>
                </c:pt>
                <c:pt idx="21">
                  <c:v>4.1132252176886013</c:v>
                </c:pt>
                <c:pt idx="22">
                  <c:v>4.1168605457765484</c:v>
                </c:pt>
                <c:pt idx="23">
                  <c:v>4.1922426641501547</c:v>
                </c:pt>
                <c:pt idx="24">
                  <c:v>4.2553872626512241</c:v>
                </c:pt>
                <c:pt idx="25">
                  <c:v>4.3058573635149662</c:v>
                </c:pt>
                <c:pt idx="26">
                  <c:v>4.3433190567940505</c:v>
                </c:pt>
                <c:pt idx="27">
                  <c:v>4.3676488475821245</c:v>
                </c:pt>
                <c:pt idx="28">
                  <c:v>4.379085496820049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0FF-486C-91FF-24C40C5D50AF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2'!$GE$13:$GE$41</c:f>
              <c:numCache>
                <c:formatCode>0.000</c:formatCode>
                <c:ptCount val="29"/>
                <c:pt idx="0">
                  <c:v>2.3747404919558588</c:v>
                </c:pt>
                <c:pt idx="1">
                  <c:v>2.5295672234979465</c:v>
                </c:pt>
                <c:pt idx="2">
                  <c:v>2.7886974252974186</c:v>
                </c:pt>
                <c:pt idx="3">
                  <c:v>3.2936413684072261</c:v>
                </c:pt>
                <c:pt idx="4">
                  <c:v>3.3775073475899671</c:v>
                </c:pt>
                <c:pt idx="5">
                  <c:v>3.4249918331345435</c:v>
                </c:pt>
                <c:pt idx="6">
                  <c:v>3.457912495976776</c:v>
                </c:pt>
                <c:pt idx="7">
                  <c:v>3.4829852649697943</c:v>
                </c:pt>
                <c:pt idx="8">
                  <c:v>3.5031611497043911</c:v>
                </c:pt>
                <c:pt idx="9">
                  <c:v>3.5199966793858719</c:v>
                </c:pt>
                <c:pt idx="10">
                  <c:v>3.5344119815535846</c:v>
                </c:pt>
                <c:pt idx="11">
                  <c:v>3.5469954786132747</c:v>
                </c:pt>
                <c:pt idx="12">
                  <c:v>3.5581458448535113</c:v>
                </c:pt>
                <c:pt idx="13">
                  <c:v>3.5681454394156051</c:v>
                </c:pt>
                <c:pt idx="14">
                  <c:v>3.5772013957984878</c:v>
                </c:pt>
                <c:pt idx="15">
                  <c:v>3.5854700678053768</c:v>
                </c:pt>
                <c:pt idx="16">
                  <c:v>3.5930723090239853</c:v>
                </c:pt>
                <c:pt idx="17">
                  <c:v>3.6001034187170884</c:v>
                </c:pt>
                <c:pt idx="18">
                  <c:v>3.6066398400400761</c:v>
                </c:pt>
                <c:pt idx="19">
                  <c:v>3.6127438036071742</c:v>
                </c:pt>
                <c:pt idx="20">
                  <c:v>3.6184666280032953</c:v>
                </c:pt>
                <c:pt idx="21">
                  <c:v>3.6238511172352594</c:v>
                </c:pt>
                <c:pt idx="22">
                  <c:v>3.6289333358010789</c:v>
                </c:pt>
                <c:pt idx="23">
                  <c:v>3.7361697837366625</c:v>
                </c:pt>
                <c:pt idx="24">
                  <c:v>3.8299357504650815</c:v>
                </c:pt>
                <c:pt idx="25">
                  <c:v>3.9101499737301357</c:v>
                </c:pt>
                <c:pt idx="26">
                  <c:v>3.9773119773822723</c:v>
                </c:pt>
                <c:pt idx="27">
                  <c:v>4.0323688310606975</c:v>
                </c:pt>
                <c:pt idx="28">
                  <c:v>4.0765267634382685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0FF-486C-91FF-24C40C5D50AF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2'!$GH$13:$GH$41</c:f>
              <c:numCache>
                <c:formatCode>0.000</c:formatCode>
                <c:ptCount val="29"/>
                <c:pt idx="0">
                  <c:v>2.468706127359396</c:v>
                </c:pt>
                <c:pt idx="1">
                  <c:v>2.6945978372669774</c:v>
                </c:pt>
                <c:pt idx="2">
                  <c:v>2.980255425034088</c:v>
                </c:pt>
                <c:pt idx="3">
                  <c:v>3.4528426989040661</c:v>
                </c:pt>
                <c:pt idx="4">
                  <c:v>3.5266290459500755</c:v>
                </c:pt>
                <c:pt idx="5">
                  <c:v>3.5679345077916333</c:v>
                </c:pt>
                <c:pt idx="6">
                  <c:v>3.5963721577390841</c:v>
                </c:pt>
                <c:pt idx="7">
                  <c:v>3.6179211066438222</c:v>
                </c:pt>
                <c:pt idx="8">
                  <c:v>3.6351924706992786</c:v>
                </c:pt>
                <c:pt idx="9">
                  <c:v>3.6495571776284645</c:v>
                </c:pt>
                <c:pt idx="10">
                  <c:v>3.6618226492991397</c:v>
                </c:pt>
                <c:pt idx="11">
                  <c:v>3.6725036368930524</c:v>
                </c:pt>
                <c:pt idx="12">
                  <c:v>3.6819479714401537</c:v>
                </c:pt>
                <c:pt idx="13">
                  <c:v>3.6904014259423468</c:v>
                </c:pt>
                <c:pt idx="14">
                  <c:v>3.6980439183777438</c:v>
                </c:pt>
                <c:pt idx="15">
                  <c:v>3.7050110028832854</c:v>
                </c:pt>
                <c:pt idx="16">
                  <c:v>3.7114072758075447</c:v>
                </c:pt>
                <c:pt idx="17">
                  <c:v>3.7173150864509705</c:v>
                </c:pt>
                <c:pt idx="18">
                  <c:v>3.7228003938055121</c:v>
                </c:pt>
                <c:pt idx="19">
                  <c:v>3.7279168206065747</c:v>
                </c:pt>
                <c:pt idx="20">
                  <c:v>3.7327085307812911</c:v>
                </c:pt>
                <c:pt idx="21">
                  <c:v>3.7372123168484128</c:v>
                </c:pt>
                <c:pt idx="22">
                  <c:v>3.7414591435252569</c:v>
                </c:pt>
                <c:pt idx="23">
                  <c:v>3.8301255623379595</c:v>
                </c:pt>
                <c:pt idx="24">
                  <c:v>3.9061576503285993</c:v>
                </c:pt>
                <c:pt idx="25">
                  <c:v>3.970066565595098</c:v>
                </c:pt>
                <c:pt idx="26">
                  <c:v>4.0227239321584554</c:v>
                </c:pt>
                <c:pt idx="27">
                  <c:v>4.0652048782834074</c:v>
                </c:pt>
                <c:pt idx="28">
                  <c:v>4.0986289661409332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0FF-486C-91FF-24C40C5D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7030768"/>
        <c:axId val="-1997030224"/>
      </c:scatterChart>
      <c:valAx>
        <c:axId val="-199703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0224"/>
        <c:crosses val="autoZero"/>
        <c:crossBetween val="midCat"/>
      </c:valAx>
      <c:valAx>
        <c:axId val="-199703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0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2'!$GN$13:$GN$41</c:f>
              <c:numCache>
                <c:formatCode>#,##0.0000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59-4E74-9B8A-3538F72E2D10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2'!$GR$13:$GR$41</c:f>
              <c:numCache>
                <c:formatCode>General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59-4E74-9B8A-3538F72E2D10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2'!$HJ$13:$HJ$41</c:f>
              <c:numCache>
                <c:formatCode>0.00</c:formatCode>
                <c:ptCount val="29"/>
                <c:pt idx="0">
                  <c:v>2.8220444795124036</c:v>
                </c:pt>
                <c:pt idx="1">
                  <c:v>3.0688178394122936</c:v>
                </c:pt>
                <c:pt idx="2">
                  <c:v>3.3514612256681438</c:v>
                </c:pt>
                <c:pt idx="3">
                  <c:v>3.8499726308428031</c:v>
                </c:pt>
                <c:pt idx="4">
                  <c:v>3.9323850346803049</c:v>
                </c:pt>
                <c:pt idx="5">
                  <c:v>3.9790030018781906</c:v>
                </c:pt>
                <c:pt idx="6">
                  <c:v>4.0112918482820046</c:v>
                </c:pt>
                <c:pt idx="7">
                  <c:v>4.0358614713982499</c:v>
                </c:pt>
                <c:pt idx="8">
                  <c:v>4.0556163121075475</c:v>
                </c:pt>
                <c:pt idx="9">
                  <c:v>4.0720881302772494</c:v>
                </c:pt>
                <c:pt idx="10">
                  <c:v>4.0861822289057539</c:v>
                </c:pt>
                <c:pt idx="11">
                  <c:v>4.0984774143225211</c:v>
                </c:pt>
                <c:pt idx="12">
                  <c:v>4.1093657473584466</c:v>
                </c:pt>
                <c:pt idx="13">
                  <c:v>4.1191248317430151</c:v>
                </c:pt>
                <c:pt idx="14">
                  <c:v>4.1279582597885387</c:v>
                </c:pt>
                <c:pt idx="15">
                  <c:v>4.1360196727370218</c:v>
                </c:pt>
                <c:pt idx="16">
                  <c:v>4.1434277973927855</c:v>
                </c:pt>
                <c:pt idx="17">
                  <c:v>4.1502762326381291</c:v>
                </c:pt>
                <c:pt idx="18">
                  <c:v>4.1566400393968568</c:v>
                </c:pt>
                <c:pt idx="19">
                  <c:v>4.1625803084938244</c:v>
                </c:pt>
                <c:pt idx="20">
                  <c:v>4.168147406878961</c:v>
                </c:pt>
                <c:pt idx="21">
                  <c:v>4.1733833352937824</c:v>
                </c:pt>
                <c:pt idx="22">
                  <c:v>4.1783234736234149</c:v>
                </c:pt>
                <c:pt idx="23">
                  <c:v>4.2820537506338754</c:v>
                </c:pt>
                <c:pt idx="24">
                  <c:v>4.3715800649998435</c:v>
                </c:pt>
                <c:pt idx="25">
                  <c:v>4.4464647571706628</c:v>
                </c:pt>
                <c:pt idx="26">
                  <c:v>4.5065166625215136</c:v>
                </c:pt>
                <c:pt idx="27">
                  <c:v>4.5516320572281517</c:v>
                </c:pt>
                <c:pt idx="28">
                  <c:v>4.5817300185023404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59-4E74-9B8A-3538F72E2D10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2'!$HR$13:$HR$41</c:f>
              <c:numCache>
                <c:formatCode>0.00</c:formatCode>
                <c:ptCount val="29"/>
                <c:pt idx="0">
                  <c:v>3.0625310082899828</c:v>
                </c:pt>
                <c:pt idx="1">
                  <c:v>3.3411319707759612</c:v>
                </c:pt>
                <c:pt idx="2">
                  <c:v>3.6204765935140646</c:v>
                </c:pt>
                <c:pt idx="3">
                  <c:v>4.0495836868717152</c:v>
                </c:pt>
                <c:pt idx="4">
                  <c:v>4.1155166540044075</c:v>
                </c:pt>
                <c:pt idx="5">
                  <c:v>4.152372957841667</c:v>
                </c:pt>
                <c:pt idx="6">
                  <c:v>4.1777296970295801</c:v>
                </c:pt>
                <c:pt idx="7">
                  <c:v>4.1969353930438897</c:v>
                </c:pt>
                <c:pt idx="8">
                  <c:v>4.2123234946027033</c:v>
                </c:pt>
                <c:pt idx="9">
                  <c:v>4.2251183779343515</c:v>
                </c:pt>
                <c:pt idx="10">
                  <c:v>4.2360408375701724</c:v>
                </c:pt>
                <c:pt idx="11">
                  <c:v>4.2455502508292824</c:v>
                </c:pt>
                <c:pt idx="12">
                  <c:v>4.253956956000815</c:v>
                </c:pt>
                <c:pt idx="13">
                  <c:v>4.2614801930021819</c:v>
                </c:pt>
                <c:pt idx="14">
                  <c:v>4.2682804324833894</c:v>
                </c:pt>
                <c:pt idx="15">
                  <c:v>4.2744785621970411</c:v>
                </c:pt>
                <c:pt idx="16">
                  <c:v>4.2801678526663345</c:v>
                </c:pt>
                <c:pt idx="17">
                  <c:v>4.2854217305701763</c:v>
                </c:pt>
                <c:pt idx="18">
                  <c:v>4.2902990044194018</c:v>
                </c:pt>
                <c:pt idx="19">
                  <c:v>4.2948474812971371</c:v>
                </c:pt>
                <c:pt idx="20">
                  <c:v>4.2991065336182563</c:v>
                </c:pt>
                <c:pt idx="21">
                  <c:v>4.3031089609581175</c:v>
                </c:pt>
                <c:pt idx="22">
                  <c:v>4.3068823667322835</c:v>
                </c:pt>
                <c:pt idx="23">
                  <c:v>4.3854181804576964</c:v>
                </c:pt>
                <c:pt idx="24">
                  <c:v>4.451848418813511</c:v>
                </c:pt>
                <c:pt idx="25">
                  <c:v>4.5057463886032307</c:v>
                </c:pt>
                <c:pt idx="26">
                  <c:v>4.5467425898871605</c:v>
                </c:pt>
                <c:pt idx="27">
                  <c:v>4.5746308292056055</c:v>
                </c:pt>
                <c:pt idx="28">
                  <c:v>4.589543953977854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59-4E74-9B8A-3538F72E2D10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2'!$HX$13:$HX$41</c:f>
              <c:numCache>
                <c:formatCode>0.000</c:formatCode>
                <c:ptCount val="29"/>
                <c:pt idx="0">
                  <c:v>2.3838565968346668</c:v>
                </c:pt>
                <c:pt idx="1">
                  <c:v>2.5350266816296148</c:v>
                </c:pt>
                <c:pt idx="2">
                  <c:v>2.8088364159832762</c:v>
                </c:pt>
                <c:pt idx="3">
                  <c:v>3.3565369469158961</c:v>
                </c:pt>
                <c:pt idx="4">
                  <c:v>3.4468515961604131</c:v>
                </c:pt>
                <c:pt idx="5">
                  <c:v>3.4977301844999555</c:v>
                </c:pt>
                <c:pt idx="6">
                  <c:v>3.532869836490903</c:v>
                </c:pt>
                <c:pt idx="7">
                  <c:v>3.5595489925125956</c:v>
                </c:pt>
                <c:pt idx="8">
                  <c:v>3.5809599968056629</c:v>
                </c:pt>
                <c:pt idx="9">
                  <c:v>3.5987839882794836</c:v>
                </c:pt>
                <c:pt idx="10">
                  <c:v>3.614013335627202</c:v>
                </c:pt>
                <c:pt idx="11">
                  <c:v>3.6272818320990394</c:v>
                </c:pt>
                <c:pt idx="12">
                  <c:v>3.6390183754383449</c:v>
                </c:pt>
                <c:pt idx="13">
                  <c:v>3.6495263901045139</c:v>
                </c:pt>
                <c:pt idx="14">
                  <c:v>3.6590282289519509</c:v>
                </c:pt>
                <c:pt idx="15">
                  <c:v>3.6676915678523985</c:v>
                </c:pt>
                <c:pt idx="16">
                  <c:v>3.6756458902266576</c:v>
                </c:pt>
                <c:pt idx="17">
                  <c:v>3.6829932093453031</c:v>
                </c:pt>
                <c:pt idx="18">
                  <c:v>3.6898152842978242</c:v>
                </c:pt>
                <c:pt idx="19">
                  <c:v>3.6961786190875978</c:v>
                </c:pt>
                <c:pt idx="20">
                  <c:v>3.7021380135220912</c:v>
                </c:pt>
                <c:pt idx="21">
                  <c:v>3.7077391409146419</c:v>
                </c:pt>
                <c:pt idx="22">
                  <c:v>3.7130204554544224</c:v>
                </c:pt>
                <c:pt idx="23">
                  <c:v>3.8230731335768025</c:v>
                </c:pt>
                <c:pt idx="24">
                  <c:v>3.9165979257800836</c:v>
                </c:pt>
                <c:pt idx="25">
                  <c:v>3.9939085870899063</c:v>
                </c:pt>
                <c:pt idx="26">
                  <c:v>4.0561037581019521</c:v>
                </c:pt>
                <c:pt idx="27">
                  <c:v>4.1047632309078441</c:v>
                </c:pt>
                <c:pt idx="28">
                  <c:v>4.1416077159077549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459-4E74-9B8A-3538F72E2D10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2'!$IA$13:$IA$41</c:f>
              <c:numCache>
                <c:formatCode>0.000</c:formatCode>
                <c:ptCount val="29"/>
                <c:pt idx="0">
                  <c:v>2.5189591278597812</c:v>
                </c:pt>
                <c:pt idx="1">
                  <c:v>2.7702541407786629</c:v>
                </c:pt>
                <c:pt idx="2">
                  <c:v>3.068780100770875</c:v>
                </c:pt>
                <c:pt idx="3">
                  <c:v>3.5407674481838463</c:v>
                </c:pt>
                <c:pt idx="4">
                  <c:v>3.6127235981646684</c:v>
                </c:pt>
                <c:pt idx="5">
                  <c:v>3.6528055232388543</c:v>
                </c:pt>
                <c:pt idx="6">
                  <c:v>3.680316466892505</c:v>
                </c:pt>
                <c:pt idx="7">
                  <c:v>3.7011168720341256</c:v>
                </c:pt>
                <c:pt idx="8">
                  <c:v>3.7177592051794175</c:v>
                </c:pt>
                <c:pt idx="9">
                  <c:v>3.7315809056131117</c:v>
                </c:pt>
                <c:pt idx="10">
                  <c:v>3.7433683927194905</c:v>
                </c:pt>
                <c:pt idx="11">
                  <c:v>3.7536223437912262</c:v>
                </c:pt>
                <c:pt idx="12">
                  <c:v>3.7626806811163647</c:v>
                </c:pt>
                <c:pt idx="13">
                  <c:v>3.7707819286964153</c:v>
                </c:pt>
                <c:pt idx="14">
                  <c:v>3.7781005361778774</c:v>
                </c:pt>
                <c:pt idx="15">
                  <c:v>3.7847678277830261</c:v>
                </c:pt>
                <c:pt idx="16">
                  <c:v>3.7908850586799749</c:v>
                </c:pt>
                <c:pt idx="17">
                  <c:v>3.7965318917717576</c:v>
                </c:pt>
                <c:pt idx="18">
                  <c:v>3.8017720929870604</c:v>
                </c:pt>
                <c:pt idx="19">
                  <c:v>3.8066574709274681</c:v>
                </c:pt>
                <c:pt idx="20">
                  <c:v>3.8112306713696875</c:v>
                </c:pt>
                <c:pt idx="21">
                  <c:v>3.8155272033128274</c:v>
                </c:pt>
                <c:pt idx="22">
                  <c:v>3.8195769363977439</c:v>
                </c:pt>
                <c:pt idx="23">
                  <c:v>3.9037609441822432</c:v>
                </c:pt>
                <c:pt idx="24">
                  <c:v>3.9754113206997346</c:v>
                </c:pt>
                <c:pt idx="25">
                  <c:v>4.0353147855847888</c:v>
                </c:pt>
                <c:pt idx="26">
                  <c:v>4.0845559728059699</c:v>
                </c:pt>
                <c:pt idx="27">
                  <c:v>4.124357826343636</c:v>
                </c:pt>
                <c:pt idx="28">
                  <c:v>4.1559361925243712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459-4E74-9B8A-3538F72E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7037296"/>
        <c:axId val="-1997036752"/>
      </c:scatterChart>
      <c:valAx>
        <c:axId val="-199703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6752"/>
        <c:crosses val="autoZero"/>
        <c:crossBetween val="midCat"/>
      </c:valAx>
      <c:valAx>
        <c:axId val="-199703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Módulo1!$DB$13:$DB$41</c:f>
              <c:numCache>
                <c:formatCode>#,##0.0000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0E-456D-8816-A49DBD400B41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Módulo1!$DF$13:$DF$41</c:f>
              <c:numCache>
                <c:formatCode>General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0E-456D-8816-A49DBD400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728576"/>
        <c:axId val="-61832384"/>
      </c:scatterChart>
      <c:valAx>
        <c:axId val="-58728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1832384"/>
        <c:crosses val="autoZero"/>
        <c:crossBetween val="midCat"/>
      </c:valAx>
      <c:valAx>
        <c:axId val="-6183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58728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 </a:t>
            </a:r>
          </a:p>
          <a:p>
            <a:pPr>
              <a:defRPr/>
            </a:pPr>
            <a:r>
              <a:rPr lang="es-CL"/>
              <a:t>Ligante Original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1504133858267716"/>
                  <c:y val="0.414562010599317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'Calibracion Hirsch'!$N$9:$N$153</c:f>
              <c:numCache>
                <c:formatCode>General</c:formatCode>
                <c:ptCount val="145"/>
                <c:pt idx="0">
                  <c:v>172.94983190616014</c:v>
                </c:pt>
                <c:pt idx="1">
                  <c:v>209.51117791288866</c:v>
                </c:pt>
                <c:pt idx="2">
                  <c:v>431.5758066968927</c:v>
                </c:pt>
                <c:pt idx="3">
                  <c:v>2726.2066276073579</c:v>
                </c:pt>
                <c:pt idx="4">
                  <c:v>3639.7500389404545</c:v>
                </c:pt>
                <c:pt idx="5">
                  <c:v>4263.3524412275101</c:v>
                </c:pt>
                <c:pt idx="6">
                  <c:v>4744.5918177668473</c:v>
                </c:pt>
                <c:pt idx="7">
                  <c:v>5138.955207704882</c:v>
                </c:pt>
                <c:pt idx="8">
                  <c:v>5474.0880723225309</c:v>
                </c:pt>
                <c:pt idx="9">
                  <c:v>5765.9719565394134</c:v>
                </c:pt>
                <c:pt idx="10">
                  <c:v>6024.757010999775</c:v>
                </c:pt>
                <c:pt idx="11">
                  <c:v>6257.3260737685478</c:v>
                </c:pt>
                <c:pt idx="12">
                  <c:v>6468.5780172198383</c:v>
                </c:pt>
                <c:pt idx="13">
                  <c:v>6662.1323870974284</c:v>
                </c:pt>
                <c:pt idx="14">
                  <c:v>6840.7442777502183</c:v>
                </c:pt>
                <c:pt idx="15">
                  <c:v>7006.5623458732689</c:v>
                </c:pt>
                <c:pt idx="16">
                  <c:v>7161.2965166175181</c:v>
                </c:pt>
                <c:pt idx="17">
                  <c:v>7306.3310359322395</c:v>
                </c:pt>
                <c:pt idx="18">
                  <c:v>7442.8030488720497</c:v>
                </c:pt>
                <c:pt idx="19">
                  <c:v>7571.6586601540548</c:v>
                </c:pt>
                <c:pt idx="20">
                  <c:v>7693.6938406936488</c:v>
                </c:pt>
                <c:pt idx="21">
                  <c:v>7809.5848686350009</c:v>
                </c:pt>
                <c:pt idx="22">
                  <c:v>7919.9113774849138</c:v>
                </c:pt>
                <c:pt idx="23">
                  <c:v>10436.789304601991</c:v>
                </c:pt>
                <c:pt idx="24">
                  <c:v>12838.56891581829</c:v>
                </c:pt>
                <c:pt idx="25">
                  <c:v>14912.477347907048</c:v>
                </c:pt>
                <c:pt idx="26">
                  <c:v>16563.232714290945</c:v>
                </c:pt>
                <c:pt idx="27">
                  <c:v>17786.880297488184</c:v>
                </c:pt>
                <c:pt idx="28">
                  <c:v>18621.670365701259</c:v>
                </c:pt>
                <c:pt idx="29">
                  <c:v>182.36440045675084</c:v>
                </c:pt>
                <c:pt idx="30">
                  <c:v>224.9877824415685</c:v>
                </c:pt>
                <c:pt idx="31">
                  <c:v>401.51636372409996</c:v>
                </c:pt>
                <c:pt idx="32">
                  <c:v>1893.4532001834466</c:v>
                </c:pt>
                <c:pt idx="33">
                  <c:v>2487.1152956274691</c:v>
                </c:pt>
                <c:pt idx="34">
                  <c:v>2901.1741741900382</c:v>
                </c:pt>
                <c:pt idx="35">
                  <c:v>3226.6701602350417</c:v>
                </c:pt>
                <c:pt idx="36">
                  <c:v>3497.7043612042135</c:v>
                </c:pt>
                <c:pt idx="37">
                  <c:v>3731.2946803857494</c:v>
                </c:pt>
                <c:pt idx="38">
                  <c:v>3937.3140726542156</c:v>
                </c:pt>
                <c:pt idx="39">
                  <c:v>4122.0607414380283</c:v>
                </c:pt>
                <c:pt idx="40">
                  <c:v>4289.8260599770529</c:v>
                </c:pt>
                <c:pt idx="41">
                  <c:v>4443.6796098404793</c:v>
                </c:pt>
                <c:pt idx="42">
                  <c:v>4585.9007269237245</c:v>
                </c:pt>
                <c:pt idx="43">
                  <c:v>4718.2330207621071</c:v>
                </c:pt>
                <c:pt idx="44">
                  <c:v>4842.0429883104989</c:v>
                </c:pt>
                <c:pt idx="45">
                  <c:v>4958.4233482470709</c:v>
                </c:pt>
                <c:pt idx="46">
                  <c:v>5068.2628710624303</c:v>
                </c:pt>
                <c:pt idx="47">
                  <c:v>5172.2950399734591</c:v>
                </c:pt>
                <c:pt idx="48">
                  <c:v>5271.1328590515168</c:v>
                </c:pt>
                <c:pt idx="49">
                  <c:v>5365.2943204186959</c:v>
                </c:pt>
                <c:pt idx="50">
                  <c:v>5455.2214073250116</c:v>
                </c:pt>
                <c:pt idx="51">
                  <c:v>5541.2945213189441</c:v>
                </c:pt>
                <c:pt idx="52">
                  <c:v>7639.6360241566554</c:v>
                </c:pt>
                <c:pt idx="53">
                  <c:v>9925.1100430846418</c:v>
                </c:pt>
                <c:pt idx="54">
                  <c:v>12176.591859130604</c:v>
                </c:pt>
                <c:pt idx="55">
                  <c:v>14200.438733796915</c:v>
                </c:pt>
                <c:pt idx="56">
                  <c:v>15880.154710506913</c:v>
                </c:pt>
                <c:pt idx="57">
                  <c:v>17176.69830384263</c:v>
                </c:pt>
                <c:pt idx="58">
                  <c:v>160.91024917293672</c:v>
                </c:pt>
                <c:pt idx="59">
                  <c:v>178.10502198986492</c:v>
                </c:pt>
                <c:pt idx="60">
                  <c:v>256.61645157646524</c:v>
                </c:pt>
                <c:pt idx="61">
                  <c:v>1028.3454268317532</c:v>
                </c:pt>
                <c:pt idx="62">
                  <c:v>1355.174694352165</c:v>
                </c:pt>
                <c:pt idx="63">
                  <c:v>1588.0673987095895</c:v>
                </c:pt>
                <c:pt idx="64">
                  <c:v>1773.9391134891614</c:v>
                </c:pt>
                <c:pt idx="65">
                  <c:v>1930.5821927166028</c:v>
                </c:pt>
                <c:pt idx="66">
                  <c:v>2066.9532591510492</c:v>
                </c:pt>
                <c:pt idx="67">
                  <c:v>2188.285092714294</c:v>
                </c:pt>
                <c:pt idx="68">
                  <c:v>2297.9359624291242</c:v>
                </c:pt>
                <c:pt idx="69">
                  <c:v>2398.2063170636065</c:v>
                </c:pt>
                <c:pt idx="70">
                  <c:v>2490.7496184347019</c:v>
                </c:pt>
                <c:pt idx="71">
                  <c:v>2576.7991180571121</c:v>
                </c:pt>
                <c:pt idx="72">
                  <c:v>2657.3021064484992</c:v>
                </c:pt>
                <c:pt idx="73">
                  <c:v>2733.0038625319553</c:v>
                </c:pt>
                <c:pt idx="74">
                  <c:v>2804.5025191682666</c:v>
                </c:pt>
                <c:pt idx="75">
                  <c:v>2872.2862499212761</c:v>
                </c:pt>
                <c:pt idx="76">
                  <c:v>2936.7592552874871</c:v>
                </c:pt>
                <c:pt idx="77">
                  <c:v>2998.2604006416204</c:v>
                </c:pt>
                <c:pt idx="78">
                  <c:v>3057.0768871746577</c:v>
                </c:pt>
                <c:pt idx="79">
                  <c:v>3113.4544775919267</c:v>
                </c:pt>
                <c:pt idx="80">
                  <c:v>3167.6052775437192</c:v>
                </c:pt>
                <c:pt idx="81">
                  <c:v>4547.2933294251461</c:v>
                </c:pt>
                <c:pt idx="82">
                  <c:v>6191.2638282722319</c:v>
                </c:pt>
                <c:pt idx="83">
                  <c:v>7974.0174536933428</c:v>
                </c:pt>
                <c:pt idx="84">
                  <c:v>9733.485020447064</c:v>
                </c:pt>
                <c:pt idx="85">
                  <c:v>11320.255542866176</c:v>
                </c:pt>
                <c:pt idx="86">
                  <c:v>12631.04222776968</c:v>
                </c:pt>
                <c:pt idx="87">
                  <c:v>178.92498532890971</c:v>
                </c:pt>
                <c:pt idx="88">
                  <c:v>222.25548637070281</c:v>
                </c:pt>
                <c:pt idx="89">
                  <c:v>400.77562929894327</c:v>
                </c:pt>
                <c:pt idx="90">
                  <c:v>1899.5587973928341</c:v>
                </c:pt>
                <c:pt idx="91">
                  <c:v>2494.0884815826471</c:v>
                </c:pt>
                <c:pt idx="92">
                  <c:v>2908.2575779970366</c:v>
                </c:pt>
                <c:pt idx="93">
                  <c:v>3233.5626170775945</c:v>
                </c:pt>
                <c:pt idx="94">
                  <c:v>3504.2539416887707</c:v>
                </c:pt>
                <c:pt idx="95">
                  <c:v>3737.4158617617459</c:v>
                </c:pt>
                <c:pt idx="96">
                  <c:v>3942.9559502971479</c:v>
                </c:pt>
                <c:pt idx="97">
                  <c:v>4127.1923132610091</c:v>
                </c:pt>
                <c:pt idx="98">
                  <c:v>4294.428549938094</c:v>
                </c:pt>
                <c:pt idx="99">
                  <c:v>4447.7421150308282</c:v>
                </c:pt>
                <c:pt idx="100">
                  <c:v>4589.4175922664335</c:v>
                </c:pt>
                <c:pt idx="101">
                  <c:v>4721.2021788439979</c:v>
                </c:pt>
                <c:pt idx="102">
                  <c:v>4844.4648695357164</c:v>
                </c:pt>
                <c:pt idx="103">
                  <c:v>4960.3001435256519</c:v>
                </c:pt>
                <c:pt idx="104">
                  <c:v>5069.5980205966634</c:v>
                </c:pt>
                <c:pt idx="105">
                  <c:v>5173.0928715736809</c:v>
                </c:pt>
                <c:pt idx="106">
                  <c:v>5271.3983279397053</c:v>
                </c:pt>
                <c:pt idx="107">
                  <c:v>5365.0328194534186</c:v>
                </c:pt>
                <c:pt idx="108">
                  <c:v>5454.4386270292644</c:v>
                </c:pt>
                <c:pt idx="109">
                  <c:v>5539.9963457139283</c:v>
                </c:pt>
                <c:pt idx="110">
                  <c:v>7620.8475898556635</c:v>
                </c:pt>
                <c:pt idx="111">
                  <c:v>9876.7458488514148</c:v>
                </c:pt>
                <c:pt idx="112">
                  <c:v>12088.811858166317</c:v>
                </c:pt>
                <c:pt idx="113">
                  <c:v>14069.098170478066</c:v>
                </c:pt>
                <c:pt idx="114">
                  <c:v>15707.461177340279</c:v>
                </c:pt>
                <c:pt idx="115">
                  <c:v>16969.462646553486</c:v>
                </c:pt>
                <c:pt idx="116">
                  <c:v>177.80791829308353</c:v>
                </c:pt>
                <c:pt idx="117">
                  <c:v>216.52509111055465</c:v>
                </c:pt>
                <c:pt idx="118">
                  <c:v>378.533678848524</c:v>
                </c:pt>
                <c:pt idx="119">
                  <c:v>1766.2965026246522</c:v>
                </c:pt>
                <c:pt idx="120">
                  <c:v>2321.9661575980754</c:v>
                </c:pt>
                <c:pt idx="121">
                  <c:v>2710.4471587724806</c:v>
                </c:pt>
                <c:pt idx="122">
                  <c:v>3016.3540300658465</c:v>
                </c:pt>
                <c:pt idx="123">
                  <c:v>3271.4208560650723</c:v>
                </c:pt>
                <c:pt idx="124">
                  <c:v>3491.4990939737713</c:v>
                </c:pt>
                <c:pt idx="125">
                  <c:v>3685.7921372014503</c:v>
                </c:pt>
                <c:pt idx="126">
                  <c:v>3860.1750490766963</c:v>
                </c:pt>
                <c:pt idx="127">
                  <c:v>4018.6533313898549</c:v>
                </c:pt>
                <c:pt idx="128">
                  <c:v>4164.0936795646958</c:v>
                </c:pt>
                <c:pt idx="129">
                  <c:v>4298.6258702813057</c:v>
                </c:pt>
                <c:pt idx="130">
                  <c:v>4423.879887036981</c:v>
                </c:pt>
                <c:pt idx="131">
                  <c:v>4541.1337511976517</c:v>
                </c:pt>
                <c:pt idx="132">
                  <c:v>4651.4098662542992</c:v>
                </c:pt>
                <c:pt idx="133">
                  <c:v>4755.5401464052056</c:v>
                </c:pt>
                <c:pt idx="134">
                  <c:v>4854.2114158856557</c:v>
                </c:pt>
                <c:pt idx="135">
                  <c:v>4947.9978940094406</c:v>
                </c:pt>
                <c:pt idx="136">
                  <c:v>5037.3849696842435</c:v>
                </c:pt>
                <c:pt idx="137">
                  <c:v>5122.7869464558671</c:v>
                </c:pt>
                <c:pt idx="138">
                  <c:v>5204.5605182381596</c:v>
                </c:pt>
                <c:pt idx="139">
                  <c:v>7207.6617593687452</c:v>
                </c:pt>
                <c:pt idx="140">
                  <c:v>9410.394020632606</c:v>
                </c:pt>
                <c:pt idx="141">
                  <c:v>11601.896760344051</c:v>
                </c:pt>
                <c:pt idx="142">
                  <c:v>13590.19771724267</c:v>
                </c:pt>
                <c:pt idx="143">
                  <c:v>15253.738576621925</c:v>
                </c:pt>
                <c:pt idx="144">
                  <c:v>16546.188481614361</c:v>
                </c:pt>
              </c:numCache>
            </c:numRef>
          </c:xVal>
          <c:yVal>
            <c:numRef>
              <c:f>'Calibracion Hirsch'!$M$9:$M$153</c:f>
              <c:numCache>
                <c:formatCode>#,##0.0000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DD-4975-8867-00A08061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7031856"/>
        <c:axId val="-1997031312"/>
      </c:scatterChart>
      <c:valAx>
        <c:axId val="-199703185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medido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1312"/>
        <c:crosses val="autoZero"/>
        <c:crossBetween val="midCat"/>
      </c:valAx>
      <c:valAx>
        <c:axId val="-199703131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log(|E*|[MPa])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3195253718285213"/>
                  <c:y val="0.342175925925925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'Calibracion Hirsch'!$E$9:$E$153</c:f>
              <c:numCache>
                <c:formatCode>#,##0.00</c:formatCode>
                <c:ptCount val="145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  <c:pt idx="29" formatCode="0.00">
                  <c:v>1.9354118547619443</c:v>
                </c:pt>
                <c:pt idx="30" formatCode="0.00">
                  <c:v>2.1884635561097801</c:v>
                </c:pt>
                <c:pt idx="31" formatCode="0.00">
                  <c:v>2.5227846765841373</c:v>
                </c:pt>
                <c:pt idx="32" formatCode="0.00">
                  <c:v>3.1954818165540222</c:v>
                </c:pt>
                <c:pt idx="33" formatCode="0.00">
                  <c:v>3.312727478013743</c:v>
                </c:pt>
                <c:pt idx="34" formatCode="0.00">
                  <c:v>3.379351240393782</c:v>
                </c:pt>
                <c:pt idx="35" formatCode="0.00">
                  <c:v>3.4255699990607305</c:v>
                </c:pt>
                <c:pt idx="36" formatCode="0.00">
                  <c:v>3.4607603482648193</c:v>
                </c:pt>
                <c:pt idx="37" formatCode="0.00">
                  <c:v>3.4890589412302626</c:v>
                </c:pt>
                <c:pt idx="38" formatCode="0.00">
                  <c:v>3.5126528554722158</c:v>
                </c:pt>
                <c:pt idx="39" formatCode="0.00">
                  <c:v>3.5328369033132923</c:v>
                </c:pt>
                <c:pt idx="40" formatCode="0.00">
                  <c:v>3.5504399292527911</c:v>
                </c:pt>
                <c:pt idx="41" formatCode="0.00">
                  <c:v>3.5660238597242611</c:v>
                </c:pt>
                <c:pt idx="42" formatCode="0.00">
                  <c:v>3.5799868377783763</c:v>
                </c:pt>
                <c:pt idx="43" formatCode="0.00">
                  <c:v>3.5926210037365323</c:v>
                </c:pt>
                <c:pt idx="44" formatCode="0.00">
                  <c:v>3.6041469043154359</c:v>
                </c:pt>
                <c:pt idx="45" formatCode="0.00">
                  <c:v>3.6147350154490425</c:v>
                </c:pt>
                <c:pt idx="46" formatCode="0.00">
                  <c:v>3.6245197603580923</c:v>
                </c:pt>
                <c:pt idx="47" formatCode="0.00">
                  <c:v>3.6336089545705255</c:v>
                </c:pt>
                <c:pt idx="48" formatCode="0.00">
                  <c:v>3.6420903560639024</c:v>
                </c:pt>
                <c:pt idx="49" formatCode="0.00">
                  <c:v>3.6500363222041354</c:v>
                </c:pt>
                <c:pt idx="50" formatCode="0.00">
                  <c:v>3.6575071931989189</c:v>
                </c:pt>
                <c:pt idx="51" formatCode="0.00">
                  <c:v>3.6645537975896225</c:v>
                </c:pt>
                <c:pt idx="52" formatCode="0.00">
                  <c:v>3.8119267846571647</c:v>
                </c:pt>
                <c:pt idx="53" formatCode="0.00">
                  <c:v>3.9382271582032313</c:v>
                </c:pt>
                <c:pt idx="54" formatCode="0.00">
                  <c:v>4.0439963694456269</c:v>
                </c:pt>
                <c:pt idx="55" formatCode="0.00">
                  <c:v>4.1308717838897726</c:v>
                </c:pt>
                <c:pt idx="56" formatCode="0.00">
                  <c:v>4.2010995958803807</c:v>
                </c:pt>
                <c:pt idx="57" formatCode="0.00">
                  <c:v>4.2571417175335542</c:v>
                </c:pt>
                <c:pt idx="58" formatCode="0.00">
                  <c:v>2.0361940192843342</c:v>
                </c:pt>
                <c:pt idx="59" formatCode="0.00">
                  <c:v>2.2499478146998562</c:v>
                </c:pt>
                <c:pt idx="60" formatCode="0.00">
                  <c:v>2.543393382821034</c:v>
                </c:pt>
                <c:pt idx="61" formatCode="0.00">
                  <c:v>3.1628891671682906</c:v>
                </c:pt>
                <c:pt idx="62" formatCode="0.00">
                  <c:v>3.2738970468114639</c:v>
                </c:pt>
                <c:pt idx="63" formatCode="0.00">
                  <c:v>3.3372770510180461</c:v>
                </c:pt>
                <c:pt idx="64" formatCode="0.00">
                  <c:v>3.3813602661348598</c:v>
                </c:pt>
                <c:pt idx="65" formatCode="0.00">
                  <c:v>3.4149826412723434</c:v>
                </c:pt>
                <c:pt idx="66" formatCode="0.00">
                  <c:v>3.4420542580677216</c:v>
                </c:pt>
                <c:pt idx="67" formatCode="0.00">
                  <c:v>3.4646469196965723</c:v>
                </c:pt>
                <c:pt idx="68" formatCode="0.00">
                  <c:v>3.4839892547218807</c:v>
                </c:pt>
                <c:pt idx="69" formatCode="0.00">
                  <c:v>3.5008688067796947</c:v>
                </c:pt>
                <c:pt idx="70" formatCode="0.00">
                  <c:v>3.515820102704315</c:v>
                </c:pt>
                <c:pt idx="71" formatCode="0.00">
                  <c:v>3.5292222342925816</c:v>
                </c:pt>
                <c:pt idx="72" formatCode="0.00">
                  <c:v>3.5413535929224658</c:v>
                </c:pt>
                <c:pt idx="73" formatCode="0.00">
                  <c:v>3.5524244981231186</c:v>
                </c:pt>
                <c:pt idx="74" formatCode="0.00">
                  <c:v>3.5625976249827147</c:v>
                </c:pt>
                <c:pt idx="75" formatCode="0.00">
                  <c:v>3.5720013193525535</c:v>
                </c:pt>
                <c:pt idx="76" formatCode="0.00">
                  <c:v>3.5807385756921857</c:v>
                </c:pt>
                <c:pt idx="77" formatCode="0.00">
                  <c:v>3.5888932672356697</c:v>
                </c:pt>
                <c:pt idx="78" formatCode="0.00">
                  <c:v>3.5965345780336913</c:v>
                </c:pt>
                <c:pt idx="79" formatCode="0.00">
                  <c:v>3.6037202247380131</c:v>
                </c:pt>
                <c:pt idx="80" formatCode="0.00">
                  <c:v>3.6104988435530796</c:v>
                </c:pt>
                <c:pt idx="81" formatCode="0.00">
                  <c:v>3.7524319011604357</c:v>
                </c:pt>
                <c:pt idx="82" formatCode="0.00">
                  <c:v>3.8741160936857075</c:v>
                </c:pt>
                <c:pt idx="83" formatCode="0.00">
                  <c:v>3.9758040961614514</c:v>
                </c:pt>
                <c:pt idx="84" formatCode="0.00">
                  <c:v>4.0589799588712001</c:v>
                </c:pt>
                <c:pt idx="85" formatCode="0.00">
                  <c:v>4.1258292291514245</c:v>
                </c:pt>
                <c:pt idx="86" formatCode="0.00">
                  <c:v>4.1788022333058343</c:v>
                </c:pt>
                <c:pt idx="87" formatCode="0.00">
                  <c:v>2.2692105794916486</c:v>
                </c:pt>
                <c:pt idx="88" formatCode="0.00">
                  <c:v>2.4433077361560138</c:v>
                </c:pt>
                <c:pt idx="89" formatCode="0.00">
                  <c:v>2.6988327885451127</c:v>
                </c:pt>
                <c:pt idx="90" formatCode="0.00">
                  <c:v>3.2883526795950413</c:v>
                </c:pt>
                <c:pt idx="91" formatCode="0.00">
                  <c:v>3.3997812929883797</c:v>
                </c:pt>
                <c:pt idx="92" formatCode="0.00">
                  <c:v>3.4640285634687578</c:v>
                </c:pt>
                <c:pt idx="93" formatCode="0.00">
                  <c:v>3.5089607457974465</c:v>
                </c:pt>
                <c:pt idx="94" formatCode="0.00">
                  <c:v>3.5433573133796386</c:v>
                </c:pt>
                <c:pt idx="95" formatCode="0.00">
                  <c:v>3.5711275849195272</c:v>
                </c:pt>
                <c:pt idx="96" formatCode="0.00">
                  <c:v>3.5943522518811064</c:v>
                </c:pt>
                <c:pt idx="97" formatCode="0.00">
                  <c:v>3.6142695051570186</c:v>
                </c:pt>
                <c:pt idx="98" formatCode="0.00">
                  <c:v>3.6316752556814604</c:v>
                </c:pt>
                <c:pt idx="99" formatCode="0.00">
                  <c:v>3.6471109822765824</c:v>
                </c:pt>
                <c:pt idx="100" formatCode="0.00">
                  <c:v>3.66096148016236</c:v>
                </c:pt>
                <c:pt idx="101" formatCode="0.00">
                  <c:v>3.6735098232806109</c:v>
                </c:pt>
                <c:pt idx="102" formatCode="0.00">
                  <c:v>3.6849701980392586</c:v>
                </c:pt>
                <c:pt idx="103" formatCode="0.00">
                  <c:v>3.6955084974760548</c:v>
                </c:pt>
                <c:pt idx="104" formatCode="0.00">
                  <c:v>3.7052557674229831</c:v>
                </c:pt>
                <c:pt idx="105" formatCode="0.00">
                  <c:v>3.7143172861671445</c:v>
                </c:pt>
                <c:pt idx="106" formatCode="0.00">
                  <c:v>3.7227788737837955</c:v>
                </c:pt>
                <c:pt idx="107" formatCode="0.00">
                  <c:v>3.7307113860293142</c:v>
                </c:pt>
                <c:pt idx="108" formatCode="0.00">
                  <c:v>3.7381739847834012</c:v>
                </c:pt>
                <c:pt idx="109" formatCode="0.00">
                  <c:v>3.7452165635799681</c:v>
                </c:pt>
                <c:pt idx="110" formatCode="0.00">
                  <c:v>3.8931515488586275</c:v>
                </c:pt>
                <c:pt idx="111" formatCode="0.00">
                  <c:v>4.0203152716584878</c:v>
                </c:pt>
                <c:pt idx="112" formatCode="0.00">
                  <c:v>4.1263465030967534</c:v>
                </c:pt>
                <c:pt idx="113" formatCode="0.00">
                  <c:v>4.2125355633736987</c:v>
                </c:pt>
                <c:pt idx="114" formatCode="0.00">
                  <c:v>4.2811578580923477</c:v>
                </c:pt>
                <c:pt idx="115" formatCode="0.00">
                  <c:v>4.3348973319027602</c:v>
                </c:pt>
                <c:pt idx="116" formatCode="0.00">
                  <c:v>2.232736136177834</c:v>
                </c:pt>
                <c:pt idx="117" formatCode="0.00">
                  <c:v>2.4479368923523923</c:v>
                </c:pt>
                <c:pt idx="118" formatCode="0.00">
                  <c:v>2.7321242560549557</c:v>
                </c:pt>
                <c:pt idx="119" formatCode="0.00">
                  <c:v>3.31210868940585</c:v>
                </c:pt>
                <c:pt idx="120" formatCode="0.00">
                  <c:v>3.4151562731551151</c:v>
                </c:pt>
                <c:pt idx="121" formatCode="0.00">
                  <c:v>3.4740586181946531</c:v>
                </c:pt>
                <c:pt idx="122" formatCode="0.00">
                  <c:v>3.515079645371638</c:v>
                </c:pt>
                <c:pt idx="123" formatCode="0.00">
                  <c:v>3.5464040056590127</c:v>
                </c:pt>
                <c:pt idx="124" formatCode="0.00">
                  <c:v>3.571653183802364</c:v>
                </c:pt>
                <c:pt idx="125" formatCode="0.00">
                  <c:v>3.5927463291732336</c:v>
                </c:pt>
                <c:pt idx="126" formatCode="0.00">
                  <c:v>3.6108218236952268</c:v>
                </c:pt>
                <c:pt idx="127" formatCode="0.00">
                  <c:v>3.6266095832622334</c:v>
                </c:pt>
                <c:pt idx="128" formatCode="0.00">
                  <c:v>3.6406051842136491</c:v>
                </c:pt>
                <c:pt idx="129" formatCode="0.00">
                  <c:v>3.653160214581388</c:v>
                </c:pt>
                <c:pt idx="130" formatCode="0.00">
                  <c:v>3.6645329576760011</c:v>
                </c:pt>
                <c:pt idx="131" formatCode="0.00">
                  <c:v>3.6749186095995805</c:v>
                </c:pt>
                <c:pt idx="132" formatCode="0.00">
                  <c:v>3.6844682000654174</c:v>
                </c:pt>
                <c:pt idx="133" formatCode="0.00">
                  <c:v>3.6933009276425142</c:v>
                </c:pt>
                <c:pt idx="134" formatCode="0.00">
                  <c:v>3.7015124783559434</c:v>
                </c:pt>
                <c:pt idx="135" formatCode="0.00">
                  <c:v>3.7091807994556509</c:v>
                </c:pt>
                <c:pt idx="136" formatCode="0.00">
                  <c:v>3.7163702075777416</c:v>
                </c:pt>
                <c:pt idx="137" formatCode="0.00">
                  <c:v>3.7231343756767172</c:v>
                </c:pt>
                <c:pt idx="138" formatCode="0.00">
                  <c:v>3.7295185464188574</c:v>
                </c:pt>
                <c:pt idx="139" formatCode="0.00">
                  <c:v>3.8640140207984768</c:v>
                </c:pt>
                <c:pt idx="140" formatCode="0.00">
                  <c:v>3.9809354084742212</c:v>
                </c:pt>
                <c:pt idx="141" formatCode="0.00">
                  <c:v>4.0802401746079378</c:v>
                </c:pt>
                <c:pt idx="142" formatCode="0.00">
                  <c:v>4.1629285373529443</c:v>
                </c:pt>
                <c:pt idx="143" formatCode="0.00">
                  <c:v>4.2306528125411829</c:v>
                </c:pt>
                <c:pt idx="144" formatCode="0.00">
                  <c:v>4.2853745143253326</c:v>
                </c:pt>
              </c:numCache>
            </c:numRef>
          </c:xVal>
          <c:yVal>
            <c:numRef>
              <c:f>'Calibracion Hirsch'!$I$9:$I$153</c:f>
              <c:numCache>
                <c:formatCode>General</c:formatCode>
                <c:ptCount val="145"/>
                <c:pt idx="0">
                  <c:v>2.2379201442499892</c:v>
                </c:pt>
                <c:pt idx="1">
                  <c:v>2.321207198549974</c:v>
                </c:pt>
                <c:pt idx="2">
                  <c:v>2.6350570909864648</c:v>
                </c:pt>
                <c:pt idx="3">
                  <c:v>3.4355587692641967</c:v>
                </c:pt>
                <c:pt idx="4">
                  <c:v>3.5610715593533553</c:v>
                </c:pt>
                <c:pt idx="5">
                  <c:v>3.629751236225232</c:v>
                </c:pt>
                <c:pt idx="6">
                  <c:v>3.6761988555585337</c:v>
                </c:pt>
                <c:pt idx="7">
                  <c:v>3.7108748322928045</c:v>
                </c:pt>
                <c:pt idx="8">
                  <c:v>3.738311780471983</c:v>
                </c:pt>
                <c:pt idx="9">
                  <c:v>3.7608725258167039</c:v>
                </c:pt>
                <c:pt idx="10">
                  <c:v>3.7799395357431691</c:v>
                </c:pt>
                <c:pt idx="11">
                  <c:v>3.7963887869654633</c:v>
                </c:pt>
                <c:pt idx="12">
                  <c:v>3.8108088205220829</c:v>
                </c:pt>
                <c:pt idx="13">
                  <c:v>3.8236132585584941</c:v>
                </c:pt>
                <c:pt idx="14">
                  <c:v>3.8351033558334415</c:v>
                </c:pt>
                <c:pt idx="15">
                  <c:v>3.8455049908047876</c:v>
                </c:pt>
                <c:pt idx="16">
                  <c:v>3.8549916562518658</c:v>
                </c:pt>
                <c:pt idx="17">
                  <c:v>3.8636993453768183</c:v>
                </c:pt>
                <c:pt idx="18">
                  <c:v>3.8717365268623842</c:v>
                </c:pt>
                <c:pt idx="19">
                  <c:v>3.8791910271944308</c:v>
                </c:pt>
                <c:pt idx="20">
                  <c:v>3.8861349002002172</c:v>
                </c:pt>
                <c:pt idx="21">
                  <c:v>3.8926279488513353</c:v>
                </c:pt>
                <c:pt idx="22">
                  <c:v>3.8987203219323447</c:v>
                </c:pt>
                <c:pt idx="23">
                  <c:v>4.0185669161229622</c:v>
                </c:pt>
                <c:pt idx="24">
                  <c:v>4.1085166166766669</c:v>
                </c:pt>
                <c:pt idx="25">
                  <c:v>4.1735497969844202</c:v>
                </c:pt>
                <c:pt idx="26">
                  <c:v>4.2191451037629832</c:v>
                </c:pt>
                <c:pt idx="27">
                  <c:v>4.2500997823505493</c:v>
                </c:pt>
                <c:pt idx="28">
                  <c:v>4.2700186346512439</c:v>
                </c:pt>
                <c:pt idx="29">
                  <c:v>2.2609400631911836</c:v>
                </c:pt>
                <c:pt idx="30">
                  <c:v>2.3521589351679246</c:v>
                </c:pt>
                <c:pt idx="31">
                  <c:v>2.6037032495655401</c:v>
                </c:pt>
                <c:pt idx="32">
                  <c:v>3.2772545752855944</c:v>
                </c:pt>
                <c:pt idx="33">
                  <c:v>3.3956959183998814</c:v>
                </c:pt>
                <c:pt idx="34">
                  <c:v>3.4625738027836839</c:v>
                </c:pt>
                <c:pt idx="35">
                  <c:v>3.5087545728067</c:v>
                </c:pt>
                <c:pt idx="36">
                  <c:v>3.5437830985321166</c:v>
                </c:pt>
                <c:pt idx="37">
                  <c:v>3.5718595489635745</c:v>
                </c:pt>
                <c:pt idx="38">
                  <c:v>3.5952000590829147</c:v>
                </c:pt>
                <c:pt idx="39">
                  <c:v>3.6151143871222318</c:v>
                </c:pt>
                <c:pt idx="40">
                  <c:v>3.6324396831582404</c:v>
                </c:pt>
                <c:pt idx="41">
                  <c:v>3.6477427386814401</c:v>
                </c:pt>
                <c:pt idx="42">
                  <c:v>3.6614246491257392</c:v>
                </c:pt>
                <c:pt idx="43">
                  <c:v>3.6737793857085683</c:v>
                </c:pt>
                <c:pt idx="44">
                  <c:v>3.6850286408477952</c:v>
                </c:pt>
                <c:pt idx="45">
                  <c:v>3.6953436039079111</c:v>
                </c:pt>
                <c:pt idx="46">
                  <c:v>3.7048591319594708</c:v>
                </c:pt>
                <c:pt idx="47">
                  <c:v>3.7136832901019763</c:v>
                </c:pt>
                <c:pt idx="48">
                  <c:v>3.7219039627575055</c:v>
                </c:pt>
                <c:pt idx="49">
                  <c:v>3.7295935507619458</c:v>
                </c:pt>
                <c:pt idx="50">
                  <c:v>3.7368123816939609</c:v>
                </c:pt>
                <c:pt idx="51">
                  <c:v>3.7436112336438163</c:v>
                </c:pt>
                <c:pt idx="52">
                  <c:v>3.8830726679388063</c:v>
                </c:pt>
                <c:pt idx="53">
                  <c:v>3.9967353306330864</c:v>
                </c:pt>
                <c:pt idx="54">
                  <c:v>4.0855257493893316</c:v>
                </c:pt>
                <c:pt idx="55">
                  <c:v>4.1523017624621801</c:v>
                </c:pt>
                <c:pt idx="56">
                  <c:v>4.2008547291737059</c:v>
                </c:pt>
                <c:pt idx="57">
                  <c:v>4.2349396876543723</c:v>
                </c:pt>
                <c:pt idx="58">
                  <c:v>2.2065837073525363</c:v>
                </c:pt>
                <c:pt idx="59">
                  <c:v>2.2506761653461029</c:v>
                </c:pt>
                <c:pt idx="60">
                  <c:v>2.4092844953742429</c:v>
                </c:pt>
                <c:pt idx="61">
                  <c:v>3.012139021048704</c:v>
                </c:pt>
                <c:pt idx="62">
                  <c:v>3.1319952833306206</c:v>
                </c:pt>
                <c:pt idx="63">
                  <c:v>3.200868930248832</c:v>
                </c:pt>
                <c:pt idx="64">
                  <c:v>3.2489387095602691</c:v>
                </c:pt>
                <c:pt idx="65">
                  <c:v>3.2856882960317608</c:v>
                </c:pt>
                <c:pt idx="66">
                  <c:v>3.3153306558617848</c:v>
                </c:pt>
                <c:pt idx="67">
                  <c:v>3.3401039018144818</c:v>
                </c:pt>
                <c:pt idx="68">
                  <c:v>3.3613379218495787</c:v>
                </c:pt>
                <c:pt idx="69">
                  <c:v>3.3798865426109956</c:v>
                </c:pt>
                <c:pt idx="70">
                  <c:v>3.3963300724592345</c:v>
                </c:pt>
                <c:pt idx="71">
                  <c:v>3.411080563168746</c:v>
                </c:pt>
                <c:pt idx="72">
                  <c:v>3.4244409317926854</c:v>
                </c:pt>
                <c:pt idx="73">
                  <c:v>3.4366402454779252</c:v>
                </c:pt>
                <c:pt idx="74">
                  <c:v>3.4478558344544266</c:v>
                </c:pt>
                <c:pt idx="75">
                  <c:v>3.4582277191936579</c:v>
                </c:pt>
                <c:pt idx="76">
                  <c:v>3.467868346119138</c:v>
                </c:pt>
                <c:pt idx="77">
                  <c:v>3.4768693488760385</c:v>
                </c:pt>
                <c:pt idx="78">
                  <c:v>3.4853063616098865</c:v>
                </c:pt>
                <c:pt idx="79">
                  <c:v>3.4932425202018993</c:v>
                </c:pt>
                <c:pt idx="80">
                  <c:v>3.5007310578716604</c:v>
                </c:pt>
                <c:pt idx="81">
                  <c:v>3.6577529698729885</c:v>
                </c:pt>
                <c:pt idx="82">
                  <c:v>3.7917793109942459</c:v>
                </c:pt>
                <c:pt idx="83">
                  <c:v>3.9016771819201064</c:v>
                </c:pt>
                <c:pt idx="84">
                  <c:v>3.9882683648482575</c:v>
                </c:pt>
                <c:pt idx="85">
                  <c:v>4.0538562307041976</c:v>
                </c:pt>
                <c:pt idx="86">
                  <c:v>4.1014391870632174</c:v>
                </c:pt>
                <c:pt idx="87">
                  <c:v>2.2526709902756745</c:v>
                </c:pt>
                <c:pt idx="88">
                  <c:v>2.3468524903221755</c:v>
                </c:pt>
                <c:pt idx="89">
                  <c:v>2.6029013047185083</c:v>
                </c:pt>
                <c:pt idx="90">
                  <c:v>3.2786527408957684</c:v>
                </c:pt>
                <c:pt idx="91">
                  <c:v>3.3969118566731797</c:v>
                </c:pt>
                <c:pt idx="92">
                  <c:v>3.4636328684004871</c:v>
                </c:pt>
                <c:pt idx="93">
                  <c:v>3.509681275361368</c:v>
                </c:pt>
                <c:pt idx="94">
                  <c:v>3.5445955705206003</c:v>
                </c:pt>
                <c:pt idx="95">
                  <c:v>3.5725714244270947</c:v>
                </c:pt>
                <c:pt idx="96">
                  <c:v>3.59582192527263</c:v>
                </c:pt>
                <c:pt idx="97">
                  <c:v>3.6156547060090207</c:v>
                </c:pt>
                <c:pt idx="98">
                  <c:v>3.6329053814105534</c:v>
                </c:pt>
                <c:pt idx="99">
                  <c:v>3.6481395984332865</c:v>
                </c:pt>
                <c:pt idx="100">
                  <c:v>3.661757576057231</c:v>
                </c:pt>
                <c:pt idx="101">
                  <c:v>3.6740525988799337</c:v>
                </c:pt>
                <c:pt idx="102">
                  <c:v>3.685245810892829</c:v>
                </c:pt>
                <c:pt idx="103">
                  <c:v>3.6955079560735005</c:v>
                </c:pt>
                <c:pt idx="104">
                  <c:v>3.7049735245487523</c:v>
                </c:pt>
                <c:pt idx="105">
                  <c:v>3.7137502752870875</c:v>
                </c:pt>
                <c:pt idx="106">
                  <c:v>3.7219258344828505</c:v>
                </c:pt>
                <c:pt idx="107">
                  <c:v>3.7295723830147232</c:v>
                </c:pt>
                <c:pt idx="108">
                  <c:v>3.736750059465312</c:v>
                </c:pt>
                <c:pt idx="109">
                  <c:v>3.7435094782596927</c:v>
                </c:pt>
                <c:pt idx="110">
                  <c:v>3.8820032762118117</c:v>
                </c:pt>
                <c:pt idx="111">
                  <c:v>3.994613878526982</c:v>
                </c:pt>
                <c:pt idx="112">
                  <c:v>4.0823836185779916</c:v>
                </c:pt>
                <c:pt idx="113">
                  <c:v>4.1482662600404723</c:v>
                </c:pt>
                <c:pt idx="114">
                  <c:v>4.1961059949843333</c:v>
                </c:pt>
                <c:pt idx="115">
                  <c:v>4.2296680902062116</c:v>
                </c:pt>
                <c:pt idx="116">
                  <c:v>2.2499510974352059</c:v>
                </c:pt>
                <c:pt idx="117">
                  <c:v>2.335508230017151</c:v>
                </c:pt>
                <c:pt idx="118">
                  <c:v>2.5781045255464647</c:v>
                </c:pt>
                <c:pt idx="119">
                  <c:v>3.2470636090066063</c:v>
                </c:pt>
                <c:pt idx="120">
                  <c:v>3.3658558856542697</c:v>
                </c:pt>
                <c:pt idx="121">
                  <c:v>3.433040944958349</c:v>
                </c:pt>
                <c:pt idx="122">
                  <c:v>3.4794823134181088</c:v>
                </c:pt>
                <c:pt idx="123">
                  <c:v>3.514736418080818</c:v>
                </c:pt>
                <c:pt idx="124">
                  <c:v>3.543011933679844</c:v>
                </c:pt>
                <c:pt idx="125">
                  <c:v>3.5665308392357735</c:v>
                </c:pt>
                <c:pt idx="126">
                  <c:v>3.5866069992635485</c:v>
                </c:pt>
                <c:pt idx="127">
                  <c:v>3.6040805434505301</c:v>
                </c:pt>
                <c:pt idx="128">
                  <c:v>3.6195204912660612</c:v>
                </c:pt>
                <c:pt idx="129">
                  <c:v>3.6333296480611916</c:v>
                </c:pt>
                <c:pt idx="130">
                  <c:v>3.6458033269075827</c:v>
                </c:pt>
                <c:pt idx="131">
                  <c:v>3.6571642934780746</c:v>
                </c:pt>
                <c:pt idx="132">
                  <c:v>3.6675846097350897</c:v>
                </c:pt>
                <c:pt idx="133">
                  <c:v>3.6771998523523917</c:v>
                </c:pt>
                <c:pt idx="134">
                  <c:v>3.6861186872726042</c:v>
                </c:pt>
                <c:pt idx="135">
                  <c:v>3.6944295061106249</c:v>
                </c:pt>
                <c:pt idx="136">
                  <c:v>3.7022051420073741</c:v>
                </c:pt>
                <c:pt idx="137">
                  <c:v>3.7095062942127388</c:v>
                </c:pt>
                <c:pt idx="138">
                  <c:v>3.7163840628451532</c:v>
                </c:pt>
                <c:pt idx="139">
                  <c:v>3.8577943979090721</c:v>
                </c:pt>
                <c:pt idx="140">
                  <c:v>3.9736078080610464</c:v>
                </c:pt>
                <c:pt idx="141">
                  <c:v>4.0645289965726761</c:v>
                </c:pt>
                <c:pt idx="142">
                  <c:v>4.1332257751197528</c:v>
                </c:pt>
                <c:pt idx="143">
                  <c:v>4.183376299040801</c:v>
                </c:pt>
                <c:pt idx="144">
                  <c:v>4.2186979671724769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43-4C03-B45E-C1FAB10DA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7034576"/>
        <c:axId val="-1997034032"/>
      </c:scatterChart>
      <c:valAx>
        <c:axId val="-19970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4032"/>
        <c:crosses val="autoZero"/>
        <c:crossBetween val="midCat"/>
      </c:valAx>
      <c:valAx>
        <c:axId val="-199703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Hirsch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7034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 </a:t>
            </a:r>
          </a:p>
          <a:p>
            <a:pPr>
              <a:defRPr/>
            </a:pPr>
            <a:r>
              <a:rPr lang="es-CL"/>
              <a:t>Ligante Original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1504133858267716"/>
                  <c:y val="0.414562010599317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'Calibracion Hirsch'!$M$9:$M$37</c:f>
              <c:numCache>
                <c:formatCode>#,##0.0000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Hirsch'!$N$9:$N$37</c:f>
              <c:numCache>
                <c:formatCode>General</c:formatCode>
                <c:ptCount val="29"/>
                <c:pt idx="0">
                  <c:v>172.94983190616014</c:v>
                </c:pt>
                <c:pt idx="1">
                  <c:v>209.51117791288866</c:v>
                </c:pt>
                <c:pt idx="2">
                  <c:v>431.5758066968927</c:v>
                </c:pt>
                <c:pt idx="3">
                  <c:v>2726.2066276073579</c:v>
                </c:pt>
                <c:pt idx="4">
                  <c:v>3639.7500389404545</c:v>
                </c:pt>
                <c:pt idx="5">
                  <c:v>4263.3524412275101</c:v>
                </c:pt>
                <c:pt idx="6">
                  <c:v>4744.5918177668473</c:v>
                </c:pt>
                <c:pt idx="7">
                  <c:v>5138.955207704882</c:v>
                </c:pt>
                <c:pt idx="8">
                  <c:v>5474.0880723225309</c:v>
                </c:pt>
                <c:pt idx="9">
                  <c:v>5765.9719565394134</c:v>
                </c:pt>
                <c:pt idx="10">
                  <c:v>6024.757010999775</c:v>
                </c:pt>
                <c:pt idx="11">
                  <c:v>6257.3260737685478</c:v>
                </c:pt>
                <c:pt idx="12">
                  <c:v>6468.5780172198383</c:v>
                </c:pt>
                <c:pt idx="13">
                  <c:v>6662.1323870974284</c:v>
                </c:pt>
                <c:pt idx="14">
                  <c:v>6840.7442777502183</c:v>
                </c:pt>
                <c:pt idx="15">
                  <c:v>7006.5623458732689</c:v>
                </c:pt>
                <c:pt idx="16">
                  <c:v>7161.2965166175181</c:v>
                </c:pt>
                <c:pt idx="17">
                  <c:v>7306.3310359322395</c:v>
                </c:pt>
                <c:pt idx="18">
                  <c:v>7442.8030488720497</c:v>
                </c:pt>
                <c:pt idx="19">
                  <c:v>7571.6586601540548</c:v>
                </c:pt>
                <c:pt idx="20">
                  <c:v>7693.6938406936488</c:v>
                </c:pt>
                <c:pt idx="21">
                  <c:v>7809.5848686350009</c:v>
                </c:pt>
                <c:pt idx="22">
                  <c:v>7919.9113774849138</c:v>
                </c:pt>
                <c:pt idx="23">
                  <c:v>10436.789304601991</c:v>
                </c:pt>
                <c:pt idx="24">
                  <c:v>12838.56891581829</c:v>
                </c:pt>
                <c:pt idx="25">
                  <c:v>14912.477347907048</c:v>
                </c:pt>
                <c:pt idx="26">
                  <c:v>16563.232714290945</c:v>
                </c:pt>
                <c:pt idx="27">
                  <c:v>17786.880297488184</c:v>
                </c:pt>
                <c:pt idx="28">
                  <c:v>18621.670365701259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D9-476A-9269-DE5F9A81AFEB}"/>
            </c:ext>
          </c:extLst>
        </c:ser>
        <c:ser>
          <c:idx val="1"/>
          <c:order val="1"/>
          <c:tx>
            <c:v>IV-A-12 Modificado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'Calibracion Hirsch'!$M$38:$M$66</c:f>
              <c:numCache>
                <c:formatCode>#,##0.0000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Hirsch'!$N$38:$N$66</c:f>
              <c:numCache>
                <c:formatCode>General</c:formatCode>
                <c:ptCount val="29"/>
                <c:pt idx="0">
                  <c:v>182.36440045675084</c:v>
                </c:pt>
                <c:pt idx="1">
                  <c:v>224.9877824415685</c:v>
                </c:pt>
                <c:pt idx="2">
                  <c:v>401.51636372409996</c:v>
                </c:pt>
                <c:pt idx="3">
                  <c:v>1893.4532001834466</c:v>
                </c:pt>
                <c:pt idx="4">
                  <c:v>2487.1152956274691</c:v>
                </c:pt>
                <c:pt idx="5">
                  <c:v>2901.1741741900382</c:v>
                </c:pt>
                <c:pt idx="6">
                  <c:v>3226.6701602350417</c:v>
                </c:pt>
                <c:pt idx="7">
                  <c:v>3497.7043612042135</c:v>
                </c:pt>
                <c:pt idx="8">
                  <c:v>3731.2946803857494</c:v>
                </c:pt>
                <c:pt idx="9">
                  <c:v>3937.3140726542156</c:v>
                </c:pt>
                <c:pt idx="10">
                  <c:v>4122.0607414380283</c:v>
                </c:pt>
                <c:pt idx="11">
                  <c:v>4289.8260599770529</c:v>
                </c:pt>
                <c:pt idx="12">
                  <c:v>4443.6796098404793</c:v>
                </c:pt>
                <c:pt idx="13">
                  <c:v>4585.9007269237245</c:v>
                </c:pt>
                <c:pt idx="14">
                  <c:v>4718.2330207621071</c:v>
                </c:pt>
                <c:pt idx="15">
                  <c:v>4842.0429883104989</c:v>
                </c:pt>
                <c:pt idx="16">
                  <c:v>4958.4233482470709</c:v>
                </c:pt>
                <c:pt idx="17">
                  <c:v>5068.2628710624303</c:v>
                </c:pt>
                <c:pt idx="18">
                  <c:v>5172.2950399734591</c:v>
                </c:pt>
                <c:pt idx="19">
                  <c:v>5271.1328590515168</c:v>
                </c:pt>
                <c:pt idx="20">
                  <c:v>5365.2943204186959</c:v>
                </c:pt>
                <c:pt idx="21">
                  <c:v>5455.2214073250116</c:v>
                </c:pt>
                <c:pt idx="22">
                  <c:v>5541.2945213189441</c:v>
                </c:pt>
                <c:pt idx="23">
                  <c:v>7639.6360241566554</c:v>
                </c:pt>
                <c:pt idx="24">
                  <c:v>9925.1100430846418</c:v>
                </c:pt>
                <c:pt idx="25">
                  <c:v>12176.591859130604</c:v>
                </c:pt>
                <c:pt idx="26">
                  <c:v>14200.438733796915</c:v>
                </c:pt>
                <c:pt idx="27">
                  <c:v>15880.154710506913</c:v>
                </c:pt>
                <c:pt idx="28">
                  <c:v>17176.69830384263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43-4613-98CB-AC9CB6DF3EA1}"/>
            </c:ext>
          </c:extLst>
        </c:ser>
        <c:ser>
          <c:idx val="2"/>
          <c:order val="2"/>
          <c:tx>
            <c:v>M10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Hirsch'!$M$67:$M$95</c:f>
              <c:numCache>
                <c:formatCode>#,##0.0000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Hirsch'!$N$67:$N$96</c:f>
              <c:numCache>
                <c:formatCode>General</c:formatCode>
                <c:ptCount val="30"/>
                <c:pt idx="0">
                  <c:v>160.91024917293672</c:v>
                </c:pt>
                <c:pt idx="1">
                  <c:v>178.10502198986492</c:v>
                </c:pt>
                <c:pt idx="2">
                  <c:v>256.61645157646524</c:v>
                </c:pt>
                <c:pt idx="3">
                  <c:v>1028.3454268317532</c:v>
                </c:pt>
                <c:pt idx="4">
                  <c:v>1355.174694352165</c:v>
                </c:pt>
                <c:pt idx="5">
                  <c:v>1588.0673987095895</c:v>
                </c:pt>
                <c:pt idx="6">
                  <c:v>1773.9391134891614</c:v>
                </c:pt>
                <c:pt idx="7">
                  <c:v>1930.5821927166028</c:v>
                </c:pt>
                <c:pt idx="8">
                  <c:v>2066.9532591510492</c:v>
                </c:pt>
                <c:pt idx="9">
                  <c:v>2188.285092714294</c:v>
                </c:pt>
                <c:pt idx="10">
                  <c:v>2297.9359624291242</c:v>
                </c:pt>
                <c:pt idx="11">
                  <c:v>2398.2063170636065</c:v>
                </c:pt>
                <c:pt idx="12">
                  <c:v>2490.7496184347019</c:v>
                </c:pt>
                <c:pt idx="13">
                  <c:v>2576.7991180571121</c:v>
                </c:pt>
                <c:pt idx="14">
                  <c:v>2657.3021064484992</c:v>
                </c:pt>
                <c:pt idx="15">
                  <c:v>2733.0038625319553</c:v>
                </c:pt>
                <c:pt idx="16">
                  <c:v>2804.5025191682666</c:v>
                </c:pt>
                <c:pt idx="17">
                  <c:v>2872.2862499212761</c:v>
                </c:pt>
                <c:pt idx="18">
                  <c:v>2936.7592552874871</c:v>
                </c:pt>
                <c:pt idx="19">
                  <c:v>2998.2604006416204</c:v>
                </c:pt>
                <c:pt idx="20">
                  <c:v>3057.0768871746577</c:v>
                </c:pt>
                <c:pt idx="21">
                  <c:v>3113.4544775919267</c:v>
                </c:pt>
                <c:pt idx="22">
                  <c:v>3167.6052775437192</c:v>
                </c:pt>
                <c:pt idx="23">
                  <c:v>4547.2933294251461</c:v>
                </c:pt>
                <c:pt idx="24">
                  <c:v>6191.2638282722319</c:v>
                </c:pt>
                <c:pt idx="25">
                  <c:v>7974.0174536933428</c:v>
                </c:pt>
                <c:pt idx="26">
                  <c:v>9733.485020447064</c:v>
                </c:pt>
                <c:pt idx="27">
                  <c:v>11320.255542866176</c:v>
                </c:pt>
                <c:pt idx="28">
                  <c:v>12631.04222776968</c:v>
                </c:pt>
                <c:pt idx="29">
                  <c:v>178.92498532890971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43-4613-98CB-AC9CB6DF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68384"/>
        <c:axId val="-2025974912"/>
      </c:scatterChart>
      <c:valAx>
        <c:axId val="-20259683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medido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4912"/>
        <c:crosses val="autoZero"/>
        <c:crossBetween val="midCat"/>
      </c:valAx>
      <c:valAx>
        <c:axId val="-202597491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68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  <a:r>
              <a:rPr lang="es-CL" baseline="0"/>
              <a:t> Calibrado</a:t>
            </a:r>
            <a:endParaRPr lang="es-CL"/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Hirsch'!$M$9:$M$37</c:f>
              <c:numCache>
                <c:formatCode>#,##0.0000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Hirsch'!$N$9:$N$37</c:f>
              <c:numCache>
                <c:formatCode>General</c:formatCode>
                <c:ptCount val="29"/>
                <c:pt idx="0">
                  <c:v>172.94983190616014</c:v>
                </c:pt>
                <c:pt idx="1">
                  <c:v>209.51117791288866</c:v>
                </c:pt>
                <c:pt idx="2">
                  <c:v>431.5758066968927</c:v>
                </c:pt>
                <c:pt idx="3">
                  <c:v>2726.2066276073579</c:v>
                </c:pt>
                <c:pt idx="4">
                  <c:v>3639.7500389404545</c:v>
                </c:pt>
                <c:pt idx="5">
                  <c:v>4263.3524412275101</c:v>
                </c:pt>
                <c:pt idx="6">
                  <c:v>4744.5918177668473</c:v>
                </c:pt>
                <c:pt idx="7">
                  <c:v>5138.955207704882</c:v>
                </c:pt>
                <c:pt idx="8">
                  <c:v>5474.0880723225309</c:v>
                </c:pt>
                <c:pt idx="9">
                  <c:v>5765.9719565394134</c:v>
                </c:pt>
                <c:pt idx="10">
                  <c:v>6024.757010999775</c:v>
                </c:pt>
                <c:pt idx="11">
                  <c:v>6257.3260737685478</c:v>
                </c:pt>
                <c:pt idx="12">
                  <c:v>6468.5780172198383</c:v>
                </c:pt>
                <c:pt idx="13">
                  <c:v>6662.1323870974284</c:v>
                </c:pt>
                <c:pt idx="14">
                  <c:v>6840.7442777502183</c:v>
                </c:pt>
                <c:pt idx="15">
                  <c:v>7006.5623458732689</c:v>
                </c:pt>
                <c:pt idx="16">
                  <c:v>7161.2965166175181</c:v>
                </c:pt>
                <c:pt idx="17">
                  <c:v>7306.3310359322395</c:v>
                </c:pt>
                <c:pt idx="18">
                  <c:v>7442.8030488720497</c:v>
                </c:pt>
                <c:pt idx="19">
                  <c:v>7571.6586601540548</c:v>
                </c:pt>
                <c:pt idx="20">
                  <c:v>7693.6938406936488</c:v>
                </c:pt>
                <c:pt idx="21">
                  <c:v>7809.5848686350009</c:v>
                </c:pt>
                <c:pt idx="22">
                  <c:v>7919.9113774849138</c:v>
                </c:pt>
                <c:pt idx="23">
                  <c:v>10436.789304601991</c:v>
                </c:pt>
                <c:pt idx="24">
                  <c:v>12838.56891581829</c:v>
                </c:pt>
                <c:pt idx="25">
                  <c:v>14912.477347907048</c:v>
                </c:pt>
                <c:pt idx="26">
                  <c:v>16563.232714290945</c:v>
                </c:pt>
                <c:pt idx="27">
                  <c:v>17786.880297488184</c:v>
                </c:pt>
                <c:pt idx="28">
                  <c:v>18621.670365701259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26-4B37-AFF8-3524A0128AE3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26-4B37-AFF8-3524A0128AE3}"/>
            </c:ext>
          </c:extLst>
        </c:ser>
        <c:ser>
          <c:idx val="2"/>
          <c:order val="2"/>
          <c:tx>
            <c:v>IV-A-12 Modificado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Hirsch'!$M$38:$M$66</c:f>
              <c:numCache>
                <c:formatCode>#,##0.0000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Hirsch'!$N$38:$N$66</c:f>
              <c:numCache>
                <c:formatCode>General</c:formatCode>
                <c:ptCount val="29"/>
                <c:pt idx="0">
                  <c:v>182.36440045675084</c:v>
                </c:pt>
                <c:pt idx="1">
                  <c:v>224.9877824415685</c:v>
                </c:pt>
                <c:pt idx="2">
                  <c:v>401.51636372409996</c:v>
                </c:pt>
                <c:pt idx="3">
                  <c:v>1893.4532001834466</c:v>
                </c:pt>
                <c:pt idx="4">
                  <c:v>2487.1152956274691</c:v>
                </c:pt>
                <c:pt idx="5">
                  <c:v>2901.1741741900382</c:v>
                </c:pt>
                <c:pt idx="6">
                  <c:v>3226.6701602350417</c:v>
                </c:pt>
                <c:pt idx="7">
                  <c:v>3497.7043612042135</c:v>
                </c:pt>
                <c:pt idx="8">
                  <c:v>3731.2946803857494</c:v>
                </c:pt>
                <c:pt idx="9">
                  <c:v>3937.3140726542156</c:v>
                </c:pt>
                <c:pt idx="10">
                  <c:v>4122.0607414380283</c:v>
                </c:pt>
                <c:pt idx="11">
                  <c:v>4289.8260599770529</c:v>
                </c:pt>
                <c:pt idx="12">
                  <c:v>4443.6796098404793</c:v>
                </c:pt>
                <c:pt idx="13">
                  <c:v>4585.9007269237245</c:v>
                </c:pt>
                <c:pt idx="14">
                  <c:v>4718.2330207621071</c:v>
                </c:pt>
                <c:pt idx="15">
                  <c:v>4842.0429883104989</c:v>
                </c:pt>
                <c:pt idx="16">
                  <c:v>4958.4233482470709</c:v>
                </c:pt>
                <c:pt idx="17">
                  <c:v>5068.2628710624303</c:v>
                </c:pt>
                <c:pt idx="18">
                  <c:v>5172.2950399734591</c:v>
                </c:pt>
                <c:pt idx="19">
                  <c:v>5271.1328590515168</c:v>
                </c:pt>
                <c:pt idx="20">
                  <c:v>5365.2943204186959</c:v>
                </c:pt>
                <c:pt idx="21">
                  <c:v>5455.2214073250116</c:v>
                </c:pt>
                <c:pt idx="22">
                  <c:v>5541.2945213189441</c:v>
                </c:pt>
                <c:pt idx="23">
                  <c:v>7639.6360241566554</c:v>
                </c:pt>
                <c:pt idx="24">
                  <c:v>9925.1100430846418</c:v>
                </c:pt>
                <c:pt idx="25">
                  <c:v>12176.591859130604</c:v>
                </c:pt>
                <c:pt idx="26">
                  <c:v>14200.438733796915</c:v>
                </c:pt>
                <c:pt idx="27">
                  <c:v>15880.154710506913</c:v>
                </c:pt>
                <c:pt idx="28">
                  <c:v>17176.69830384263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26-4B37-AFF8-3524A0128AE3}"/>
            </c:ext>
          </c:extLst>
        </c:ser>
        <c:ser>
          <c:idx val="3"/>
          <c:order val="3"/>
          <c:tx>
            <c:v>M-10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Hirsch'!$M$67:$M$95</c:f>
              <c:numCache>
                <c:formatCode>#,##0.0000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Hirsch'!$N$67:$N$95</c:f>
              <c:numCache>
                <c:formatCode>General</c:formatCode>
                <c:ptCount val="29"/>
                <c:pt idx="0">
                  <c:v>160.91024917293672</c:v>
                </c:pt>
                <c:pt idx="1">
                  <c:v>178.10502198986492</c:v>
                </c:pt>
                <c:pt idx="2">
                  <c:v>256.61645157646524</c:v>
                </c:pt>
                <c:pt idx="3">
                  <c:v>1028.3454268317532</c:v>
                </c:pt>
                <c:pt idx="4">
                  <c:v>1355.174694352165</c:v>
                </c:pt>
                <c:pt idx="5">
                  <c:v>1588.0673987095895</c:v>
                </c:pt>
                <c:pt idx="6">
                  <c:v>1773.9391134891614</c:v>
                </c:pt>
                <c:pt idx="7">
                  <c:v>1930.5821927166028</c:v>
                </c:pt>
                <c:pt idx="8">
                  <c:v>2066.9532591510492</c:v>
                </c:pt>
                <c:pt idx="9">
                  <c:v>2188.285092714294</c:v>
                </c:pt>
                <c:pt idx="10">
                  <c:v>2297.9359624291242</c:v>
                </c:pt>
                <c:pt idx="11">
                  <c:v>2398.2063170636065</c:v>
                </c:pt>
                <c:pt idx="12">
                  <c:v>2490.7496184347019</c:v>
                </c:pt>
                <c:pt idx="13">
                  <c:v>2576.7991180571121</c:v>
                </c:pt>
                <c:pt idx="14">
                  <c:v>2657.3021064484992</c:v>
                </c:pt>
                <c:pt idx="15">
                  <c:v>2733.0038625319553</c:v>
                </c:pt>
                <c:pt idx="16">
                  <c:v>2804.5025191682666</c:v>
                </c:pt>
                <c:pt idx="17">
                  <c:v>2872.2862499212761</c:v>
                </c:pt>
                <c:pt idx="18">
                  <c:v>2936.7592552874871</c:v>
                </c:pt>
                <c:pt idx="19">
                  <c:v>2998.2604006416204</c:v>
                </c:pt>
                <c:pt idx="20">
                  <c:v>3057.0768871746577</c:v>
                </c:pt>
                <c:pt idx="21">
                  <c:v>3113.4544775919267</c:v>
                </c:pt>
                <c:pt idx="22">
                  <c:v>3167.6052775437192</c:v>
                </c:pt>
                <c:pt idx="23">
                  <c:v>4547.2933294251461</c:v>
                </c:pt>
                <c:pt idx="24">
                  <c:v>6191.2638282722319</c:v>
                </c:pt>
                <c:pt idx="25">
                  <c:v>7974.0174536933428</c:v>
                </c:pt>
                <c:pt idx="26">
                  <c:v>9733.485020447064</c:v>
                </c:pt>
                <c:pt idx="27">
                  <c:v>11320.255542866176</c:v>
                </c:pt>
                <c:pt idx="28">
                  <c:v>12631.04222776968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26-4B37-AFF8-3524A0128AE3}"/>
            </c:ext>
          </c:extLst>
        </c:ser>
        <c:ser>
          <c:idx val="4"/>
          <c:order val="4"/>
          <c:tx>
            <c:v>SMA Pellet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Hirsch'!$M$96:$M$124</c:f>
              <c:numCache>
                <c:formatCode>#,##0.0000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Hirsch'!$N$96:$N$124</c:f>
              <c:numCache>
                <c:formatCode>General</c:formatCode>
                <c:ptCount val="29"/>
                <c:pt idx="0">
                  <c:v>178.92498532890971</c:v>
                </c:pt>
                <c:pt idx="1">
                  <c:v>222.25548637070281</c:v>
                </c:pt>
                <c:pt idx="2">
                  <c:v>400.77562929894327</c:v>
                </c:pt>
                <c:pt idx="3">
                  <c:v>1899.5587973928341</c:v>
                </c:pt>
                <c:pt idx="4">
                  <c:v>2494.0884815826471</c:v>
                </c:pt>
                <c:pt idx="5">
                  <c:v>2908.2575779970366</c:v>
                </c:pt>
                <c:pt idx="6">
                  <c:v>3233.5626170775945</c:v>
                </c:pt>
                <c:pt idx="7">
                  <c:v>3504.2539416887707</c:v>
                </c:pt>
                <c:pt idx="8">
                  <c:v>3737.4158617617459</c:v>
                </c:pt>
                <c:pt idx="9">
                  <c:v>3942.9559502971479</c:v>
                </c:pt>
                <c:pt idx="10">
                  <c:v>4127.1923132610091</c:v>
                </c:pt>
                <c:pt idx="11">
                  <c:v>4294.428549938094</c:v>
                </c:pt>
                <c:pt idx="12">
                  <c:v>4447.7421150308282</c:v>
                </c:pt>
                <c:pt idx="13">
                  <c:v>4589.4175922664335</c:v>
                </c:pt>
                <c:pt idx="14">
                  <c:v>4721.2021788439979</c:v>
                </c:pt>
                <c:pt idx="15">
                  <c:v>4844.4648695357164</c:v>
                </c:pt>
                <c:pt idx="16">
                  <c:v>4960.3001435256519</c:v>
                </c:pt>
                <c:pt idx="17">
                  <c:v>5069.5980205966634</c:v>
                </c:pt>
                <c:pt idx="18">
                  <c:v>5173.0928715736809</c:v>
                </c:pt>
                <c:pt idx="19">
                  <c:v>5271.3983279397053</c:v>
                </c:pt>
                <c:pt idx="20">
                  <c:v>5365.0328194534186</c:v>
                </c:pt>
                <c:pt idx="21">
                  <c:v>5454.4386270292644</c:v>
                </c:pt>
                <c:pt idx="22">
                  <c:v>5539.9963457139283</c:v>
                </c:pt>
                <c:pt idx="23">
                  <c:v>7620.8475898556635</c:v>
                </c:pt>
                <c:pt idx="24">
                  <c:v>9876.7458488514148</c:v>
                </c:pt>
                <c:pt idx="25">
                  <c:v>12088.811858166317</c:v>
                </c:pt>
                <c:pt idx="26">
                  <c:v>14069.098170478066</c:v>
                </c:pt>
                <c:pt idx="27">
                  <c:v>15707.461177340279</c:v>
                </c:pt>
                <c:pt idx="28">
                  <c:v>16969.462646553486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26-4B37-AFF8-3524A0128AE3}"/>
            </c:ext>
          </c:extLst>
        </c:ser>
        <c:ser>
          <c:idx val="5"/>
          <c:order val="5"/>
          <c:tx>
            <c:v>SMA Fibra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Hirsch'!$M$125:$M$153</c:f>
              <c:numCache>
                <c:formatCode>#,##0.0000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Hirsch'!$N$125:$N$153</c:f>
              <c:numCache>
                <c:formatCode>General</c:formatCode>
                <c:ptCount val="29"/>
                <c:pt idx="0">
                  <c:v>177.80791829308353</c:v>
                </c:pt>
                <c:pt idx="1">
                  <c:v>216.52509111055465</c:v>
                </c:pt>
                <c:pt idx="2">
                  <c:v>378.533678848524</c:v>
                </c:pt>
                <c:pt idx="3">
                  <c:v>1766.2965026246522</c:v>
                </c:pt>
                <c:pt idx="4">
                  <c:v>2321.9661575980754</c:v>
                </c:pt>
                <c:pt idx="5">
                  <c:v>2710.4471587724806</c:v>
                </c:pt>
                <c:pt idx="6">
                  <c:v>3016.3540300658465</c:v>
                </c:pt>
                <c:pt idx="7">
                  <c:v>3271.4208560650723</c:v>
                </c:pt>
                <c:pt idx="8">
                  <c:v>3491.4990939737713</c:v>
                </c:pt>
                <c:pt idx="9">
                  <c:v>3685.7921372014503</c:v>
                </c:pt>
                <c:pt idx="10">
                  <c:v>3860.1750490766963</c:v>
                </c:pt>
                <c:pt idx="11">
                  <c:v>4018.6533313898549</c:v>
                </c:pt>
                <c:pt idx="12">
                  <c:v>4164.0936795646958</c:v>
                </c:pt>
                <c:pt idx="13">
                  <c:v>4298.6258702813057</c:v>
                </c:pt>
                <c:pt idx="14">
                  <c:v>4423.879887036981</c:v>
                </c:pt>
                <c:pt idx="15">
                  <c:v>4541.1337511976517</c:v>
                </c:pt>
                <c:pt idx="16">
                  <c:v>4651.4098662542992</c:v>
                </c:pt>
                <c:pt idx="17">
                  <c:v>4755.5401464052056</c:v>
                </c:pt>
                <c:pt idx="18">
                  <c:v>4854.2114158856557</c:v>
                </c:pt>
                <c:pt idx="19">
                  <c:v>4947.9978940094406</c:v>
                </c:pt>
                <c:pt idx="20">
                  <c:v>5037.3849696842435</c:v>
                </c:pt>
                <c:pt idx="21">
                  <c:v>5122.7869464558671</c:v>
                </c:pt>
                <c:pt idx="22">
                  <c:v>5204.5605182381596</c:v>
                </c:pt>
                <c:pt idx="23">
                  <c:v>7207.6617593687452</c:v>
                </c:pt>
                <c:pt idx="24">
                  <c:v>9410.394020632606</c:v>
                </c:pt>
                <c:pt idx="25">
                  <c:v>11601.896760344051</c:v>
                </c:pt>
                <c:pt idx="26">
                  <c:v>13590.19771724267</c:v>
                </c:pt>
                <c:pt idx="27">
                  <c:v>15253.738576621925</c:v>
                </c:pt>
                <c:pt idx="28">
                  <c:v>16546.188481614361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26-4B37-AFF8-3524A0128AE3}"/>
            </c:ext>
          </c:extLst>
        </c:ser>
        <c:ser>
          <c:idx val="11"/>
          <c:order val="6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Hirsch'!$Z$58:$Z$59</c:f>
              <c:numCache>
                <c:formatCode>General</c:formatCode>
                <c:ptCount val="2"/>
                <c:pt idx="0">
                  <c:v>70</c:v>
                </c:pt>
                <c:pt idx="1">
                  <c:v>50000</c:v>
                </c:pt>
              </c:numCache>
            </c:numRef>
          </c:xVal>
          <c:yVal>
            <c:numRef>
              <c:f>'Calibracion Hirsch'!$AA$58:$AA$59</c:f>
              <c:numCache>
                <c:formatCode>General</c:formatCode>
                <c:ptCount val="2"/>
                <c:pt idx="0">
                  <c:v>86.141999999999996</c:v>
                </c:pt>
                <c:pt idx="1">
                  <c:v>61529.999999999993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26-4B37-AFF8-3524A012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74368"/>
        <c:axId val="-2025978176"/>
      </c:scatterChart>
      <c:valAx>
        <c:axId val="-202597436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8176"/>
        <c:crosses val="autoZero"/>
        <c:crossBetween val="midCat"/>
      </c:valAx>
      <c:valAx>
        <c:axId val="-202597817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4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log(|E*|[MPa])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8.2284120734908137E-2"/>
                  <c:y val="0.281990740740740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intercept val="0"/>
            <c:dispRSqr val="0"/>
            <c:dispEq val="0"/>
          </c:trendline>
          <c:xVal>
            <c:numRef>
              <c:f>'Calibracion Hirsch HPDR'!$E$9:$E$298</c:f>
              <c:numCache>
                <c:formatCode>#,##0.00</c:formatCode>
                <c:ptCount val="290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  <c:pt idx="29" formatCode="0.00">
                  <c:v>1.9354118547619443</c:v>
                </c:pt>
                <c:pt idx="30" formatCode="0.00">
                  <c:v>2.1884635561097801</c:v>
                </c:pt>
                <c:pt idx="31" formatCode="0.00">
                  <c:v>2.5227846765841373</c:v>
                </c:pt>
                <c:pt idx="32" formatCode="0.00">
                  <c:v>3.1954818165540222</c:v>
                </c:pt>
                <c:pt idx="33" formatCode="0.00">
                  <c:v>3.312727478013743</c:v>
                </c:pt>
                <c:pt idx="34" formatCode="0.00">
                  <c:v>3.379351240393782</c:v>
                </c:pt>
                <c:pt idx="35" formatCode="0.00">
                  <c:v>3.4255699990607305</c:v>
                </c:pt>
                <c:pt idx="36" formatCode="0.00">
                  <c:v>3.4607603482648193</c:v>
                </c:pt>
                <c:pt idx="37" formatCode="0.00">
                  <c:v>3.4890589412302626</c:v>
                </c:pt>
                <c:pt idx="38" formatCode="0.00">
                  <c:v>3.5126528554722158</c:v>
                </c:pt>
                <c:pt idx="39" formatCode="0.00">
                  <c:v>3.5328369033132923</c:v>
                </c:pt>
                <c:pt idx="40" formatCode="0.00">
                  <c:v>3.5504399292527911</c:v>
                </c:pt>
                <c:pt idx="41" formatCode="0.00">
                  <c:v>3.5660238597242611</c:v>
                </c:pt>
                <c:pt idx="42" formatCode="0.00">
                  <c:v>3.5799868377783763</c:v>
                </c:pt>
                <c:pt idx="43" formatCode="0.00">
                  <c:v>3.5926210037365323</c:v>
                </c:pt>
                <c:pt idx="44" formatCode="0.00">
                  <c:v>3.6041469043154359</c:v>
                </c:pt>
                <c:pt idx="45" formatCode="0.00">
                  <c:v>3.6147350154490425</c:v>
                </c:pt>
                <c:pt idx="46" formatCode="0.00">
                  <c:v>3.6245197603580923</c:v>
                </c:pt>
                <c:pt idx="47" formatCode="0.00">
                  <c:v>3.6336089545705255</c:v>
                </c:pt>
                <c:pt idx="48" formatCode="0.00">
                  <c:v>3.6420903560639024</c:v>
                </c:pt>
                <c:pt idx="49" formatCode="0.00">
                  <c:v>3.6500363222041354</c:v>
                </c:pt>
                <c:pt idx="50" formatCode="0.00">
                  <c:v>3.6575071931989189</c:v>
                </c:pt>
                <c:pt idx="51" formatCode="0.00">
                  <c:v>3.6645537975896225</c:v>
                </c:pt>
                <c:pt idx="52" formatCode="0.00">
                  <c:v>3.8119267846571647</c:v>
                </c:pt>
                <c:pt idx="53" formatCode="0.00">
                  <c:v>3.9382271582032313</c:v>
                </c:pt>
                <c:pt idx="54" formatCode="0.00">
                  <c:v>4.0439963694456269</c:v>
                </c:pt>
                <c:pt idx="55" formatCode="0.00">
                  <c:v>4.1308717838897726</c:v>
                </c:pt>
                <c:pt idx="56" formatCode="0.00">
                  <c:v>4.2010995958803807</c:v>
                </c:pt>
                <c:pt idx="57" formatCode="0.00">
                  <c:v>4.2571417175335542</c:v>
                </c:pt>
                <c:pt idx="58" formatCode="0.00">
                  <c:v>2.0361940192843342</c:v>
                </c:pt>
                <c:pt idx="59" formatCode="0.00">
                  <c:v>2.2499478146998562</c:v>
                </c:pt>
                <c:pt idx="60" formatCode="0.00">
                  <c:v>2.543393382821034</c:v>
                </c:pt>
                <c:pt idx="61" formatCode="0.00">
                  <c:v>3.1628891671682906</c:v>
                </c:pt>
                <c:pt idx="62" formatCode="0.00">
                  <c:v>3.2738970468114639</c:v>
                </c:pt>
                <c:pt idx="63" formatCode="0.00">
                  <c:v>3.3372770510180461</c:v>
                </c:pt>
                <c:pt idx="64" formatCode="0.00">
                  <c:v>3.3813602661348598</c:v>
                </c:pt>
                <c:pt idx="65" formatCode="0.00">
                  <c:v>3.4149826412723434</c:v>
                </c:pt>
                <c:pt idx="66" formatCode="0.00">
                  <c:v>3.4420542580677216</c:v>
                </c:pt>
                <c:pt idx="67" formatCode="0.00">
                  <c:v>3.4646469196965723</c:v>
                </c:pt>
                <c:pt idx="68" formatCode="0.00">
                  <c:v>3.4839892547218807</c:v>
                </c:pt>
                <c:pt idx="69" formatCode="0.00">
                  <c:v>3.5008688067796947</c:v>
                </c:pt>
                <c:pt idx="70" formatCode="0.00">
                  <c:v>3.515820102704315</c:v>
                </c:pt>
                <c:pt idx="71" formatCode="0.00">
                  <c:v>3.5292222342925816</c:v>
                </c:pt>
                <c:pt idx="72" formatCode="0.00">
                  <c:v>3.5413535929224658</c:v>
                </c:pt>
                <c:pt idx="73" formatCode="0.00">
                  <c:v>3.5524244981231186</c:v>
                </c:pt>
                <c:pt idx="74" formatCode="0.00">
                  <c:v>3.5625976249827147</c:v>
                </c:pt>
                <c:pt idx="75" formatCode="0.00">
                  <c:v>3.5720013193525535</c:v>
                </c:pt>
                <c:pt idx="76" formatCode="0.00">
                  <c:v>3.5807385756921857</c:v>
                </c:pt>
                <c:pt idx="77" formatCode="0.00">
                  <c:v>3.5888932672356697</c:v>
                </c:pt>
                <c:pt idx="78" formatCode="0.00">
                  <c:v>3.5965345780336913</c:v>
                </c:pt>
                <c:pt idx="79" formatCode="0.00">
                  <c:v>3.6037202247380131</c:v>
                </c:pt>
                <c:pt idx="80" formatCode="0.00">
                  <c:v>3.6104988435530796</c:v>
                </c:pt>
                <c:pt idx="81" formatCode="0.00">
                  <c:v>3.7524319011604357</c:v>
                </c:pt>
                <c:pt idx="82" formatCode="0.00">
                  <c:v>3.8741160936857075</c:v>
                </c:pt>
                <c:pt idx="83" formatCode="0.00">
                  <c:v>3.9758040961614514</c:v>
                </c:pt>
                <c:pt idx="84" formatCode="0.00">
                  <c:v>4.0589799588712001</c:v>
                </c:pt>
                <c:pt idx="85" formatCode="0.00">
                  <c:v>4.1258292291514245</c:v>
                </c:pt>
                <c:pt idx="86" formatCode="0.00">
                  <c:v>4.1788022333058343</c:v>
                </c:pt>
                <c:pt idx="87" formatCode="0.00">
                  <c:v>2.2692105794916486</c:v>
                </c:pt>
                <c:pt idx="88" formatCode="0.00">
                  <c:v>2.4433077361560138</c:v>
                </c:pt>
                <c:pt idx="89" formatCode="0.00">
                  <c:v>2.6988327885451127</c:v>
                </c:pt>
                <c:pt idx="90" formatCode="0.00">
                  <c:v>3.2883526795950413</c:v>
                </c:pt>
                <c:pt idx="91" formatCode="0.00">
                  <c:v>3.3997812929883797</c:v>
                </c:pt>
                <c:pt idx="92" formatCode="0.00">
                  <c:v>3.4640285634687578</c:v>
                </c:pt>
                <c:pt idx="93" formatCode="0.00">
                  <c:v>3.5089607457974465</c:v>
                </c:pt>
                <c:pt idx="94" formatCode="0.00">
                  <c:v>3.5433573133796386</c:v>
                </c:pt>
                <c:pt idx="95" formatCode="0.00">
                  <c:v>3.5711275849195272</c:v>
                </c:pt>
                <c:pt idx="96" formatCode="0.00">
                  <c:v>3.5943522518811064</c:v>
                </c:pt>
                <c:pt idx="97" formatCode="0.00">
                  <c:v>3.6142695051570186</c:v>
                </c:pt>
                <c:pt idx="98" formatCode="0.00">
                  <c:v>3.6316752556814604</c:v>
                </c:pt>
                <c:pt idx="99" formatCode="0.00">
                  <c:v>3.6471109822765824</c:v>
                </c:pt>
                <c:pt idx="100" formatCode="0.00">
                  <c:v>3.66096148016236</c:v>
                </c:pt>
                <c:pt idx="101" formatCode="0.00">
                  <c:v>3.6735098232806109</c:v>
                </c:pt>
                <c:pt idx="102" formatCode="0.00">
                  <c:v>3.6849701980392586</c:v>
                </c:pt>
                <c:pt idx="103" formatCode="0.00">
                  <c:v>3.6955084974760548</c:v>
                </c:pt>
                <c:pt idx="104" formatCode="0.00">
                  <c:v>3.7052557674229831</c:v>
                </c:pt>
                <c:pt idx="105" formatCode="0.00">
                  <c:v>3.7143172861671445</c:v>
                </c:pt>
                <c:pt idx="106" formatCode="0.00">
                  <c:v>3.7227788737837955</c:v>
                </c:pt>
                <c:pt idx="107" formatCode="0.00">
                  <c:v>3.7307113860293142</c:v>
                </c:pt>
                <c:pt idx="108" formatCode="0.00">
                  <c:v>3.7381739847834012</c:v>
                </c:pt>
                <c:pt idx="109" formatCode="0.00">
                  <c:v>3.7452165635799681</c:v>
                </c:pt>
                <c:pt idx="110" formatCode="0.00">
                  <c:v>3.8931515488586275</c:v>
                </c:pt>
                <c:pt idx="111" formatCode="0.00">
                  <c:v>4.0203152716584878</c:v>
                </c:pt>
                <c:pt idx="112" formatCode="0.00">
                  <c:v>4.1263465030967534</c:v>
                </c:pt>
                <c:pt idx="113" formatCode="0.00">
                  <c:v>4.2125355633736987</c:v>
                </c:pt>
                <c:pt idx="114" formatCode="0.00">
                  <c:v>4.2811578580923477</c:v>
                </c:pt>
                <c:pt idx="115" formatCode="0.00">
                  <c:v>4.3348973319027602</c:v>
                </c:pt>
                <c:pt idx="116" formatCode="0.00">
                  <c:v>2.232736136177834</c:v>
                </c:pt>
                <c:pt idx="117" formatCode="0.00">
                  <c:v>2.4479368923523923</c:v>
                </c:pt>
                <c:pt idx="118" formatCode="0.00">
                  <c:v>2.7321242560549557</c:v>
                </c:pt>
                <c:pt idx="119" formatCode="0.00">
                  <c:v>3.31210868940585</c:v>
                </c:pt>
                <c:pt idx="120" formatCode="0.00">
                  <c:v>3.4151562731551151</c:v>
                </c:pt>
                <c:pt idx="121" formatCode="0.00">
                  <c:v>3.4740586181946531</c:v>
                </c:pt>
                <c:pt idx="122" formatCode="0.00">
                  <c:v>3.515079645371638</c:v>
                </c:pt>
                <c:pt idx="123" formatCode="0.00">
                  <c:v>3.5464040056590127</c:v>
                </c:pt>
                <c:pt idx="124" formatCode="0.00">
                  <c:v>3.571653183802364</c:v>
                </c:pt>
                <c:pt idx="125" formatCode="0.00">
                  <c:v>3.5927463291732336</c:v>
                </c:pt>
                <c:pt idx="126" formatCode="0.00">
                  <c:v>3.6108218236952268</c:v>
                </c:pt>
                <c:pt idx="127" formatCode="0.00">
                  <c:v>3.6266095832622334</c:v>
                </c:pt>
                <c:pt idx="128" formatCode="0.00">
                  <c:v>3.6406051842136491</c:v>
                </c:pt>
                <c:pt idx="129" formatCode="0.00">
                  <c:v>3.653160214581388</c:v>
                </c:pt>
                <c:pt idx="130" formatCode="0.00">
                  <c:v>3.6645329576760011</c:v>
                </c:pt>
                <c:pt idx="131" formatCode="0.00">
                  <c:v>3.6749186095995805</c:v>
                </c:pt>
                <c:pt idx="132" formatCode="0.00">
                  <c:v>3.6844682000654174</c:v>
                </c:pt>
                <c:pt idx="133" formatCode="0.00">
                  <c:v>3.6933009276425142</c:v>
                </c:pt>
                <c:pt idx="134" formatCode="0.00">
                  <c:v>3.7015124783559434</c:v>
                </c:pt>
                <c:pt idx="135" formatCode="0.00">
                  <c:v>3.7091807994556509</c:v>
                </c:pt>
                <c:pt idx="136" formatCode="0.00">
                  <c:v>3.7163702075777416</c:v>
                </c:pt>
                <c:pt idx="137" formatCode="0.00">
                  <c:v>3.7231343756767172</c:v>
                </c:pt>
                <c:pt idx="138" formatCode="0.00">
                  <c:v>3.7295185464188574</c:v>
                </c:pt>
                <c:pt idx="139" formatCode="0.00">
                  <c:v>3.8640140207984768</c:v>
                </c:pt>
                <c:pt idx="140" formatCode="0.00">
                  <c:v>3.9809354084742212</c:v>
                </c:pt>
                <c:pt idx="141" formatCode="0.00">
                  <c:v>4.0802401746079378</c:v>
                </c:pt>
                <c:pt idx="142" formatCode="0.00">
                  <c:v>4.1629285373529443</c:v>
                </c:pt>
                <c:pt idx="143" formatCode="0.00">
                  <c:v>4.2306528125411829</c:v>
                </c:pt>
                <c:pt idx="144" formatCode="0.00">
                  <c:v>4.2853745143253326</c:v>
                </c:pt>
                <c:pt idx="145" formatCode="0.00">
                  <c:v>2.284592711548378</c:v>
                </c:pt>
                <c:pt idx="146" formatCode="0.00">
                  <c:v>2.4477807135527199</c:v>
                </c:pt>
                <c:pt idx="147" formatCode="0.00">
                  <c:v>2.687457605727142</c:v>
                </c:pt>
                <c:pt idx="148" formatCode="0.00">
                  <c:v>3.2297664013132694</c:v>
                </c:pt>
                <c:pt idx="149" formatCode="0.00">
                  <c:v>3.3295932266841097</c:v>
                </c:pt>
                <c:pt idx="150" formatCode="0.00">
                  <c:v>3.3866732794688068</c:v>
                </c:pt>
                <c:pt idx="151" formatCode="0.00">
                  <c:v>3.4263746427427955</c:v>
                </c:pt>
                <c:pt idx="152" formatCode="0.00">
                  <c:v>3.4566415821980736</c:v>
                </c:pt>
                <c:pt idx="153" formatCode="0.00">
                  <c:v>3.4809966256319833</c:v>
                </c:pt>
                <c:pt idx="154" formatCode="0.00">
                  <c:v>3.5013083880677458</c:v>
                </c:pt>
                <c:pt idx="155" formatCode="0.00">
                  <c:v>3.5186857927811181</c:v>
                </c:pt>
                <c:pt idx="156" formatCode="0.00">
                  <c:v>3.5338399692716553</c:v>
                </c:pt>
                <c:pt idx="157" formatCode="0.00">
                  <c:v>3.5472537105420097</c:v>
                </c:pt>
                <c:pt idx="158" formatCode="0.00">
                  <c:v>3.5592694697829703</c:v>
                </c:pt>
                <c:pt idx="159" formatCode="0.00">
                  <c:v>3.5701387486997973</c:v>
                </c:pt>
                <c:pt idx="160" formatCode="0.00">
                  <c:v>3.5800515526886909</c:v>
                </c:pt>
                <c:pt idx="161" formatCode="0.00">
                  <c:v>3.5891548380659044</c:v>
                </c:pt>
                <c:pt idx="162" formatCode="0.00">
                  <c:v>3.597564539804698</c:v>
                </c:pt>
                <c:pt idx="163" formatCode="0.00">
                  <c:v>3.605373682978704</c:v>
                </c:pt>
                <c:pt idx="164" formatCode="0.00">
                  <c:v>3.6126580125630356</c:v>
                </c:pt>
                <c:pt idx="165" formatCode="0.00">
                  <c:v>3.6194799988391475</c:v>
                </c:pt>
                <c:pt idx="166" formatCode="0.00">
                  <c:v>3.6258917492729283</c:v>
                </c:pt>
                <c:pt idx="167" formatCode="0.00">
                  <c:v>3.6319371659714532</c:v>
                </c:pt>
                <c:pt idx="168" formatCode="0.00">
                  <c:v>3.7576534589898856</c:v>
                </c:pt>
                <c:pt idx="169" formatCode="0.00">
                  <c:v>3.8636334569531483</c:v>
                </c:pt>
                <c:pt idx="170" formatCode="0.00">
                  <c:v>3.9503560804247018</c:v>
                </c:pt>
                <c:pt idx="171" formatCode="0.00">
                  <c:v>4.0196088292502665</c:v>
                </c:pt>
                <c:pt idx="172" formatCode="0.00">
                  <c:v>4.0738405164135614</c:v>
                </c:pt>
                <c:pt idx="173" formatCode="0.00">
                  <c:v>4.1156628095426715</c:v>
                </c:pt>
                <c:pt idx="174" formatCode="0.00">
                  <c:v>2.3045115076474296</c:v>
                </c:pt>
                <c:pt idx="175" formatCode="0.00">
                  <c:v>2.4580386964066601</c:v>
                </c:pt>
                <c:pt idx="176" formatCode="0.00">
                  <c:v>2.6911815254123108</c:v>
                </c:pt>
                <c:pt idx="177" formatCode="0.00">
                  <c:v>3.2374989934382725</c:v>
                </c:pt>
                <c:pt idx="178" formatCode="0.00">
                  <c:v>3.3394250454826455</c:v>
                </c:pt>
                <c:pt idx="179" formatCode="0.00">
                  <c:v>3.3977435175624047</c:v>
                </c:pt>
                <c:pt idx="180" formatCode="0.00">
                  <c:v>3.4383031435854452</c:v>
                </c:pt>
                <c:pt idx="181" formatCode="0.00">
                  <c:v>3.4692154452064976</c:v>
                </c:pt>
                <c:pt idx="182" formatCode="0.00">
                  <c:v>3.4940806788474101</c:v>
                </c:pt>
                <c:pt idx="183" formatCode="0.00">
                  <c:v>3.5148097635043785</c:v>
                </c:pt>
                <c:pt idx="184" formatCode="0.00">
                  <c:v>3.5325371063488209</c:v>
                </c:pt>
                <c:pt idx="185" formatCode="0.00">
                  <c:v>3.5479903233541537</c:v>
                </c:pt>
                <c:pt idx="186" formatCode="0.00">
                  <c:v>3.5616634548475741</c:v>
                </c:pt>
                <c:pt idx="187" formatCode="0.00">
                  <c:v>3.5739069496013123</c:v>
                </c:pt>
                <c:pt idx="188" formatCode="0.00">
                  <c:v>3.584978183444735</c:v>
                </c:pt>
                <c:pt idx="189" formatCode="0.00">
                  <c:v>3.595071595162433</c:v>
                </c:pt>
                <c:pt idx="190" formatCode="0.00">
                  <c:v>3.6043375631515238</c:v>
                </c:pt>
                <c:pt idx="191" formatCode="0.00">
                  <c:v>3.6128947146549351</c:v>
                </c:pt>
                <c:pt idx="192" formatCode="0.00">
                  <c:v>3.6208382277867868</c:v>
                </c:pt>
                <c:pt idx="193" formatCode="0.00">
                  <c:v>3.6282455939727312</c:v>
                </c:pt>
                <c:pt idx="194" formatCode="0.00">
                  <c:v>3.6351807178958193</c:v>
                </c:pt>
                <c:pt idx="195" formatCode="0.00">
                  <c:v>3.6416968981790632</c:v>
                </c:pt>
                <c:pt idx="196" formatCode="0.00">
                  <c:v>3.6478390358442647</c:v>
                </c:pt>
                <c:pt idx="197" formatCode="0.00">
                  <c:v>3.7750950473809501</c:v>
                </c:pt>
                <c:pt idx="198" formatCode="0.00">
                  <c:v>3.8814131586279914</c:v>
                </c:pt>
                <c:pt idx="199" formatCode="0.00">
                  <c:v>3.9674568032555664</c:v>
                </c:pt>
                <c:pt idx="200" formatCode="0.00">
                  <c:v>4.0353168522838807</c:v>
                </c:pt>
                <c:pt idx="201" formatCode="0.00">
                  <c:v>4.0877540723334143</c:v>
                </c:pt>
                <c:pt idx="202" formatCode="0.00">
                  <c:v>4.1276377607718224</c:v>
                </c:pt>
                <c:pt idx="203" formatCode="0.00">
                  <c:v>1.9088584905624375</c:v>
                </c:pt>
                <c:pt idx="204" formatCode="0.00">
                  <c:v>2.1252956457274639</c:v>
                </c:pt>
                <c:pt idx="205" formatCode="0.00">
                  <c:v>2.3691427853808995</c:v>
                </c:pt>
                <c:pt idx="206" formatCode="0.00">
                  <c:v>2.8122232176268698</c:v>
                </c:pt>
                <c:pt idx="207" formatCode="0.00">
                  <c:v>2.8899695216315657</c:v>
                </c:pt>
                <c:pt idx="208" formatCode="0.00">
                  <c:v>2.9348743571911884</c:v>
                </c:pt>
                <c:pt idx="209" formatCode="0.00">
                  <c:v>2.9664245143600736</c:v>
                </c:pt>
                <c:pt idx="210" formatCode="0.00">
                  <c:v>2.9907000367804089</c:v>
                </c:pt>
                <c:pt idx="211" formatCode="0.00">
                  <c:v>3.0103979077221052</c:v>
                </c:pt>
                <c:pt idx="212" formatCode="0.00">
                  <c:v>3.0269513183974741</c:v>
                </c:pt>
                <c:pt idx="213" formatCode="0.00">
                  <c:v>3.041212773374073</c:v>
                </c:pt>
                <c:pt idx="214" formatCode="0.00">
                  <c:v>3.0537303831142171</c:v>
                </c:pt>
                <c:pt idx="215" formatCode="0.00">
                  <c:v>3.0648772711801557</c:v>
                </c:pt>
                <c:pt idx="216" formatCode="0.00">
                  <c:v>3.0749188244919097</c:v>
                </c:pt>
                <c:pt idx="217" formatCode="0.00">
                  <c:v>3.0840504777024322</c:v>
                </c:pt>
                <c:pt idx="218" formatCode="0.00">
                  <c:v>3.0924202759915511</c:v>
                </c:pt>
                <c:pt idx="219" formatCode="0.00">
                  <c:v>3.1001430251581246</c:v>
                </c:pt>
                <c:pt idx="220" formatCode="0.00">
                  <c:v>3.1073095310135046</c:v>
                </c:pt>
                <c:pt idx="221" formatCode="0.00">
                  <c:v>3.1139928397593879</c:v>
                </c:pt>
                <c:pt idx="222" formatCode="0.00">
                  <c:v>3.1202525758128674</c:v>
                </c:pt>
                <c:pt idx="223" formatCode="0.00">
                  <c:v>3.1261380328028849</c:v>
                </c:pt>
                <c:pt idx="224" formatCode="0.00">
                  <c:v>3.1316904241834806</c:v>
                </c:pt>
                <c:pt idx="225" formatCode="0.00">
                  <c:v>3.1369445533423841</c:v>
                </c:pt>
                <c:pt idx="226" formatCode="0.00">
                  <c:v>3.2512246593689715</c:v>
                </c:pt>
                <c:pt idx="227" formatCode="0.00">
                  <c:v>3.3578567608325134</c:v>
                </c:pt>
                <c:pt idx="228" formatCode="0.00">
                  <c:v>3.4561405984206779</c:v>
                </c:pt>
                <c:pt idx="229" formatCode="0.00">
                  <c:v>3.545711605181908</c:v>
                </c:pt>
                <c:pt idx="230" formatCode="0.00">
                  <c:v>3.6265052026798861</c:v>
                </c:pt>
                <c:pt idx="231" formatCode="0.00">
                  <c:v>3.6987068575242468</c:v>
                </c:pt>
                <c:pt idx="232" formatCode="0.00">
                  <c:v>2.0987795685437396</c:v>
                </c:pt>
                <c:pt idx="233" formatCode="0.00">
                  <c:v>2.3002074415749978</c:v>
                </c:pt>
                <c:pt idx="234" formatCode="0.00">
                  <c:v>2.5475051508021616</c:v>
                </c:pt>
                <c:pt idx="235" formatCode="0.00">
                  <c:v>3.0257646745715445</c:v>
                </c:pt>
                <c:pt idx="236" formatCode="0.00">
                  <c:v>3.1103214426354406</c:v>
                </c:pt>
                <c:pt idx="237" formatCode="0.00">
                  <c:v>3.1589085345487686</c:v>
                </c:pt>
                <c:pt idx="238" formatCode="0.00">
                  <c:v>3.1928946169911372</c:v>
                </c:pt>
                <c:pt idx="239" formatCode="0.00">
                  <c:v>3.2189442968667343</c:v>
                </c:pt>
                <c:pt idx="240" formatCode="0.00">
                  <c:v>3.2400105197288243</c:v>
                </c:pt>
                <c:pt idx="241" formatCode="0.00">
                  <c:v>3.2576604457553238</c:v>
                </c:pt>
                <c:pt idx="242" formatCode="0.00">
                  <c:v>3.2728250180421421</c:v>
                </c:pt>
                <c:pt idx="243" formatCode="0.00">
                  <c:v>3.2861019852836955</c:v>
                </c:pt>
                <c:pt idx="244" formatCode="0.00">
                  <c:v>3.2978977372275042</c:v>
                </c:pt>
                <c:pt idx="245" formatCode="0.00">
                  <c:v>3.3085009611430323</c:v>
                </c:pt>
                <c:pt idx="246" formatCode="0.00">
                  <c:v>3.3181239947096697</c:v>
                </c:pt>
                <c:pt idx="247" formatCode="0.00">
                  <c:v>3.3269275010495978</c:v>
                </c:pt>
                <c:pt idx="248" formatCode="0.00">
                  <c:v>3.3350359317674041</c:v>
                </c:pt>
                <c:pt idx="249" formatCode="0.00">
                  <c:v>3.3425476160436021</c:v>
                </c:pt>
                <c:pt idx="250" formatCode="0.00">
                  <c:v>3.3495415698445883</c:v>
                </c:pt>
                <c:pt idx="251" formatCode="0.00">
                  <c:v>3.356082225693557</c:v>
                </c:pt>
                <c:pt idx="252" formatCode="0.00">
                  <c:v>3.3622228005340511</c:v>
                </c:pt>
                <c:pt idx="253" formatCode="0.00">
                  <c:v>3.368007746207534</c:v>
                </c:pt>
                <c:pt idx="254" formatCode="0.00">
                  <c:v>3.3734745666191945</c:v>
                </c:pt>
                <c:pt idx="255" formatCode="0.00">
                  <c:v>3.4904170632324218</c:v>
                </c:pt>
                <c:pt idx="256" formatCode="0.00">
                  <c:v>3.595552262750731</c:v>
                </c:pt>
                <c:pt idx="257" formatCode="0.00">
                  <c:v>3.6883306244914502</c:v>
                </c:pt>
                <c:pt idx="258" formatCode="0.00">
                  <c:v>3.7688702518672921</c:v>
                </c:pt>
                <c:pt idx="259" formatCode="0.00">
                  <c:v>3.8377944139538647</c:v>
                </c:pt>
                <c:pt idx="260" formatCode="0.00">
                  <c:v>3.8960612194243547</c:v>
                </c:pt>
                <c:pt idx="261" formatCode="0.00">
                  <c:v>2.0562608173919834</c:v>
                </c:pt>
                <c:pt idx="262" formatCode="0.00">
                  <c:v>2.2578587189463541</c:v>
                </c:pt>
                <c:pt idx="263" formatCode="0.00">
                  <c:v>2.5084837419631021</c:v>
                </c:pt>
                <c:pt idx="264" formatCode="0.00">
                  <c:v>3.0035756027247151</c:v>
                </c:pt>
                <c:pt idx="265" formatCode="0.00">
                  <c:v>3.0926068955159365</c:v>
                </c:pt>
                <c:pt idx="266" formatCode="0.00">
                  <c:v>3.1439763987281695</c:v>
                </c:pt>
                <c:pt idx="267" formatCode="0.00">
                  <c:v>3.180001362880299</c:v>
                </c:pt>
                <c:pt idx="268" formatCode="0.00">
                  <c:v>3.2076657740590084</c:v>
                </c:pt>
                <c:pt idx="269" formatCode="0.00">
                  <c:v>3.2300709729729347</c:v>
                </c:pt>
                <c:pt idx="270" formatCode="0.00">
                  <c:v>3.24886565350229</c:v>
                </c:pt>
                <c:pt idx="271" formatCode="0.00">
                  <c:v>3.2650305317875086</c:v>
                </c:pt>
                <c:pt idx="272" formatCode="0.00">
                  <c:v>3.2791960404798246</c:v>
                </c:pt>
                <c:pt idx="273" formatCode="0.00">
                  <c:v>3.2917912167114176</c:v>
                </c:pt>
                <c:pt idx="274" formatCode="0.00">
                  <c:v>3.3031211029774417</c:v>
                </c:pt>
                <c:pt idx="275" formatCode="0.00">
                  <c:v>3.3134102424377407</c:v>
                </c:pt>
                <c:pt idx="276" formatCode="0.00">
                  <c:v>3.3228286536264857</c:v>
                </c:pt>
                <c:pt idx="277" formatCode="0.00">
                  <c:v>3.3315081199817942</c:v>
                </c:pt>
                <c:pt idx="278" formatCode="0.00">
                  <c:v>3.339552825333453</c:v>
                </c:pt>
                <c:pt idx="279" formatCode="0.00">
                  <c:v>3.3470465362989654</c:v>
                </c:pt>
                <c:pt idx="280" formatCode="0.00">
                  <c:v>3.354057594111461</c:v>
                </c:pt>
                <c:pt idx="281" formatCode="0.00">
                  <c:v>3.3606424709598715</c:v>
                </c:pt>
                <c:pt idx="282" formatCode="0.00">
                  <c:v>3.3668483588790656</c:v>
                </c:pt>
                <c:pt idx="283" formatCode="0.00">
                  <c:v>3.3727150904438465</c:v>
                </c:pt>
                <c:pt idx="284" formatCode="0.00">
                  <c:v>3.498709507868158</c:v>
                </c:pt>
                <c:pt idx="285" formatCode="0.00">
                  <c:v>3.6128079021696911</c:v>
                </c:pt>
                <c:pt idx="286" formatCode="0.00">
                  <c:v>3.7141621694471314</c:v>
                </c:pt>
                <c:pt idx="287" formatCode="0.00">
                  <c:v>3.8026666521216699</c:v>
                </c:pt>
                <c:pt idx="288" formatCode="0.00">
                  <c:v>3.8788018280458441</c:v>
                </c:pt>
                <c:pt idx="289" formatCode="0.00">
                  <c:v>3.9434573083040845</c:v>
                </c:pt>
              </c:numCache>
            </c:numRef>
          </c:xVal>
          <c:yVal>
            <c:numRef>
              <c:f>'Calibracion Hirsch HPDR'!$I$9:$I$298</c:f>
              <c:numCache>
                <c:formatCode>General</c:formatCode>
                <c:ptCount val="290"/>
                <c:pt idx="0">
                  <c:v>2.0801835603829404</c:v>
                </c:pt>
                <c:pt idx="1">
                  <c:v>2.2187630713397857</c:v>
                </c:pt>
                <c:pt idx="2">
                  <c:v>2.5988123475536304</c:v>
                </c:pt>
                <c:pt idx="3">
                  <c:v>3.3922311747172404</c:v>
                </c:pt>
                <c:pt idx="4">
                  <c:v>3.5134618535064672</c:v>
                </c:pt>
                <c:pt idx="5">
                  <c:v>3.5800056397711515</c:v>
                </c:pt>
                <c:pt idx="6">
                  <c:v>3.6251486077129629</c:v>
                </c:pt>
                <c:pt idx="7">
                  <c:v>3.6589462219858833</c:v>
                </c:pt>
                <c:pt idx="8">
                  <c:v>3.6857571561698141</c:v>
                </c:pt>
                <c:pt idx="9">
                  <c:v>3.7078551294391149</c:v>
                </c:pt>
                <c:pt idx="10">
                  <c:v>3.7265715735889291</c:v>
                </c:pt>
                <c:pt idx="11">
                  <c:v>3.7427508733513162</c:v>
                </c:pt>
                <c:pt idx="12">
                  <c:v>3.7569608572664448</c:v>
                </c:pt>
                <c:pt idx="13">
                  <c:v>3.7696009524757659</c:v>
                </c:pt>
                <c:pt idx="14">
                  <c:v>3.7809623361293552</c:v>
                </c:pt>
                <c:pt idx="15">
                  <c:v>3.791263523414373</c:v>
                </c:pt>
                <c:pt idx="16">
                  <c:v>3.8006724968950341</c:v>
                </c:pt>
                <c:pt idx="17">
                  <c:v>3.8093210421502848</c:v>
                </c:pt>
                <c:pt idx="18">
                  <c:v>3.8173143588965748</c:v>
                </c:pt>
                <c:pt idx="19">
                  <c:v>3.8247376956471975</c:v>
                </c:pt>
                <c:pt idx="20">
                  <c:v>3.8316610464581995</c:v>
                </c:pt>
                <c:pt idx="21">
                  <c:v>3.8381425495259456</c:v>
                </c:pt>
                <c:pt idx="22">
                  <c:v>3.8442309943099913</c:v>
                </c:pt>
                <c:pt idx="23">
                  <c:v>3.9656531182938233</c:v>
                </c:pt>
                <c:pt idx="24">
                  <c:v>4.0596512494216066</c:v>
                </c:pt>
                <c:pt idx="25">
                  <c:v>4.1299717696443423</c:v>
                </c:pt>
                <c:pt idx="26">
                  <c:v>4.1810185739311683</c:v>
                </c:pt>
                <c:pt idx="27">
                  <c:v>4.2169174029141558</c:v>
                </c:pt>
                <c:pt idx="28">
                  <c:v>4.2409885914203569</c:v>
                </c:pt>
                <c:pt idx="29">
                  <c:v>2.0992360535678429</c:v>
                </c:pt>
                <c:pt idx="30">
                  <c:v>2.2119154484459851</c:v>
                </c:pt>
                <c:pt idx="31">
                  <c:v>2.4944686439433528</c:v>
                </c:pt>
                <c:pt idx="32">
                  <c:v>3.1945042904044381</c:v>
                </c:pt>
                <c:pt idx="33">
                  <c:v>3.3159313737476199</c:v>
                </c:pt>
                <c:pt idx="34">
                  <c:v>3.384569004829789</c:v>
                </c:pt>
                <c:pt idx="35">
                  <c:v>3.4320216491307765</c:v>
                </c:pt>
                <c:pt idx="36">
                  <c:v>3.468055248027289</c:v>
                </c:pt>
                <c:pt idx="37">
                  <c:v>3.496967017542322</c:v>
                </c:pt>
                <c:pt idx="38">
                  <c:v>3.5210246684573776</c:v>
                </c:pt>
                <c:pt idx="39">
                  <c:v>3.541568784934134</c:v>
                </c:pt>
                <c:pt idx="40">
                  <c:v>3.5594564776227604</c:v>
                </c:pt>
                <c:pt idx="41">
                  <c:v>3.5752682390510726</c:v>
                </c:pt>
                <c:pt idx="42">
                  <c:v>3.5894149962250319</c:v>
                </c:pt>
                <c:pt idx="43">
                  <c:v>3.6021980264748308</c:v>
                </c:pt>
                <c:pt idx="44">
                  <c:v>3.6138446073411186</c:v>
                </c:pt>
                <c:pt idx="45">
                  <c:v>3.6245302985457593</c:v>
                </c:pt>
                <c:pt idx="46">
                  <c:v>3.6343934446411246</c:v>
                </c:pt>
                <c:pt idx="47">
                  <c:v>3.6435449405142957</c:v>
                </c:pt>
                <c:pt idx="48">
                  <c:v>3.652074999971382</c:v>
                </c:pt>
                <c:pt idx="49">
                  <c:v>3.6600579654786491</c:v>
                </c:pt>
                <c:pt idx="50">
                  <c:v>3.6675558009418778</c:v>
                </c:pt>
                <c:pt idx="51">
                  <c:v>3.6746206769828822</c:v>
                </c:pt>
                <c:pt idx="52">
                  <c:v>3.8203592015293881</c:v>
                </c:pt>
                <c:pt idx="53">
                  <c:v>3.9406425723202898</c:v>
                </c:pt>
                <c:pt idx="54">
                  <c:v>4.0358774303281351</c:v>
                </c:pt>
                <c:pt idx="55">
                  <c:v>4.1083548411642186</c:v>
                </c:pt>
                <c:pt idx="56">
                  <c:v>4.161417506650861</c:v>
                </c:pt>
                <c:pt idx="57">
                  <c:v>4.1985353296938888</c:v>
                </c:pt>
                <c:pt idx="58">
                  <c:v>2.0398573113810272</c:v>
                </c:pt>
                <c:pt idx="59">
                  <c:v>2.0960033911120011</c:v>
                </c:pt>
                <c:pt idx="60">
                  <c:v>2.2820247815851165</c:v>
                </c:pt>
                <c:pt idx="61">
                  <c:v>2.9177119311380255</c:v>
                </c:pt>
                <c:pt idx="62">
                  <c:v>3.0402907131839525</c:v>
                </c:pt>
                <c:pt idx="63">
                  <c:v>3.1106198583150402</c:v>
                </c:pt>
                <c:pt idx="64">
                  <c:v>3.1596885729627191</c:v>
                </c:pt>
                <c:pt idx="65">
                  <c:v>3.197202429623669</c:v>
                </c:pt>
                <c:pt idx="66">
                  <c:v>3.2274661664614235</c:v>
                </c:pt>
                <c:pt idx="67">
                  <c:v>3.2527645500410385</c:v>
                </c:pt>
                <c:pt idx="68">
                  <c:v>3.2744543945599749</c:v>
                </c:pt>
                <c:pt idx="69">
                  <c:v>3.2934064727247923</c:v>
                </c:pt>
                <c:pt idx="70">
                  <c:v>3.3102124518789</c:v>
                </c:pt>
                <c:pt idx="71">
                  <c:v>3.3252923721794687</c:v>
                </c:pt>
                <c:pt idx="72">
                  <c:v>3.338954985034488</c:v>
                </c:pt>
                <c:pt idx="73">
                  <c:v>3.351433750858376</c:v>
                </c:pt>
                <c:pt idx="74">
                  <c:v>3.3629093923707076</c:v>
                </c:pt>
                <c:pt idx="75">
                  <c:v>3.3735246056467023</c:v>
                </c:pt>
                <c:pt idx="76">
                  <c:v>3.3833939855710908</c:v>
                </c:pt>
                <c:pt idx="77">
                  <c:v>3.392610917854443</c:v>
                </c:pt>
                <c:pt idx="78">
                  <c:v>3.4012524847993397</c:v>
                </c:pt>
                <c:pt idx="79">
                  <c:v>3.409383033466896</c:v>
                </c:pt>
                <c:pt idx="80">
                  <c:v>3.417056820693456</c:v>
                </c:pt>
                <c:pt idx="81">
                  <c:v>3.5784828877897881</c:v>
                </c:pt>
                <c:pt idx="82">
                  <c:v>3.7173871632775937</c:v>
                </c:pt>
                <c:pt idx="83">
                  <c:v>3.8324065130333613</c:v>
                </c:pt>
                <c:pt idx="84">
                  <c:v>3.9238968948259725</c:v>
                </c:pt>
                <c:pt idx="85">
                  <c:v>3.9935997689064582</c:v>
                </c:pt>
                <c:pt idx="86">
                  <c:v>4.0439800550764735</c:v>
                </c:pt>
                <c:pt idx="87">
                  <c:v>2.0913108181730866</c:v>
                </c:pt>
                <c:pt idx="88">
                  <c:v>2.2074454488859647</c:v>
                </c:pt>
                <c:pt idx="89">
                  <c:v>2.4944897616614106</c:v>
                </c:pt>
                <c:pt idx="90">
                  <c:v>3.1965017852770403</c:v>
                </c:pt>
                <c:pt idx="91">
                  <c:v>3.3177766099111365</c:v>
                </c:pt>
                <c:pt idx="92">
                  <c:v>3.3862808089427681</c:v>
                </c:pt>
                <c:pt idx="93">
                  <c:v>3.4336199094052446</c:v>
                </c:pt>
                <c:pt idx="94">
                  <c:v>3.469554951930141</c:v>
                </c:pt>
                <c:pt idx="95">
                  <c:v>3.4983795417808494</c:v>
                </c:pt>
                <c:pt idx="96">
                  <c:v>3.522358903335594</c:v>
                </c:pt>
                <c:pt idx="97">
                  <c:v>3.542831869859687</c:v>
                </c:pt>
                <c:pt idx="98">
                  <c:v>3.5606542789508095</c:v>
                </c:pt>
                <c:pt idx="99">
                  <c:v>3.576405669476137</c:v>
                </c:pt>
                <c:pt idx="100">
                  <c:v>3.5904962353074814</c:v>
                </c:pt>
                <c:pt idx="101">
                  <c:v>3.6032266775680064</c:v>
                </c:pt>
                <c:pt idx="102">
                  <c:v>3.6148238122802496</c:v>
                </c:pt>
                <c:pt idx="103">
                  <c:v>3.6254628234432058</c:v>
                </c:pt>
                <c:pt idx="104">
                  <c:v>3.6352817453854764</c:v>
                </c:pt>
                <c:pt idx="105">
                  <c:v>3.6443912136733005</c:v>
                </c:pt>
                <c:pt idx="106">
                  <c:v>3.6528812229768097</c:v>
                </c:pt>
                <c:pt idx="107">
                  <c:v>3.6608259287937703</c:v>
                </c:pt>
                <c:pt idx="108">
                  <c:v>3.6682871341318917</c:v>
                </c:pt>
                <c:pt idx="109">
                  <c:v>3.6753168700795973</c:v>
                </c:pt>
                <c:pt idx="110">
                  <c:v>3.8201805241478524</c:v>
                </c:pt>
                <c:pt idx="111">
                  <c:v>3.9394855967886557</c:v>
                </c:pt>
                <c:pt idx="112">
                  <c:v>4.0337437670675245</c:v>
                </c:pt>
                <c:pt idx="113">
                  <c:v>4.1053431218701704</c:v>
                </c:pt>
                <c:pt idx="114">
                  <c:v>4.1576890872671317</c:v>
                </c:pt>
                <c:pt idx="115">
                  <c:v>4.1942743876029294</c:v>
                </c:pt>
                <c:pt idx="116">
                  <c:v>2.0876023142568347</c:v>
                </c:pt>
                <c:pt idx="117">
                  <c:v>2.1936554081644513</c:v>
                </c:pt>
                <c:pt idx="118">
                  <c:v>2.4672557632520693</c:v>
                </c:pt>
                <c:pt idx="119">
                  <c:v>3.1632154458331718</c:v>
                </c:pt>
                <c:pt idx="120">
                  <c:v>3.2849487108324427</c:v>
                </c:pt>
                <c:pt idx="121">
                  <c:v>3.3538557267446718</c:v>
                </c:pt>
                <c:pt idx="122">
                  <c:v>3.4015378706608748</c:v>
                </c:pt>
                <c:pt idx="123">
                  <c:v>3.4377708168167032</c:v>
                </c:pt>
                <c:pt idx="124">
                  <c:v>3.4668590220349489</c:v>
                </c:pt>
                <c:pt idx="125">
                  <c:v>3.4910751962761388</c:v>
                </c:pt>
                <c:pt idx="126">
                  <c:v>3.5117634477793307</c:v>
                </c:pt>
                <c:pt idx="127">
                  <c:v>3.5297834507832269</c:v>
                </c:pt>
                <c:pt idx="128">
                  <c:v>3.5457176187328727</c:v>
                </c:pt>
                <c:pt idx="129">
                  <c:v>3.5599783555674249</c:v>
                </c:pt>
                <c:pt idx="130">
                  <c:v>3.5728680995123847</c:v>
                </c:pt>
                <c:pt idx="131">
                  <c:v>3.5846150579889855</c:v>
                </c:pt>
                <c:pt idx="132">
                  <c:v>3.5953955477669783</c:v>
                </c:pt>
                <c:pt idx="133">
                  <c:v>3.6053485384923714</c:v>
                </c:pt>
                <c:pt idx="134">
                  <c:v>3.6145854475937118</c:v>
                </c:pt>
                <c:pt idx="135">
                  <c:v>3.6231969304582745</c:v>
                </c:pt>
                <c:pt idx="136">
                  <c:v>3.6312577063252571</c:v>
                </c:pt>
                <c:pt idx="137">
                  <c:v>3.6388300633487241</c:v>
                </c:pt>
                <c:pt idx="138">
                  <c:v>3.6459664533547942</c:v>
                </c:pt>
                <c:pt idx="139">
                  <c:v>3.7934942985011544</c:v>
                </c:pt>
                <c:pt idx="140">
                  <c:v>3.9158052194410664</c:v>
                </c:pt>
                <c:pt idx="141">
                  <c:v>4.0131053807896979</c:v>
                </c:pt>
                <c:pt idx="142">
                  <c:v>4.0874928331801632</c:v>
                </c:pt>
                <c:pt idx="143">
                  <c:v>4.1421744074815106</c:v>
                </c:pt>
                <c:pt idx="144">
                  <c:v>4.1805523689942463</c:v>
                </c:pt>
                <c:pt idx="145">
                  <c:v>2.1131265553559095</c:v>
                </c:pt>
                <c:pt idx="146">
                  <c:v>2.2549789597816972</c:v>
                </c:pt>
                <c:pt idx="147">
                  <c:v>2.5383302219112154</c:v>
                </c:pt>
                <c:pt idx="148">
                  <c:v>3.1633520903350369</c:v>
                </c:pt>
                <c:pt idx="149">
                  <c:v>3.2706041287059713</c:v>
                </c:pt>
                <c:pt idx="150">
                  <c:v>3.3314364157186742</c:v>
                </c:pt>
                <c:pt idx="151">
                  <c:v>3.3736201592688957</c:v>
                </c:pt>
                <c:pt idx="152">
                  <c:v>3.4057385771262547</c:v>
                </c:pt>
                <c:pt idx="153">
                  <c:v>3.4315710065542322</c:v>
                </c:pt>
                <c:pt idx="154">
                  <c:v>3.4531134401326145</c:v>
                </c:pt>
                <c:pt idx="155">
                  <c:v>3.4715467999206258</c:v>
                </c:pt>
                <c:pt idx="156">
                  <c:v>3.4876267345427561</c:v>
                </c:pt>
                <c:pt idx="157">
                  <c:v>3.5018654328273402</c:v>
                </c:pt>
                <c:pt idx="158">
                  <c:v>3.5146257563375789</c:v>
                </c:pt>
                <c:pt idx="159">
                  <c:v>3.5261739473572611</c:v>
                </c:pt>
                <c:pt idx="160">
                  <c:v>3.5367110043102281</c:v>
                </c:pt>
                <c:pt idx="161">
                  <c:v>3.5463923010521872</c:v>
                </c:pt>
                <c:pt idx="162">
                  <c:v>3.5553403622966222</c:v>
                </c:pt>
                <c:pt idx="163">
                  <c:v>3.5636534699838753</c:v>
                </c:pt>
                <c:pt idx="164">
                  <c:v>3.5714116311417974</c:v>
                </c:pt>
                <c:pt idx="165">
                  <c:v>3.5786808205233691</c:v>
                </c:pt>
                <c:pt idx="166">
                  <c:v>3.585516062917379</c:v>
                </c:pt>
                <c:pt idx="167">
                  <c:v>3.5919637155956803</c:v>
                </c:pt>
                <c:pt idx="168">
                  <c:v>3.7268517611087972</c:v>
                </c:pt>
                <c:pt idx="169">
                  <c:v>3.8420169898807157</c:v>
                </c:pt>
                <c:pt idx="170">
                  <c:v>3.9371439889096242</c:v>
                </c:pt>
                <c:pt idx="171">
                  <c:v>4.0131456018502298</c:v>
                </c:pt>
                <c:pt idx="172">
                  <c:v>4.0718211703111882</c:v>
                </c:pt>
                <c:pt idx="173">
                  <c:v>4.1153619806572106</c:v>
                </c:pt>
                <c:pt idx="174">
                  <c:v>2.1726062508495891</c:v>
                </c:pt>
                <c:pt idx="175">
                  <c:v>2.3652506296020248</c:v>
                </c:pt>
                <c:pt idx="176">
                  <c:v>2.6645640680584508</c:v>
                </c:pt>
                <c:pt idx="177">
                  <c:v>3.2404116592904684</c:v>
                </c:pt>
                <c:pt idx="178">
                  <c:v>3.3379314422921254</c:v>
                </c:pt>
                <c:pt idx="179">
                  <c:v>3.3935433756644668</c:v>
                </c:pt>
                <c:pt idx="180">
                  <c:v>3.4322825324382893</c:v>
                </c:pt>
                <c:pt idx="181">
                  <c:v>3.4618929243134438</c:v>
                </c:pt>
                <c:pt idx="182">
                  <c:v>3.4857892107733082</c:v>
                </c:pt>
                <c:pt idx="183">
                  <c:v>3.5057775020084079</c:v>
                </c:pt>
                <c:pt idx="184">
                  <c:v>3.5229279632131454</c:v>
                </c:pt>
                <c:pt idx="185">
                  <c:v>3.5379263526342228</c:v>
                </c:pt>
                <c:pt idx="186">
                  <c:v>3.5512381241187096</c:v>
                </c:pt>
                <c:pt idx="187">
                  <c:v>3.5631934621752865</c:v>
                </c:pt>
                <c:pt idx="188">
                  <c:v>3.5740349367798707</c:v>
                </c:pt>
                <c:pt idx="189">
                  <c:v>3.5839458948936072</c:v>
                </c:pt>
                <c:pt idx="190">
                  <c:v>3.5930682287295261</c:v>
                </c:pt>
                <c:pt idx="191">
                  <c:v>3.6015139553162219</c:v>
                </c:pt>
                <c:pt idx="192">
                  <c:v>3.6093730234870782</c:v>
                </c:pt>
                <c:pt idx="193">
                  <c:v>3.6167187316507143</c:v>
                </c:pt>
                <c:pt idx="194">
                  <c:v>3.6236115822879578</c:v>
                </c:pt>
                <c:pt idx="195">
                  <c:v>3.630102084349311</c:v>
                </c:pt>
                <c:pt idx="196">
                  <c:v>3.6362328299253779</c:v>
                </c:pt>
                <c:pt idx="197">
                  <c:v>3.766649716354098</c:v>
                </c:pt>
                <c:pt idx="198">
                  <c:v>3.882315014482185</c:v>
                </c:pt>
                <c:pt idx="199">
                  <c:v>3.9823356386694617</c:v>
                </c:pt>
                <c:pt idx="200">
                  <c:v>4.0666664508276273</c:v>
                </c:pt>
                <c:pt idx="201">
                  <c:v>4.1361177964831715</c:v>
                </c:pt>
                <c:pt idx="202">
                  <c:v>4.1921828793208977</c:v>
                </c:pt>
                <c:pt idx="203">
                  <c:v>2.0706265160675872</c:v>
                </c:pt>
                <c:pt idx="204">
                  <c:v>2.1633947623030356</c:v>
                </c:pt>
                <c:pt idx="205">
                  <c:v>2.3882152963176728</c:v>
                </c:pt>
                <c:pt idx="206">
                  <c:v>2.9814741150192772</c:v>
                </c:pt>
                <c:pt idx="207">
                  <c:v>3.0895434760517677</c:v>
                </c:pt>
                <c:pt idx="208">
                  <c:v>3.1513951310107418</c:v>
                </c:pt>
                <c:pt idx="209">
                  <c:v>3.194524397057473</c:v>
                </c:pt>
                <c:pt idx="210">
                  <c:v>3.2274974051602183</c:v>
                </c:pt>
                <c:pt idx="211">
                  <c:v>3.2541041856012218</c:v>
                </c:pt>
                <c:pt idx="212">
                  <c:v>3.2763534210228782</c:v>
                </c:pt>
                <c:pt idx="213">
                  <c:v>3.2954368587872689</c:v>
                </c:pt>
                <c:pt idx="214">
                  <c:v>3.3121188480864294</c:v>
                </c:pt>
                <c:pt idx="215">
                  <c:v>3.326918511942369</c:v>
                </c:pt>
                <c:pt idx="216">
                  <c:v>3.3402042722458867</c:v>
                </c:pt>
                <c:pt idx="217">
                  <c:v>3.3522468772082217</c:v>
                </c:pt>
                <c:pt idx="218">
                  <c:v>3.3632510191465181</c:v>
                </c:pt>
                <c:pt idx="219">
                  <c:v>3.3733751345221821</c:v>
                </c:pt>
                <c:pt idx="220">
                  <c:v>3.3827443142861862</c:v>
                </c:pt>
                <c:pt idx="221">
                  <c:v>3.3914590117599959</c:v>
                </c:pt>
                <c:pt idx="222">
                  <c:v>3.3996010876858271</c:v>
                </c:pt>
                <c:pt idx="223">
                  <c:v>3.4072381122325934</c:v>
                </c:pt>
                <c:pt idx="224">
                  <c:v>3.4144264934905841</c:v>
                </c:pt>
                <c:pt idx="225">
                  <c:v>3.4212137962421698</c:v>
                </c:pt>
                <c:pt idx="226">
                  <c:v>3.5648192275255277</c:v>
                </c:pt>
                <c:pt idx="227">
                  <c:v>3.6903803500014232</c:v>
                </c:pt>
                <c:pt idx="228">
                  <c:v>3.7967944992870035</c:v>
                </c:pt>
                <c:pt idx="229">
                  <c:v>3.8840535268582967</c:v>
                </c:pt>
                <c:pt idx="230">
                  <c:v>3.9530857702678186</c:v>
                </c:pt>
                <c:pt idx="231">
                  <c:v>4.005410516984405</c:v>
                </c:pt>
                <c:pt idx="232">
                  <c:v>2.0858217998251463</c:v>
                </c:pt>
                <c:pt idx="233">
                  <c:v>2.2140832658667571</c:v>
                </c:pt>
                <c:pt idx="234">
                  <c:v>2.4739090483307011</c:v>
                </c:pt>
                <c:pt idx="235">
                  <c:v>3.0607157383021493</c:v>
                </c:pt>
                <c:pt idx="236">
                  <c:v>3.1632138524257432</c:v>
                </c:pt>
                <c:pt idx="237">
                  <c:v>3.2216957282889727</c:v>
                </c:pt>
                <c:pt idx="238">
                  <c:v>3.2624245183759188</c:v>
                </c:pt>
                <c:pt idx="239">
                  <c:v>3.2935433008677109</c:v>
                </c:pt>
                <c:pt idx="240">
                  <c:v>3.3186460128411843</c:v>
                </c:pt>
                <c:pt idx="241">
                  <c:v>3.3396344014413861</c:v>
                </c:pt>
                <c:pt idx="242">
                  <c:v>3.3576355177210506</c:v>
                </c:pt>
                <c:pt idx="243">
                  <c:v>3.3733716206810476</c:v>
                </c:pt>
                <c:pt idx="244">
                  <c:v>3.3873329349528811</c:v>
                </c:pt>
                <c:pt idx="245">
                  <c:v>3.3998671979991717</c:v>
                </c:pt>
                <c:pt idx="246">
                  <c:v>3.4112298534311627</c:v>
                </c:pt>
                <c:pt idx="247">
                  <c:v>3.4216139586052829</c:v>
                </c:pt>
                <c:pt idx="248">
                  <c:v>3.4311689030578232</c:v>
                </c:pt>
                <c:pt idx="249">
                  <c:v>3.4400126077287583</c:v>
                </c:pt>
                <c:pt idx="250">
                  <c:v>3.4482397497977821</c:v>
                </c:pt>
                <c:pt idx="251">
                  <c:v>3.4559274703559808</c:v>
                </c:pt>
                <c:pt idx="252">
                  <c:v>3.4631394350408882</c:v>
                </c:pt>
                <c:pt idx="253">
                  <c:v>3.469928786187455</c:v>
                </c:pt>
                <c:pt idx="254">
                  <c:v>3.4763403303623495</c:v>
                </c:pt>
                <c:pt idx="255">
                  <c:v>3.6123452686809325</c:v>
                </c:pt>
                <c:pt idx="256">
                  <c:v>3.7322338299284175</c:v>
                </c:pt>
                <c:pt idx="257">
                  <c:v>3.8352135765188513</c:v>
                </c:pt>
                <c:pt idx="258">
                  <c:v>3.9213802565799281</c:v>
                </c:pt>
                <c:pt idx="259">
                  <c:v>3.9916335044243607</c:v>
                </c:pt>
                <c:pt idx="260">
                  <c:v>4.0474457511668094</c:v>
                </c:pt>
                <c:pt idx="261">
                  <c:v>2.0977645548024144</c:v>
                </c:pt>
                <c:pt idx="262">
                  <c:v>2.2210092661700709</c:v>
                </c:pt>
                <c:pt idx="263">
                  <c:v>2.4940309773904508</c:v>
                </c:pt>
                <c:pt idx="264">
                  <c:v>3.1329679323067596</c:v>
                </c:pt>
                <c:pt idx="265">
                  <c:v>3.2439485672042534</c:v>
                </c:pt>
                <c:pt idx="266">
                  <c:v>3.3069707193958027</c:v>
                </c:pt>
                <c:pt idx="267">
                  <c:v>3.3507026115625211</c:v>
                </c:pt>
                <c:pt idx="268">
                  <c:v>3.3840155785714248</c:v>
                </c:pt>
                <c:pt idx="269">
                  <c:v>3.4108185432007545</c:v>
                </c:pt>
                <c:pt idx="270">
                  <c:v>3.4331769482463201</c:v>
                </c:pt>
                <c:pt idx="271">
                  <c:v>3.4523132687735765</c:v>
                </c:pt>
                <c:pt idx="272">
                  <c:v>3.4690099842572333</c:v>
                </c:pt>
                <c:pt idx="273">
                  <c:v>3.4837976085014097</c:v>
                </c:pt>
                <c:pt idx="274">
                  <c:v>3.497052070600998</c:v>
                </c:pt>
                <c:pt idx="275">
                  <c:v>3.5090492560315476</c:v>
                </c:pt>
                <c:pt idx="276">
                  <c:v>3.5199974805817877</c:v>
                </c:pt>
                <c:pt idx="277">
                  <c:v>3.5300578005960777</c:v>
                </c:pt>
                <c:pt idx="278">
                  <c:v>3.5393572406807485</c:v>
                </c:pt>
                <c:pt idx="279">
                  <c:v>3.5479977061966541</c:v>
                </c:pt>
                <c:pt idx="280">
                  <c:v>3.5560621643041572</c:v>
                </c:pt>
                <c:pt idx="281">
                  <c:v>3.5636190387530426</c:v>
                </c:pt>
                <c:pt idx="282">
                  <c:v>3.570725403134742</c:v>
                </c:pt>
                <c:pt idx="283">
                  <c:v>3.5774293457589139</c:v>
                </c:pt>
                <c:pt idx="284">
                  <c:v>3.7177977246567258</c:v>
                </c:pt>
                <c:pt idx="285">
                  <c:v>3.8378120541172613</c:v>
                </c:pt>
                <c:pt idx="286">
                  <c:v>3.9370549338801997</c:v>
                </c:pt>
                <c:pt idx="287">
                  <c:v>4.0164400750062441</c:v>
                </c:pt>
                <c:pt idx="288">
                  <c:v>4.0778728709387524</c:v>
                </c:pt>
                <c:pt idx="289">
                  <c:v>4.1237277537820241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76-4621-B46E-D7974280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68928"/>
        <c:axId val="-2025971104"/>
      </c:scatterChart>
      <c:valAx>
        <c:axId val="-20259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1104"/>
        <c:crosses val="autoZero"/>
        <c:crossBetween val="midCat"/>
      </c:valAx>
      <c:valAx>
        <c:axId val="-202597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Hirsch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6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Ligante envejecido HPDR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8.2284120734908137E-2"/>
                  <c:y val="0.281990740740740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intercept val="0"/>
            <c:dispRSqr val="0"/>
            <c:dispEq val="0"/>
          </c:trendline>
          <c:xVal>
            <c:numRef>
              <c:f>'Calibracion Hirsch HPDR'!$M$9:$M$298</c:f>
              <c:numCache>
                <c:formatCode>#,##0.0000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'Calibracion Hirsch HPDR'!$N$9:$N$298</c:f>
              <c:numCache>
                <c:formatCode>General</c:formatCode>
                <c:ptCount val="290"/>
                <c:pt idx="0">
                  <c:v>120.27726951967651</c:v>
                </c:pt>
                <c:pt idx="1">
                  <c:v>165.48669071662061</c:v>
                </c:pt>
                <c:pt idx="2">
                  <c:v>397.01996574266553</c:v>
                </c:pt>
                <c:pt idx="3">
                  <c:v>2467.3523580655865</c:v>
                </c:pt>
                <c:pt idx="4">
                  <c:v>3261.8339863860556</c:v>
                </c:pt>
                <c:pt idx="5">
                  <c:v>3801.9433351226253</c:v>
                </c:pt>
                <c:pt idx="6">
                  <c:v>4218.4082503198997</c:v>
                </c:pt>
                <c:pt idx="7">
                  <c:v>4559.8044910136696</c:v>
                </c:pt>
                <c:pt idx="8">
                  <c:v>4850.1721793230699</c:v>
                </c:pt>
                <c:pt idx="9">
                  <c:v>5103.3473575391599</c:v>
                </c:pt>
                <c:pt idx="10">
                  <c:v>5328.0902629507445</c:v>
                </c:pt>
                <c:pt idx="11">
                  <c:v>5530.3277908025339</c:v>
                </c:pt>
                <c:pt idx="12">
                  <c:v>5714.2713192357751</c:v>
                </c:pt>
                <c:pt idx="13">
                  <c:v>5883.0285022768758</c:v>
                </c:pt>
                <c:pt idx="14">
                  <c:v>6038.9625464524988</c:v>
                </c:pt>
                <c:pt idx="15">
                  <c:v>6183.9151706884022</c:v>
                </c:pt>
                <c:pt idx="16">
                  <c:v>6319.3512698896657</c:v>
                </c:pt>
                <c:pt idx="17">
                  <c:v>6446.456287933067</c:v>
                </c:pt>
                <c:pt idx="18">
                  <c:v>6566.2038118414739</c:v>
                </c:pt>
                <c:pt idx="19">
                  <c:v>6679.4037436198341</c:v>
                </c:pt>
                <c:pt idx="20">
                  <c:v>6786.7374179286862</c:v>
                </c:pt>
                <c:pt idx="21">
                  <c:v>6888.7837145009644</c:v>
                </c:pt>
                <c:pt idx="22">
                  <c:v>6986.0388154212469</c:v>
                </c:pt>
                <c:pt idx="23">
                  <c:v>9239.5988959908627</c:v>
                </c:pt>
                <c:pt idx="24">
                  <c:v>11472.319922214052</c:v>
                </c:pt>
                <c:pt idx="25">
                  <c:v>13488.751990823093</c:v>
                </c:pt>
                <c:pt idx="26">
                  <c:v>15171.1525014341</c:v>
                </c:pt>
                <c:pt idx="27">
                  <c:v>16478.489625697192</c:v>
                </c:pt>
                <c:pt idx="28">
                  <c:v>17417.611180752036</c:v>
                </c:pt>
                <c:pt idx="29">
                  <c:v>125.67128435319803</c:v>
                </c:pt>
                <c:pt idx="30">
                  <c:v>162.89788605177719</c:v>
                </c:pt>
                <c:pt idx="31">
                  <c:v>312.22569711674083</c:v>
                </c:pt>
                <c:pt idx="32">
                  <c:v>1564.9637794590187</c:v>
                </c:pt>
                <c:pt idx="33">
                  <c:v>2069.8142554829446</c:v>
                </c:pt>
                <c:pt idx="34">
                  <c:v>2424.2031143580525</c:v>
                </c:pt>
                <c:pt idx="35">
                  <c:v>2704.0931569964837</c:v>
                </c:pt>
                <c:pt idx="36">
                  <c:v>2938.0233837924784</c:v>
                </c:pt>
                <c:pt idx="37">
                  <c:v>3140.2701972656319</c:v>
                </c:pt>
                <c:pt idx="38">
                  <c:v>3319.1331009886821</c:v>
                </c:pt>
                <c:pt idx="39">
                  <c:v>3479.9161929829675</c:v>
                </c:pt>
                <c:pt idx="40">
                  <c:v>3626.239444362966</c:v>
                </c:pt>
                <c:pt idx="41">
                  <c:v>3760.6960942326155</c:v>
                </c:pt>
                <c:pt idx="42">
                  <c:v>3885.2144582114997</c:v>
                </c:pt>
                <c:pt idx="43">
                  <c:v>4001.2715527489318</c:v>
                </c:pt>
                <c:pt idx="44">
                  <c:v>4110.0263606804701</c:v>
                </c:pt>
                <c:pt idx="45">
                  <c:v>4212.4067357605481</c:v>
                </c:pt>
                <c:pt idx="46">
                  <c:v>4309.1681839403254</c:v>
                </c:pt>
                <c:pt idx="47">
                  <c:v>4400.9348607133525</c:v>
                </c:pt>
                <c:pt idx="48">
                  <c:v>4488.2289217885454</c:v>
                </c:pt>
                <c:pt idx="49">
                  <c:v>4571.4920145143087</c:v>
                </c:pt>
                <c:pt idx="50">
                  <c:v>4651.1013266200471</c:v>
                </c:pt>
                <c:pt idx="51">
                  <c:v>4727.3817794478764</c:v>
                </c:pt>
                <c:pt idx="52">
                  <c:v>6612.4012837668297</c:v>
                </c:pt>
                <c:pt idx="53">
                  <c:v>8722.5320184502343</c:v>
                </c:pt>
                <c:pt idx="54">
                  <c:v>10861.190481287105</c:v>
                </c:pt>
                <c:pt idx="55">
                  <c:v>12833.787415331573</c:v>
                </c:pt>
                <c:pt idx="56">
                  <c:v>14501.652922090785</c:v>
                </c:pt>
                <c:pt idx="57">
                  <c:v>15795.570988921449</c:v>
                </c:pt>
                <c:pt idx="58">
                  <c:v>109.61180044598329</c:v>
                </c:pt>
                <c:pt idx="59">
                  <c:v>124.73932542555302</c:v>
                </c:pt>
                <c:pt idx="60">
                  <c:v>191.43651588511219</c:v>
                </c:pt>
                <c:pt idx="61">
                  <c:v>827.39316923055583</c:v>
                </c:pt>
                <c:pt idx="62">
                  <c:v>1097.2124154172659</c:v>
                </c:pt>
                <c:pt idx="63">
                  <c:v>1290.0895528078204</c:v>
                </c:pt>
                <c:pt idx="64">
                  <c:v>1444.4036358544436</c:v>
                </c:pt>
                <c:pt idx="65">
                  <c:v>1574.7166868842414</c:v>
                </c:pt>
                <c:pt idx="66">
                  <c:v>1688.3643230132843</c:v>
                </c:pt>
                <c:pt idx="67">
                  <c:v>1789.6353516924851</c:v>
                </c:pt>
                <c:pt idx="68">
                  <c:v>1881.2841414331901</c:v>
                </c:pt>
                <c:pt idx="69">
                  <c:v>1965.198720599632</c:v>
                </c:pt>
                <c:pt idx="70">
                  <c:v>2042.7369837912854</c:v>
                </c:pt>
                <c:pt idx="71">
                  <c:v>2114.9123446831109</c:v>
                </c:pt>
                <c:pt idx="72">
                  <c:v>2182.503681891108</c:v>
                </c:pt>
                <c:pt idx="73">
                  <c:v>2246.1241164577054</c:v>
                </c:pt>
                <c:pt idx="74">
                  <c:v>2306.2659781557581</c:v>
                </c:pt>
                <c:pt idx="75">
                  <c:v>2363.3312936656448</c:v>
                </c:pt>
                <c:pt idx="76">
                  <c:v>2417.6530992584162</c:v>
                </c:pt>
                <c:pt idx="77">
                  <c:v>2469.5107319759463</c:v>
                </c:pt>
                <c:pt idx="78">
                  <c:v>2519.141049447549</c:v>
                </c:pt>
                <c:pt idx="79">
                  <c:v>2566.7468249030062</c:v>
                </c:pt>
                <c:pt idx="80">
                  <c:v>2612.5031375342155</c:v>
                </c:pt>
                <c:pt idx="81">
                  <c:v>3788.6360534926466</c:v>
                </c:pt>
                <c:pt idx="82">
                  <c:v>5216.5955105156108</c:v>
                </c:pt>
                <c:pt idx="83">
                  <c:v>6798.3968580750388</c:v>
                </c:pt>
                <c:pt idx="84">
                  <c:v>8392.6071529157543</c:v>
                </c:pt>
                <c:pt idx="85">
                  <c:v>9853.7098253021832</c:v>
                </c:pt>
                <c:pt idx="86">
                  <c:v>11065.729635761762</c:v>
                </c:pt>
                <c:pt idx="87">
                  <c:v>123.39876640983736</c:v>
                </c:pt>
                <c:pt idx="88">
                  <c:v>161.22984960903486</c:v>
                </c:pt>
                <c:pt idx="89">
                  <c:v>312.2408795674163</c:v>
                </c:pt>
                <c:pt idx="90">
                  <c:v>1572.1782552850345</c:v>
                </c:pt>
                <c:pt idx="91">
                  <c:v>2078.6272188452922</c:v>
                </c:pt>
                <c:pt idx="92">
                  <c:v>2433.7771478466275</c:v>
                </c:pt>
                <c:pt idx="93">
                  <c:v>2714.0629058461686</c:v>
                </c:pt>
                <c:pt idx="94">
                  <c:v>2948.1864914517751</c:v>
                </c:pt>
                <c:pt idx="95">
                  <c:v>3150.500419513724</c:v>
                </c:pt>
                <c:pt idx="96">
                  <c:v>3329.3457859416972</c:v>
                </c:pt>
                <c:pt idx="97">
                  <c:v>3490.051775674111</c:v>
                </c:pt>
                <c:pt idx="98">
                  <c:v>3636.2545606173744</c:v>
                </c:pt>
                <c:pt idx="99">
                  <c:v>3770.5583805831698</c:v>
                </c:pt>
                <c:pt idx="100">
                  <c:v>3894.8993138586293</c:v>
                </c:pt>
                <c:pt idx="101">
                  <c:v>4010.7600237405704</c:v>
                </c:pt>
                <c:pt idx="102">
                  <c:v>4119.3037030900405</c:v>
                </c:pt>
                <c:pt idx="103">
                  <c:v>4221.4614087214995</c:v>
                </c:pt>
                <c:pt idx="104">
                  <c:v>4317.9911251512731</c:v>
                </c:pt>
                <c:pt idx="105">
                  <c:v>4409.5189534580131</c:v>
                </c:pt>
                <c:pt idx="106">
                  <c:v>4496.5685953038037</c:v>
                </c:pt>
                <c:pt idx="107">
                  <c:v>4579.5829393592076</c:v>
                </c:pt>
                <c:pt idx="108">
                  <c:v>4658.9401790902984</c:v>
                </c:pt>
                <c:pt idx="109">
                  <c:v>4734.9660570593696</c:v>
                </c:pt>
                <c:pt idx="110">
                  <c:v>6609.68137000768</c:v>
                </c:pt>
                <c:pt idx="111">
                  <c:v>8699.3258160358509</c:v>
                </c:pt>
                <c:pt idx="112">
                  <c:v>10807.960954736238</c:v>
                </c:pt>
                <c:pt idx="113">
                  <c:v>12745.09631730715</c:v>
                </c:pt>
                <c:pt idx="114">
                  <c:v>14377.689066193507</c:v>
                </c:pt>
                <c:pt idx="115">
                  <c:v>15641.355526269717</c:v>
                </c:pt>
                <c:pt idx="116">
                  <c:v>122.34953250386522</c:v>
                </c:pt>
                <c:pt idx="117">
                  <c:v>156.19078519028361</c:v>
                </c:pt>
                <c:pt idx="118">
                  <c:v>293.26198054364875</c:v>
                </c:pt>
                <c:pt idx="119">
                  <c:v>1456.1812872852822</c:v>
                </c:pt>
                <c:pt idx="120">
                  <c:v>1927.2972904258399</c:v>
                </c:pt>
                <c:pt idx="121">
                  <c:v>2258.6853070480029</c:v>
                </c:pt>
                <c:pt idx="122">
                  <c:v>2520.7969846091828</c:v>
                </c:pt>
                <c:pt idx="123">
                  <c:v>2740.127787126723</c:v>
                </c:pt>
                <c:pt idx="124">
                  <c:v>2929.9419913749775</c:v>
                </c:pt>
                <c:pt idx="125">
                  <c:v>3097.9556508671071</c:v>
                </c:pt>
                <c:pt idx="126">
                  <c:v>3249.1027652500015</c:v>
                </c:pt>
                <c:pt idx="127">
                  <c:v>3386.7524276561039</c:v>
                </c:pt>
                <c:pt idx="128">
                  <c:v>3513.3192780375111</c:v>
                </c:pt>
                <c:pt idx="129">
                  <c:v>3630.5996008325424</c:v>
                </c:pt>
                <c:pt idx="130">
                  <c:v>3739.9698361337896</c:v>
                </c:pt>
                <c:pt idx="131">
                  <c:v>3842.5104563584632</c:v>
                </c:pt>
                <c:pt idx="132">
                  <c:v>3939.0867721409345</c:v>
                </c:pt>
                <c:pt idx="133">
                  <c:v>4030.403603912981</c:v>
                </c:pt>
                <c:pt idx="134">
                  <c:v>4117.0434231032195</c:v>
                </c:pt>
                <c:pt idx="135">
                  <c:v>4199.4936650142026</c:v>
                </c:pt>
                <c:pt idx="136">
                  <c:v>4278.166733002653</c:v>
                </c:pt>
                <c:pt idx="137">
                  <c:v>4353.414940130916</c:v>
                </c:pt>
                <c:pt idx="138">
                  <c:v>4425.541863844518</c:v>
                </c:pt>
                <c:pt idx="139">
                  <c:v>6215.7608753231343</c:v>
                </c:pt>
                <c:pt idx="140">
                  <c:v>8237.6857292377426</c:v>
                </c:pt>
                <c:pt idx="141">
                  <c:v>10306.361721516465</c:v>
                </c:pt>
                <c:pt idx="142">
                  <c:v>12231.869335926509</c:v>
                </c:pt>
                <c:pt idx="143">
                  <c:v>13873.128453027437</c:v>
                </c:pt>
                <c:pt idx="144">
                  <c:v>15154.875363294856</c:v>
                </c:pt>
                <c:pt idx="145">
                  <c:v>129.75573299109948</c:v>
                </c:pt>
                <c:pt idx="146">
                  <c:v>179.87837675330439</c:v>
                </c:pt>
                <c:pt idx="147">
                  <c:v>345.40627402570124</c:v>
                </c:pt>
                <c:pt idx="148">
                  <c:v>1456.6395258334715</c:v>
                </c:pt>
                <c:pt idx="149">
                  <c:v>1864.67920985415</c:v>
                </c:pt>
                <c:pt idx="150">
                  <c:v>2145.0450406020436</c:v>
                </c:pt>
                <c:pt idx="151">
                  <c:v>2363.8513318420846</c:v>
                </c:pt>
                <c:pt idx="152">
                  <c:v>2545.2976534778072</c:v>
                </c:pt>
                <c:pt idx="153">
                  <c:v>2701.2887292367964</c:v>
                </c:pt>
                <c:pt idx="154">
                  <c:v>2838.6604054874942</c:v>
                </c:pt>
                <c:pt idx="155">
                  <c:v>2961.7391075729447</c:v>
                </c:pt>
                <c:pt idx="156">
                  <c:v>3073.4541207897832</c:v>
                </c:pt>
                <c:pt idx="157">
                  <c:v>3175.8898611909081</c:v>
                </c:pt>
                <c:pt idx="158">
                  <c:v>3270.5873777897386</c:v>
                </c:pt>
                <c:pt idx="159">
                  <c:v>3358.7211369043944</c:v>
                </c:pt>
                <c:pt idx="160">
                  <c:v>3441.2086374419014</c:v>
                </c:pt>
                <c:pt idx="161">
                  <c:v>3518.7815085191792</c:v>
                </c:pt>
                <c:pt idx="162">
                  <c:v>3592.0333674001881</c:v>
                </c:pt>
                <c:pt idx="163">
                  <c:v>3661.4530528418177</c:v>
                </c:pt>
                <c:pt idx="164">
                  <c:v>3727.4483229459111</c:v>
                </c:pt>
                <c:pt idx="165">
                  <c:v>3790.3631442865239</c:v>
                </c:pt>
                <c:pt idx="166">
                  <c:v>3850.4905592977361</c:v>
                </c:pt>
                <c:pt idx="167">
                  <c:v>3908.0824320923443</c:v>
                </c:pt>
                <c:pt idx="168">
                  <c:v>5331.5288193384695</c:v>
                </c:pt>
                <c:pt idx="169">
                  <c:v>6950.5150792098248</c:v>
                </c:pt>
                <c:pt idx="170">
                  <c:v>8652.5474359463769</c:v>
                </c:pt>
                <c:pt idx="171">
                  <c:v>10307.316262759738</c:v>
                </c:pt>
                <c:pt idx="172">
                  <c:v>11798.347143950485</c:v>
                </c:pt>
                <c:pt idx="173">
                  <c:v>13042.534093650791</c:v>
                </c:pt>
                <c:pt idx="174">
                  <c:v>148.80113739478676</c:v>
                </c:pt>
                <c:pt idx="175">
                  <c:v>231.87323950843023</c:v>
                </c:pt>
                <c:pt idx="176">
                  <c:v>461.91712988023801</c:v>
                </c:pt>
                <c:pt idx="177">
                  <c:v>1739.4488372813412</c:v>
                </c:pt>
                <c:pt idx="178">
                  <c:v>2177.3660263165434</c:v>
                </c:pt>
                <c:pt idx="179">
                  <c:v>2474.8186243676955</c:v>
                </c:pt>
                <c:pt idx="180">
                  <c:v>2705.7180100013397</c:v>
                </c:pt>
                <c:pt idx="181">
                  <c:v>2896.629333144685</c:v>
                </c:pt>
                <c:pt idx="182">
                  <c:v>3060.4776393187849</c:v>
                </c:pt>
                <c:pt idx="183">
                  <c:v>3204.6271075206018</c:v>
                </c:pt>
                <c:pt idx="184">
                  <c:v>3333.7111163343538</c:v>
                </c:pt>
                <c:pt idx="185">
                  <c:v>3450.8521505536223</c:v>
                </c:pt>
                <c:pt idx="186">
                  <c:v>3558.2636506016684</c:v>
                </c:pt>
                <c:pt idx="187">
                  <c:v>3657.5768688919757</c:v>
                </c:pt>
                <c:pt idx="188">
                  <c:v>3750.0316812767956</c:v>
                </c:pt>
                <c:pt idx="189">
                  <c:v>3836.5944560287207</c:v>
                </c:pt>
                <c:pt idx="190">
                  <c:v>3918.0342555318648</c:v>
                </c:pt>
                <c:pt idx="191">
                  <c:v>3994.9739827302424</c:v>
                </c:pt>
                <c:pt idx="192">
                  <c:v>4067.9258075477514</c:v>
                </c:pt>
                <c:pt idx="193">
                  <c:v>4137.3163709266137</c:v>
                </c:pt>
                <c:pt idx="194">
                  <c:v>4203.5051350049071</c:v>
                </c:pt>
                <c:pt idx="195">
                  <c:v>4266.7980147352691</c:v>
                </c:pt>
                <c:pt idx="196">
                  <c:v>4327.4576850090107</c:v>
                </c:pt>
                <c:pt idx="197">
                  <c:v>5843.1860724373864</c:v>
                </c:pt>
                <c:pt idx="198">
                  <c:v>7626.3198276952107</c:v>
                </c:pt>
                <c:pt idx="199">
                  <c:v>9601.4237802259613</c:v>
                </c:pt>
                <c:pt idx="200">
                  <c:v>11659.138217347956</c:v>
                </c:pt>
                <c:pt idx="201">
                  <c:v>13680.998537903639</c:v>
                </c:pt>
                <c:pt idx="202">
                  <c:v>15566.209792331651</c:v>
                </c:pt>
                <c:pt idx="203">
                  <c:v>117.65936929927517</c:v>
                </c:pt>
                <c:pt idx="204">
                  <c:v>145.67826562014571</c:v>
                </c:pt>
                <c:pt idx="205">
                  <c:v>244.46421545870371</c:v>
                </c:pt>
                <c:pt idx="206">
                  <c:v>958.23960125231963</c:v>
                </c:pt>
                <c:pt idx="207">
                  <c:v>1228.9762099214711</c:v>
                </c:pt>
                <c:pt idx="208">
                  <c:v>1417.0824875418109</c:v>
                </c:pt>
                <c:pt idx="209">
                  <c:v>1565.0362347018274</c:v>
                </c:pt>
                <c:pt idx="210">
                  <c:v>1688.4857710253054</c:v>
                </c:pt>
                <c:pt idx="211">
                  <c:v>1795.1642282794153</c:v>
                </c:pt>
                <c:pt idx="212">
                  <c:v>1889.5283877547324</c:v>
                </c:pt>
                <c:pt idx="213">
                  <c:v>1974.4078033094304</c:v>
                </c:pt>
                <c:pt idx="214">
                  <c:v>2051.723572232147</c:v>
                </c:pt>
                <c:pt idx="215">
                  <c:v>2122.8461082489093</c:v>
                </c:pt>
                <c:pt idx="216">
                  <c:v>2188.7908889204623</c:v>
                </c:pt>
                <c:pt idx="217">
                  <c:v>2250.3334573756092</c:v>
                </c:pt>
                <c:pt idx="218">
                  <c:v>2308.0808577091589</c:v>
                </c:pt>
                <c:pt idx="219">
                  <c:v>2362.518045929874</c:v>
                </c:pt>
                <c:pt idx="220">
                  <c:v>2414.0391791233565</c:v>
                </c:pt>
                <c:pt idx="221">
                  <c:v>2462.9693748995091</c:v>
                </c:pt>
                <c:pt idx="222">
                  <c:v>2509.5802489115285</c:v>
                </c:pt>
                <c:pt idx="223">
                  <c:v>2554.1012653375983</c:v>
                </c:pt>
                <c:pt idx="224">
                  <c:v>2596.7281949933522</c:v>
                </c:pt>
                <c:pt idx="225">
                  <c:v>2637.6295291926062</c:v>
                </c:pt>
                <c:pt idx="226">
                  <c:v>3671.2945325546198</c:v>
                </c:pt>
                <c:pt idx="227">
                  <c:v>4902.079497865735</c:v>
                </c:pt>
                <c:pt idx="228">
                  <c:v>6263.1743185923624</c:v>
                </c:pt>
                <c:pt idx="229">
                  <c:v>7656.9097262000114</c:v>
                </c:pt>
                <c:pt idx="230">
                  <c:v>8976.0604821351662</c:v>
                </c:pt>
                <c:pt idx="231">
                  <c:v>10125.361020956851</c:v>
                </c:pt>
                <c:pt idx="232">
                  <c:v>121.84895244155338</c:v>
                </c:pt>
                <c:pt idx="233">
                  <c:v>163.7130373015161</c:v>
                </c:pt>
                <c:pt idx="234">
                  <c:v>297.78927220417535</c:v>
                </c:pt>
                <c:pt idx="235">
                  <c:v>1150.0473942585122</c:v>
                </c:pt>
                <c:pt idx="236">
                  <c:v>1456.1759446297324</c:v>
                </c:pt>
                <c:pt idx="237">
                  <c:v>1666.0795290645583</c:v>
                </c:pt>
                <c:pt idx="238">
                  <c:v>1829.8880388923053</c:v>
                </c:pt>
                <c:pt idx="239">
                  <c:v>1965.8179705919763</c:v>
                </c:pt>
                <c:pt idx="240">
                  <c:v>2082.7925369316886</c:v>
                </c:pt>
                <c:pt idx="241">
                  <c:v>2185.9206935172092</c:v>
                </c:pt>
                <c:pt idx="242">
                  <c:v>2278.4290944291424</c:v>
                </c:pt>
                <c:pt idx="243">
                  <c:v>2362.4989310669107</c:v>
                </c:pt>
                <c:pt idx="244">
                  <c:v>2439.6803876276153</c:v>
                </c:pt>
                <c:pt idx="245">
                  <c:v>2511.1184444405608</c:v>
                </c:pt>
                <c:pt idx="246">
                  <c:v>2577.685054120283</c:v>
                </c:pt>
                <c:pt idx="247">
                  <c:v>2640.0609818650091</c:v>
                </c:pt>
                <c:pt idx="248">
                  <c:v>2698.7888242178678</c:v>
                </c:pt>
                <c:pt idx="249">
                  <c:v>2754.3086607723867</c:v>
                </c:pt>
                <c:pt idx="250">
                  <c:v>2806.9827891905329</c:v>
                </c:pt>
                <c:pt idx="251">
                  <c:v>2857.1133493794869</c:v>
                </c:pt>
                <c:pt idx="252">
                  <c:v>2904.955172706847</c:v>
                </c:pt>
                <c:pt idx="253">
                  <c:v>2950.7253392600287</c:v>
                </c:pt>
                <c:pt idx="254">
                  <c:v>2994.6104127295976</c:v>
                </c:pt>
                <c:pt idx="255">
                  <c:v>4095.8615562820273</c:v>
                </c:pt>
                <c:pt idx="256">
                  <c:v>5398.0118042691529</c:v>
                </c:pt>
                <c:pt idx="257">
                  <c:v>6842.4806277183143</c:v>
                </c:pt>
                <c:pt idx="258">
                  <c:v>8344.1145312100762</c:v>
                </c:pt>
                <c:pt idx="259">
                  <c:v>9809.1980792449558</c:v>
                </c:pt>
                <c:pt idx="260">
                  <c:v>11154.388103369954</c:v>
                </c:pt>
                <c:pt idx="261">
                  <c:v>125.24619903760328</c:v>
                </c:pt>
                <c:pt idx="262">
                  <c:v>166.3448141562418</c:v>
                </c:pt>
                <c:pt idx="263">
                  <c:v>311.91120564259865</c:v>
                </c:pt>
                <c:pt idx="264">
                  <c:v>1358.2131543369564</c:v>
                </c:pt>
                <c:pt idx="265">
                  <c:v>1753.672804898672</c:v>
                </c:pt>
                <c:pt idx="266">
                  <c:v>2027.5460155652988</c:v>
                </c:pt>
                <c:pt idx="267">
                  <c:v>2242.3459242555296</c:v>
                </c:pt>
                <c:pt idx="268">
                  <c:v>2421.1158929936469</c:v>
                </c:pt>
                <c:pt idx="269">
                  <c:v>2575.2449440627934</c:v>
                </c:pt>
                <c:pt idx="270">
                  <c:v>2711.2960930019894</c:v>
                </c:pt>
                <c:pt idx="271">
                  <c:v>2833.4350949316954</c:v>
                </c:pt>
                <c:pt idx="272">
                  <c:v>2944.4893256579639</c:v>
                </c:pt>
                <c:pt idx="273">
                  <c:v>3046.4749294039302</c:v>
                </c:pt>
                <c:pt idx="274">
                  <c:v>3140.8852539883169</c:v>
                </c:pt>
                <c:pt idx="275">
                  <c:v>3228.8603060257224</c:v>
                </c:pt>
                <c:pt idx="276">
                  <c:v>3311.2920053863936</c:v>
                </c:pt>
                <c:pt idx="277">
                  <c:v>3388.8925617706645</c:v>
                </c:pt>
                <c:pt idx="278">
                  <c:v>3462.2405669368582</c:v>
                </c:pt>
                <c:pt idx="279">
                  <c:v>3531.8130439732063</c:v>
                </c:pt>
                <c:pt idx="280">
                  <c:v>3598.0083285751921</c:v>
                </c:pt>
                <c:pt idx="281">
                  <c:v>3661.1627812790221</c:v>
                </c:pt>
                <c:pt idx="282">
                  <c:v>3721.5632386219181</c:v>
                </c:pt>
                <c:pt idx="283">
                  <c:v>3779.4564530472212</c:v>
                </c:pt>
                <c:pt idx="284">
                  <c:v>5221.5293639300844</c:v>
                </c:pt>
                <c:pt idx="285">
                  <c:v>6883.5433869767367</c:v>
                </c:pt>
                <c:pt idx="286">
                  <c:v>8650.7733543025406</c:v>
                </c:pt>
                <c:pt idx="287">
                  <c:v>10385.802867375554</c:v>
                </c:pt>
                <c:pt idx="288">
                  <c:v>11963.902661274818</c:v>
                </c:pt>
                <c:pt idx="289">
                  <c:v>13296.206572636145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11-4C96-8241-DDEB7423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78720"/>
        <c:axId val="-2025977088"/>
      </c:scatterChart>
      <c:valAx>
        <c:axId val="-20259787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medido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7088"/>
        <c:crosses val="autoZero"/>
        <c:crossBetween val="midCat"/>
      </c:valAx>
      <c:valAx>
        <c:axId val="-202597708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 Calibrado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Hirsch HPDR'!$M$9:$M$37</c:f>
              <c:numCache>
                <c:formatCode>#,##0.0000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Hirsch HPDR'!$N$9:$N$37</c:f>
              <c:numCache>
                <c:formatCode>General</c:formatCode>
                <c:ptCount val="29"/>
                <c:pt idx="0">
                  <c:v>120.27726951967651</c:v>
                </c:pt>
                <c:pt idx="1">
                  <c:v>165.48669071662061</c:v>
                </c:pt>
                <c:pt idx="2">
                  <c:v>397.01996574266553</c:v>
                </c:pt>
                <c:pt idx="3">
                  <c:v>2467.3523580655865</c:v>
                </c:pt>
                <c:pt idx="4">
                  <c:v>3261.8339863860556</c:v>
                </c:pt>
                <c:pt idx="5">
                  <c:v>3801.9433351226253</c:v>
                </c:pt>
                <c:pt idx="6">
                  <c:v>4218.4082503198997</c:v>
                </c:pt>
                <c:pt idx="7">
                  <c:v>4559.8044910136696</c:v>
                </c:pt>
                <c:pt idx="8">
                  <c:v>4850.1721793230699</c:v>
                </c:pt>
                <c:pt idx="9">
                  <c:v>5103.3473575391599</c:v>
                </c:pt>
                <c:pt idx="10">
                  <c:v>5328.0902629507445</c:v>
                </c:pt>
                <c:pt idx="11">
                  <c:v>5530.3277908025339</c:v>
                </c:pt>
                <c:pt idx="12">
                  <c:v>5714.2713192357751</c:v>
                </c:pt>
                <c:pt idx="13">
                  <c:v>5883.0285022768758</c:v>
                </c:pt>
                <c:pt idx="14">
                  <c:v>6038.9625464524988</c:v>
                </c:pt>
                <c:pt idx="15">
                  <c:v>6183.9151706884022</c:v>
                </c:pt>
                <c:pt idx="16">
                  <c:v>6319.3512698896657</c:v>
                </c:pt>
                <c:pt idx="17">
                  <c:v>6446.456287933067</c:v>
                </c:pt>
                <c:pt idx="18">
                  <c:v>6566.2038118414739</c:v>
                </c:pt>
                <c:pt idx="19">
                  <c:v>6679.4037436198341</c:v>
                </c:pt>
                <c:pt idx="20">
                  <c:v>6786.7374179286862</c:v>
                </c:pt>
                <c:pt idx="21">
                  <c:v>6888.7837145009644</c:v>
                </c:pt>
                <c:pt idx="22">
                  <c:v>6986.0388154212469</c:v>
                </c:pt>
                <c:pt idx="23">
                  <c:v>9239.5988959908627</c:v>
                </c:pt>
                <c:pt idx="24">
                  <c:v>11472.319922214052</c:v>
                </c:pt>
                <c:pt idx="25">
                  <c:v>13488.751990823093</c:v>
                </c:pt>
                <c:pt idx="26">
                  <c:v>15171.1525014341</c:v>
                </c:pt>
                <c:pt idx="27">
                  <c:v>16478.489625697192</c:v>
                </c:pt>
                <c:pt idx="28">
                  <c:v>17417.611180752036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D8-4822-80B1-6E4EFF86383D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D8-4822-80B1-6E4EFF86383D}"/>
            </c:ext>
          </c:extLst>
        </c:ser>
        <c:ser>
          <c:idx val="2"/>
          <c:order val="2"/>
          <c:tx>
            <c:v>IV-A-12 Modificado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Hirsch HPDR'!$M$38:$M$66</c:f>
              <c:numCache>
                <c:formatCode>#,##0.0000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Hirsch HPDR'!$N$38:$N$66</c:f>
              <c:numCache>
                <c:formatCode>General</c:formatCode>
                <c:ptCount val="29"/>
                <c:pt idx="0">
                  <c:v>125.67128435319803</c:v>
                </c:pt>
                <c:pt idx="1">
                  <c:v>162.89788605177719</c:v>
                </c:pt>
                <c:pt idx="2">
                  <c:v>312.22569711674083</c:v>
                </c:pt>
                <c:pt idx="3">
                  <c:v>1564.9637794590187</c:v>
                </c:pt>
                <c:pt idx="4">
                  <c:v>2069.8142554829446</c:v>
                </c:pt>
                <c:pt idx="5">
                  <c:v>2424.2031143580525</c:v>
                </c:pt>
                <c:pt idx="6">
                  <c:v>2704.0931569964837</c:v>
                </c:pt>
                <c:pt idx="7">
                  <c:v>2938.0233837924784</c:v>
                </c:pt>
                <c:pt idx="8">
                  <c:v>3140.2701972656319</c:v>
                </c:pt>
                <c:pt idx="9">
                  <c:v>3319.1331009886821</c:v>
                </c:pt>
                <c:pt idx="10">
                  <c:v>3479.9161929829675</c:v>
                </c:pt>
                <c:pt idx="11">
                  <c:v>3626.239444362966</c:v>
                </c:pt>
                <c:pt idx="12">
                  <c:v>3760.6960942326155</c:v>
                </c:pt>
                <c:pt idx="13">
                  <c:v>3885.2144582114997</c:v>
                </c:pt>
                <c:pt idx="14">
                  <c:v>4001.2715527489318</c:v>
                </c:pt>
                <c:pt idx="15">
                  <c:v>4110.0263606804701</c:v>
                </c:pt>
                <c:pt idx="16">
                  <c:v>4212.4067357605481</c:v>
                </c:pt>
                <c:pt idx="17">
                  <c:v>4309.1681839403254</c:v>
                </c:pt>
                <c:pt idx="18">
                  <c:v>4400.9348607133525</c:v>
                </c:pt>
                <c:pt idx="19">
                  <c:v>4488.2289217885454</c:v>
                </c:pt>
                <c:pt idx="20">
                  <c:v>4571.4920145143087</c:v>
                </c:pt>
                <c:pt idx="21">
                  <c:v>4651.1013266200471</c:v>
                </c:pt>
                <c:pt idx="22">
                  <c:v>4727.3817794478764</c:v>
                </c:pt>
                <c:pt idx="23">
                  <c:v>6612.4012837668297</c:v>
                </c:pt>
                <c:pt idx="24">
                  <c:v>8722.5320184502343</c:v>
                </c:pt>
                <c:pt idx="25">
                  <c:v>10861.190481287105</c:v>
                </c:pt>
                <c:pt idx="26">
                  <c:v>12833.787415331573</c:v>
                </c:pt>
                <c:pt idx="27">
                  <c:v>14501.652922090785</c:v>
                </c:pt>
                <c:pt idx="28">
                  <c:v>15795.570988921449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D8-4822-80B1-6E4EFF86383D}"/>
            </c:ext>
          </c:extLst>
        </c:ser>
        <c:ser>
          <c:idx val="3"/>
          <c:order val="3"/>
          <c:tx>
            <c:v>M-10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Hirsch HPDR'!$M$67:$M$95</c:f>
              <c:numCache>
                <c:formatCode>#,##0.0000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Hirsch HPDR'!$N$67:$N$95</c:f>
              <c:numCache>
                <c:formatCode>General</c:formatCode>
                <c:ptCount val="29"/>
                <c:pt idx="0">
                  <c:v>109.61180044598329</c:v>
                </c:pt>
                <c:pt idx="1">
                  <c:v>124.73932542555302</c:v>
                </c:pt>
                <c:pt idx="2">
                  <c:v>191.43651588511219</c:v>
                </c:pt>
                <c:pt idx="3">
                  <c:v>827.39316923055583</c:v>
                </c:pt>
                <c:pt idx="4">
                  <c:v>1097.2124154172659</c:v>
                </c:pt>
                <c:pt idx="5">
                  <c:v>1290.0895528078204</c:v>
                </c:pt>
                <c:pt idx="6">
                  <c:v>1444.4036358544436</c:v>
                </c:pt>
                <c:pt idx="7">
                  <c:v>1574.7166868842414</c:v>
                </c:pt>
                <c:pt idx="8">
                  <c:v>1688.3643230132843</c:v>
                </c:pt>
                <c:pt idx="9">
                  <c:v>1789.6353516924851</c:v>
                </c:pt>
                <c:pt idx="10">
                  <c:v>1881.2841414331901</c:v>
                </c:pt>
                <c:pt idx="11">
                  <c:v>1965.198720599632</c:v>
                </c:pt>
                <c:pt idx="12">
                  <c:v>2042.7369837912854</c:v>
                </c:pt>
                <c:pt idx="13">
                  <c:v>2114.9123446831109</c:v>
                </c:pt>
                <c:pt idx="14">
                  <c:v>2182.503681891108</c:v>
                </c:pt>
                <c:pt idx="15">
                  <c:v>2246.1241164577054</c:v>
                </c:pt>
                <c:pt idx="16">
                  <c:v>2306.2659781557581</c:v>
                </c:pt>
                <c:pt idx="17">
                  <c:v>2363.3312936656448</c:v>
                </c:pt>
                <c:pt idx="18">
                  <c:v>2417.6530992584162</c:v>
                </c:pt>
                <c:pt idx="19">
                  <c:v>2469.5107319759463</c:v>
                </c:pt>
                <c:pt idx="20">
                  <c:v>2519.141049447549</c:v>
                </c:pt>
                <c:pt idx="21">
                  <c:v>2566.7468249030062</c:v>
                </c:pt>
                <c:pt idx="22">
                  <c:v>2612.5031375342155</c:v>
                </c:pt>
                <c:pt idx="23">
                  <c:v>3788.6360534926466</c:v>
                </c:pt>
                <c:pt idx="24">
                  <c:v>5216.5955105156108</c:v>
                </c:pt>
                <c:pt idx="25">
                  <c:v>6798.3968580750388</c:v>
                </c:pt>
                <c:pt idx="26">
                  <c:v>8392.6071529157543</c:v>
                </c:pt>
                <c:pt idx="27">
                  <c:v>9853.7098253021832</c:v>
                </c:pt>
                <c:pt idx="28">
                  <c:v>11065.729635761762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D8-4822-80B1-6E4EFF86383D}"/>
            </c:ext>
          </c:extLst>
        </c:ser>
        <c:ser>
          <c:idx val="4"/>
          <c:order val="4"/>
          <c:tx>
            <c:v>SMA Pellet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Hirsch HPDR'!$M$96:$M$124</c:f>
              <c:numCache>
                <c:formatCode>#,##0.0000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Hirsch HPDR'!$N$96:$N$124</c:f>
              <c:numCache>
                <c:formatCode>General</c:formatCode>
                <c:ptCount val="29"/>
                <c:pt idx="0">
                  <c:v>123.39876640983736</c:v>
                </c:pt>
                <c:pt idx="1">
                  <c:v>161.22984960903486</c:v>
                </c:pt>
                <c:pt idx="2">
                  <c:v>312.2408795674163</c:v>
                </c:pt>
                <c:pt idx="3">
                  <c:v>1572.1782552850345</c:v>
                </c:pt>
                <c:pt idx="4">
                  <c:v>2078.6272188452922</c:v>
                </c:pt>
                <c:pt idx="5">
                  <c:v>2433.7771478466275</c:v>
                </c:pt>
                <c:pt idx="6">
                  <c:v>2714.0629058461686</c:v>
                </c:pt>
                <c:pt idx="7">
                  <c:v>2948.1864914517751</c:v>
                </c:pt>
                <c:pt idx="8">
                  <c:v>3150.500419513724</c:v>
                </c:pt>
                <c:pt idx="9">
                  <c:v>3329.3457859416972</c:v>
                </c:pt>
                <c:pt idx="10">
                  <c:v>3490.051775674111</c:v>
                </c:pt>
                <c:pt idx="11">
                  <c:v>3636.2545606173744</c:v>
                </c:pt>
                <c:pt idx="12">
                  <c:v>3770.5583805831698</c:v>
                </c:pt>
                <c:pt idx="13">
                  <c:v>3894.8993138586293</c:v>
                </c:pt>
                <c:pt idx="14">
                  <c:v>4010.7600237405704</c:v>
                </c:pt>
                <c:pt idx="15">
                  <c:v>4119.3037030900405</c:v>
                </c:pt>
                <c:pt idx="16">
                  <c:v>4221.4614087214995</c:v>
                </c:pt>
                <c:pt idx="17">
                  <c:v>4317.9911251512731</c:v>
                </c:pt>
                <c:pt idx="18">
                  <c:v>4409.5189534580131</c:v>
                </c:pt>
                <c:pt idx="19">
                  <c:v>4496.5685953038037</c:v>
                </c:pt>
                <c:pt idx="20">
                  <c:v>4579.5829393592076</c:v>
                </c:pt>
                <c:pt idx="21">
                  <c:v>4658.9401790902984</c:v>
                </c:pt>
                <c:pt idx="22">
                  <c:v>4734.9660570593696</c:v>
                </c:pt>
                <c:pt idx="23">
                  <c:v>6609.68137000768</c:v>
                </c:pt>
                <c:pt idx="24">
                  <c:v>8699.3258160358509</c:v>
                </c:pt>
                <c:pt idx="25">
                  <c:v>10807.960954736238</c:v>
                </c:pt>
                <c:pt idx="26">
                  <c:v>12745.09631730715</c:v>
                </c:pt>
                <c:pt idx="27">
                  <c:v>14377.689066193507</c:v>
                </c:pt>
                <c:pt idx="28">
                  <c:v>15641.355526269717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D8-4822-80B1-6E4EFF86383D}"/>
            </c:ext>
          </c:extLst>
        </c:ser>
        <c:ser>
          <c:idx val="5"/>
          <c:order val="5"/>
          <c:tx>
            <c:v>SMA Fibra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Hirsch HPDR'!$M$125:$M$153</c:f>
              <c:numCache>
                <c:formatCode>#,##0.0000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Hirsch HPDR'!$N$125:$N$153</c:f>
              <c:numCache>
                <c:formatCode>General</c:formatCode>
                <c:ptCount val="29"/>
                <c:pt idx="0">
                  <c:v>122.34953250386522</c:v>
                </c:pt>
                <c:pt idx="1">
                  <c:v>156.19078519028361</c:v>
                </c:pt>
                <c:pt idx="2">
                  <c:v>293.26198054364875</c:v>
                </c:pt>
                <c:pt idx="3">
                  <c:v>1456.1812872852822</c:v>
                </c:pt>
                <c:pt idx="4">
                  <c:v>1927.2972904258399</c:v>
                </c:pt>
                <c:pt idx="5">
                  <c:v>2258.6853070480029</c:v>
                </c:pt>
                <c:pt idx="6">
                  <c:v>2520.7969846091828</c:v>
                </c:pt>
                <c:pt idx="7">
                  <c:v>2740.127787126723</c:v>
                </c:pt>
                <c:pt idx="8">
                  <c:v>2929.9419913749775</c:v>
                </c:pt>
                <c:pt idx="9">
                  <c:v>3097.9556508671071</c:v>
                </c:pt>
                <c:pt idx="10">
                  <c:v>3249.1027652500015</c:v>
                </c:pt>
                <c:pt idx="11">
                  <c:v>3386.7524276561039</c:v>
                </c:pt>
                <c:pt idx="12">
                  <c:v>3513.3192780375111</c:v>
                </c:pt>
                <c:pt idx="13">
                  <c:v>3630.5996008325424</c:v>
                </c:pt>
                <c:pt idx="14">
                  <c:v>3739.9698361337896</c:v>
                </c:pt>
                <c:pt idx="15">
                  <c:v>3842.5104563584632</c:v>
                </c:pt>
                <c:pt idx="16">
                  <c:v>3939.0867721409345</c:v>
                </c:pt>
                <c:pt idx="17">
                  <c:v>4030.403603912981</c:v>
                </c:pt>
                <c:pt idx="18">
                  <c:v>4117.0434231032195</c:v>
                </c:pt>
                <c:pt idx="19">
                  <c:v>4199.4936650142026</c:v>
                </c:pt>
                <c:pt idx="20">
                  <c:v>4278.166733002653</c:v>
                </c:pt>
                <c:pt idx="21">
                  <c:v>4353.414940130916</c:v>
                </c:pt>
                <c:pt idx="22">
                  <c:v>4425.541863844518</c:v>
                </c:pt>
                <c:pt idx="23">
                  <c:v>6215.7608753231343</c:v>
                </c:pt>
                <c:pt idx="24">
                  <c:v>8237.6857292377426</c:v>
                </c:pt>
                <c:pt idx="25">
                  <c:v>10306.361721516465</c:v>
                </c:pt>
                <c:pt idx="26">
                  <c:v>12231.869335926509</c:v>
                </c:pt>
                <c:pt idx="27">
                  <c:v>13873.128453027437</c:v>
                </c:pt>
                <c:pt idx="28">
                  <c:v>15154.875363294856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D8-4822-80B1-6E4EFF86383D}"/>
            </c:ext>
          </c:extLst>
        </c:ser>
        <c:ser>
          <c:idx val="6"/>
          <c:order val="6"/>
          <c:tx>
            <c:v>SMA A. Central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HPDR'!$M$154:$M$182</c:f>
              <c:numCache>
                <c:formatCode>#,##0.0000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Hirsch HPDR'!$N$154:$N$182</c:f>
              <c:numCache>
                <c:formatCode>General</c:formatCode>
                <c:ptCount val="29"/>
                <c:pt idx="0">
                  <c:v>129.75573299109948</c:v>
                </c:pt>
                <c:pt idx="1">
                  <c:v>179.87837675330439</c:v>
                </c:pt>
                <c:pt idx="2">
                  <c:v>345.40627402570124</c:v>
                </c:pt>
                <c:pt idx="3">
                  <c:v>1456.6395258334715</c:v>
                </c:pt>
                <c:pt idx="4">
                  <c:v>1864.67920985415</c:v>
                </c:pt>
                <c:pt idx="5">
                  <c:v>2145.0450406020436</c:v>
                </c:pt>
                <c:pt idx="6">
                  <c:v>2363.8513318420846</c:v>
                </c:pt>
                <c:pt idx="7">
                  <c:v>2545.2976534778072</c:v>
                </c:pt>
                <c:pt idx="8">
                  <c:v>2701.2887292367964</c:v>
                </c:pt>
                <c:pt idx="9">
                  <c:v>2838.6604054874942</c:v>
                </c:pt>
                <c:pt idx="10">
                  <c:v>2961.7391075729447</c:v>
                </c:pt>
                <c:pt idx="11">
                  <c:v>3073.4541207897832</c:v>
                </c:pt>
                <c:pt idx="12">
                  <c:v>3175.8898611909081</c:v>
                </c:pt>
                <c:pt idx="13">
                  <c:v>3270.5873777897386</c:v>
                </c:pt>
                <c:pt idx="14">
                  <c:v>3358.7211369043944</c:v>
                </c:pt>
                <c:pt idx="15">
                  <c:v>3441.2086374419014</c:v>
                </c:pt>
                <c:pt idx="16">
                  <c:v>3518.7815085191792</c:v>
                </c:pt>
                <c:pt idx="17">
                  <c:v>3592.0333674001881</c:v>
                </c:pt>
                <c:pt idx="18">
                  <c:v>3661.4530528418177</c:v>
                </c:pt>
                <c:pt idx="19">
                  <c:v>3727.4483229459111</c:v>
                </c:pt>
                <c:pt idx="20">
                  <c:v>3790.3631442865239</c:v>
                </c:pt>
                <c:pt idx="21">
                  <c:v>3850.4905592977361</c:v>
                </c:pt>
                <c:pt idx="22">
                  <c:v>3908.0824320923443</c:v>
                </c:pt>
                <c:pt idx="23">
                  <c:v>5331.5288193384695</c:v>
                </c:pt>
                <c:pt idx="24">
                  <c:v>6950.5150792098248</c:v>
                </c:pt>
                <c:pt idx="25">
                  <c:v>8652.5474359463769</c:v>
                </c:pt>
                <c:pt idx="26">
                  <c:v>10307.316262759738</c:v>
                </c:pt>
                <c:pt idx="27">
                  <c:v>11798.347143950485</c:v>
                </c:pt>
                <c:pt idx="28">
                  <c:v>13042.534093650791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AD8-4822-80B1-6E4EFF86383D}"/>
            </c:ext>
          </c:extLst>
        </c:ser>
        <c:ser>
          <c:idx val="7"/>
          <c:order val="7"/>
          <c:tx>
            <c:v>SMA A. del Maipo</c:v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HPDR'!$M$183:$M$211</c:f>
              <c:numCache>
                <c:formatCode>#,##0.0000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Hirsch HPDR'!$N$183:$N$211</c:f>
              <c:numCache>
                <c:formatCode>General</c:formatCode>
                <c:ptCount val="29"/>
                <c:pt idx="0">
                  <c:v>148.80113739478676</c:v>
                </c:pt>
                <c:pt idx="1">
                  <c:v>231.87323950843023</c:v>
                </c:pt>
                <c:pt idx="2">
                  <c:v>461.91712988023801</c:v>
                </c:pt>
                <c:pt idx="3">
                  <c:v>1739.4488372813412</c:v>
                </c:pt>
                <c:pt idx="4">
                  <c:v>2177.3660263165434</c:v>
                </c:pt>
                <c:pt idx="5">
                  <c:v>2474.8186243676955</c:v>
                </c:pt>
                <c:pt idx="6">
                  <c:v>2705.7180100013397</c:v>
                </c:pt>
                <c:pt idx="7">
                  <c:v>2896.629333144685</c:v>
                </c:pt>
                <c:pt idx="8">
                  <c:v>3060.4776393187849</c:v>
                </c:pt>
                <c:pt idx="9">
                  <c:v>3204.6271075206018</c:v>
                </c:pt>
                <c:pt idx="10">
                  <c:v>3333.7111163343538</c:v>
                </c:pt>
                <c:pt idx="11">
                  <c:v>3450.8521505536223</c:v>
                </c:pt>
                <c:pt idx="12">
                  <c:v>3558.2636506016684</c:v>
                </c:pt>
                <c:pt idx="13">
                  <c:v>3657.5768688919757</c:v>
                </c:pt>
                <c:pt idx="14">
                  <c:v>3750.0316812767956</c:v>
                </c:pt>
                <c:pt idx="15">
                  <c:v>3836.5944560287207</c:v>
                </c:pt>
                <c:pt idx="16">
                  <c:v>3918.0342555318648</c:v>
                </c:pt>
                <c:pt idx="17">
                  <c:v>3994.9739827302424</c:v>
                </c:pt>
                <c:pt idx="18">
                  <c:v>4067.9258075477514</c:v>
                </c:pt>
                <c:pt idx="19">
                  <c:v>4137.3163709266137</c:v>
                </c:pt>
                <c:pt idx="20">
                  <c:v>4203.5051350049071</c:v>
                </c:pt>
                <c:pt idx="21">
                  <c:v>4266.7980147352691</c:v>
                </c:pt>
                <c:pt idx="22">
                  <c:v>4327.4576850090107</c:v>
                </c:pt>
                <c:pt idx="23">
                  <c:v>5843.1860724373864</c:v>
                </c:pt>
                <c:pt idx="24">
                  <c:v>7626.3198276952107</c:v>
                </c:pt>
                <c:pt idx="25">
                  <c:v>9601.4237802259613</c:v>
                </c:pt>
                <c:pt idx="26">
                  <c:v>11659.138217347956</c:v>
                </c:pt>
                <c:pt idx="27">
                  <c:v>13680.998537903639</c:v>
                </c:pt>
                <c:pt idx="28">
                  <c:v>15566.209792331651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AD8-4822-80B1-6E4EFF86383D}"/>
            </c:ext>
          </c:extLst>
        </c:ser>
        <c:ser>
          <c:idx val="8"/>
          <c:order val="8"/>
          <c:tx>
            <c:v>MDC A. del Sol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HPDR'!$M$212:$M$240</c:f>
              <c:numCache>
                <c:formatCode>#,##0.0000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Hirsch HPDR'!$N$212:$N$240</c:f>
              <c:numCache>
                <c:formatCode>General</c:formatCode>
                <c:ptCount val="29"/>
                <c:pt idx="0">
                  <c:v>117.65936929927517</c:v>
                </c:pt>
                <c:pt idx="1">
                  <c:v>145.67826562014571</c:v>
                </c:pt>
                <c:pt idx="2">
                  <c:v>244.46421545870371</c:v>
                </c:pt>
                <c:pt idx="3">
                  <c:v>958.23960125231963</c:v>
                </c:pt>
                <c:pt idx="4">
                  <c:v>1228.9762099214711</c:v>
                </c:pt>
                <c:pt idx="5">
                  <c:v>1417.0824875418109</c:v>
                </c:pt>
                <c:pt idx="6">
                  <c:v>1565.0362347018274</c:v>
                </c:pt>
                <c:pt idx="7">
                  <c:v>1688.4857710253054</c:v>
                </c:pt>
                <c:pt idx="8">
                  <c:v>1795.1642282794153</c:v>
                </c:pt>
                <c:pt idx="9">
                  <c:v>1889.5283877547324</c:v>
                </c:pt>
                <c:pt idx="10">
                  <c:v>1974.4078033094304</c:v>
                </c:pt>
                <c:pt idx="11">
                  <c:v>2051.723572232147</c:v>
                </c:pt>
                <c:pt idx="12">
                  <c:v>2122.8461082489093</c:v>
                </c:pt>
                <c:pt idx="13">
                  <c:v>2188.7908889204623</c:v>
                </c:pt>
                <c:pt idx="14">
                  <c:v>2250.3334573756092</c:v>
                </c:pt>
                <c:pt idx="15">
                  <c:v>2308.0808577091589</c:v>
                </c:pt>
                <c:pt idx="16">
                  <c:v>2362.518045929874</c:v>
                </c:pt>
                <c:pt idx="17">
                  <c:v>2414.0391791233565</c:v>
                </c:pt>
                <c:pt idx="18">
                  <c:v>2462.9693748995091</c:v>
                </c:pt>
                <c:pt idx="19">
                  <c:v>2509.5802489115285</c:v>
                </c:pt>
                <c:pt idx="20">
                  <c:v>2554.1012653375983</c:v>
                </c:pt>
                <c:pt idx="21">
                  <c:v>2596.7281949933522</c:v>
                </c:pt>
                <c:pt idx="22">
                  <c:v>2637.6295291926062</c:v>
                </c:pt>
                <c:pt idx="23">
                  <c:v>3671.2945325546198</c:v>
                </c:pt>
                <c:pt idx="24">
                  <c:v>4902.079497865735</c:v>
                </c:pt>
                <c:pt idx="25">
                  <c:v>6263.1743185923624</c:v>
                </c:pt>
                <c:pt idx="26">
                  <c:v>7656.9097262000114</c:v>
                </c:pt>
                <c:pt idx="27">
                  <c:v>8976.0604821351662</c:v>
                </c:pt>
                <c:pt idx="28">
                  <c:v>10125.361020956851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AD8-4822-80B1-6E4EFF86383D}"/>
            </c:ext>
          </c:extLst>
        </c:ser>
        <c:ser>
          <c:idx val="9"/>
          <c:order val="9"/>
          <c:tx>
            <c:v>MDC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HPDR'!$M$241:$M$269</c:f>
              <c:numCache>
                <c:formatCode>#,##0.0000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Hirsch HPDR'!$N$241:$N$269</c:f>
              <c:numCache>
                <c:formatCode>General</c:formatCode>
                <c:ptCount val="29"/>
                <c:pt idx="0">
                  <c:v>121.84895244155338</c:v>
                </c:pt>
                <c:pt idx="1">
                  <c:v>163.7130373015161</c:v>
                </c:pt>
                <c:pt idx="2">
                  <c:v>297.78927220417535</c:v>
                </c:pt>
                <c:pt idx="3">
                  <c:v>1150.0473942585122</c:v>
                </c:pt>
                <c:pt idx="4">
                  <c:v>1456.1759446297324</c:v>
                </c:pt>
                <c:pt idx="5">
                  <c:v>1666.0795290645583</c:v>
                </c:pt>
                <c:pt idx="6">
                  <c:v>1829.8880388923053</c:v>
                </c:pt>
                <c:pt idx="7">
                  <c:v>1965.8179705919763</c:v>
                </c:pt>
                <c:pt idx="8">
                  <c:v>2082.7925369316886</c:v>
                </c:pt>
                <c:pt idx="9">
                  <c:v>2185.9206935172092</c:v>
                </c:pt>
                <c:pt idx="10">
                  <c:v>2278.4290944291424</c:v>
                </c:pt>
                <c:pt idx="11">
                  <c:v>2362.4989310669107</c:v>
                </c:pt>
                <c:pt idx="12">
                  <c:v>2439.6803876276153</c:v>
                </c:pt>
                <c:pt idx="13">
                  <c:v>2511.1184444405608</c:v>
                </c:pt>
                <c:pt idx="14">
                  <c:v>2577.685054120283</c:v>
                </c:pt>
                <c:pt idx="15">
                  <c:v>2640.0609818650091</c:v>
                </c:pt>
                <c:pt idx="16">
                  <c:v>2698.7888242178678</c:v>
                </c:pt>
                <c:pt idx="17">
                  <c:v>2754.3086607723867</c:v>
                </c:pt>
                <c:pt idx="18">
                  <c:v>2806.9827891905329</c:v>
                </c:pt>
                <c:pt idx="19">
                  <c:v>2857.1133493794869</c:v>
                </c:pt>
                <c:pt idx="20">
                  <c:v>2904.955172706847</c:v>
                </c:pt>
                <c:pt idx="21">
                  <c:v>2950.7253392600287</c:v>
                </c:pt>
                <c:pt idx="22">
                  <c:v>2994.6104127295976</c:v>
                </c:pt>
                <c:pt idx="23">
                  <c:v>4095.8615562820273</c:v>
                </c:pt>
                <c:pt idx="24">
                  <c:v>5398.0118042691529</c:v>
                </c:pt>
                <c:pt idx="25">
                  <c:v>6842.4806277183143</c:v>
                </c:pt>
                <c:pt idx="26">
                  <c:v>8344.1145312100762</c:v>
                </c:pt>
                <c:pt idx="27">
                  <c:v>9809.1980792449558</c:v>
                </c:pt>
                <c:pt idx="28">
                  <c:v>11154.388103369954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AD8-4822-80B1-6E4EFF86383D}"/>
            </c:ext>
          </c:extLst>
        </c:ser>
        <c:ser>
          <c:idx val="10"/>
          <c:order val="10"/>
          <c:tx>
            <c:v>IV-A-12 A. del Maipo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HPDR'!$M$270:$M$298</c:f>
              <c:numCache>
                <c:formatCode>#,##0.0000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Hirsch HPDR'!$N$270:$N$298</c:f>
              <c:numCache>
                <c:formatCode>General</c:formatCode>
                <c:ptCount val="29"/>
                <c:pt idx="0">
                  <c:v>125.24619903760328</c:v>
                </c:pt>
                <c:pt idx="1">
                  <c:v>166.3448141562418</c:v>
                </c:pt>
                <c:pt idx="2">
                  <c:v>311.91120564259865</c:v>
                </c:pt>
                <c:pt idx="3">
                  <c:v>1358.2131543369564</c:v>
                </c:pt>
                <c:pt idx="4">
                  <c:v>1753.672804898672</c:v>
                </c:pt>
                <c:pt idx="5">
                  <c:v>2027.5460155652988</c:v>
                </c:pt>
                <c:pt idx="6">
                  <c:v>2242.3459242555296</c:v>
                </c:pt>
                <c:pt idx="7">
                  <c:v>2421.1158929936469</c:v>
                </c:pt>
                <c:pt idx="8">
                  <c:v>2575.2449440627934</c:v>
                </c:pt>
                <c:pt idx="9">
                  <c:v>2711.2960930019894</c:v>
                </c:pt>
                <c:pt idx="10">
                  <c:v>2833.4350949316954</c:v>
                </c:pt>
                <c:pt idx="11">
                  <c:v>2944.4893256579639</c:v>
                </c:pt>
                <c:pt idx="12">
                  <c:v>3046.4749294039302</c:v>
                </c:pt>
                <c:pt idx="13">
                  <c:v>3140.8852539883169</c:v>
                </c:pt>
                <c:pt idx="14">
                  <c:v>3228.8603060257224</c:v>
                </c:pt>
                <c:pt idx="15">
                  <c:v>3311.2920053863936</c:v>
                </c:pt>
                <c:pt idx="16">
                  <c:v>3388.8925617706645</c:v>
                </c:pt>
                <c:pt idx="17">
                  <c:v>3462.2405669368582</c:v>
                </c:pt>
                <c:pt idx="18">
                  <c:v>3531.8130439732063</c:v>
                </c:pt>
                <c:pt idx="19">
                  <c:v>3598.0083285751921</c:v>
                </c:pt>
                <c:pt idx="20">
                  <c:v>3661.1627812790221</c:v>
                </c:pt>
                <c:pt idx="21">
                  <c:v>3721.5632386219181</c:v>
                </c:pt>
                <c:pt idx="22">
                  <c:v>3779.4564530472212</c:v>
                </c:pt>
                <c:pt idx="23">
                  <c:v>5221.5293639300844</c:v>
                </c:pt>
                <c:pt idx="24">
                  <c:v>6883.5433869767367</c:v>
                </c:pt>
                <c:pt idx="25">
                  <c:v>8650.7733543025406</c:v>
                </c:pt>
                <c:pt idx="26">
                  <c:v>10385.802867375554</c:v>
                </c:pt>
                <c:pt idx="27">
                  <c:v>11963.902661274818</c:v>
                </c:pt>
                <c:pt idx="28">
                  <c:v>13296.206572636145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AD8-4822-80B1-6E4EFF86383D}"/>
            </c:ext>
          </c:extLst>
        </c:ser>
        <c:ser>
          <c:idx val="11"/>
          <c:order val="11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Hirsch HPDR'!$AA$39:$AA$40</c:f>
              <c:numCache>
                <c:formatCode>General</c:formatCode>
                <c:ptCount val="2"/>
                <c:pt idx="0">
                  <c:v>80</c:v>
                </c:pt>
                <c:pt idx="1">
                  <c:v>5000</c:v>
                </c:pt>
              </c:numCache>
            </c:numRef>
          </c:xVal>
          <c:yVal>
            <c:numRef>
              <c:f>'Calibracion Hirsch HPDR'!$AB$39:$AB$40</c:f>
              <c:numCache>
                <c:formatCode>General</c:formatCode>
                <c:ptCount val="2"/>
                <c:pt idx="0">
                  <c:v>80.352000000000004</c:v>
                </c:pt>
                <c:pt idx="1">
                  <c:v>5022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AD8-4822-80B1-6E4EFF863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76544"/>
        <c:axId val="-2025976000"/>
      </c:scatterChart>
      <c:valAx>
        <c:axId val="-202597654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6000"/>
        <c:crosses val="autoZero"/>
        <c:crossBetween val="midCat"/>
      </c:valAx>
      <c:valAx>
        <c:axId val="-202597600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6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Ligante envejecido PAV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8.2284120734908137E-2"/>
                  <c:y val="0.281990740740740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intercept val="0"/>
            <c:dispRSqr val="0"/>
            <c:dispEq val="0"/>
          </c:trendline>
          <c:xVal>
            <c:numRef>
              <c:f>'Calibracion Hirsch PAV'!$M$9:$M$298</c:f>
              <c:numCache>
                <c:formatCode>#,##0.0000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'Calibracion Hirsch PAV'!$N$9:$N$298</c:f>
              <c:numCache>
                <c:formatCode>General</c:formatCode>
                <c:ptCount val="290"/>
                <c:pt idx="0">
                  <c:v>164.00555846108705</c:v>
                </c:pt>
                <c:pt idx="1">
                  <c:v>205.24250691913952</c:v>
                </c:pt>
                <c:pt idx="2">
                  <c:v>421.41546063472401</c:v>
                </c:pt>
                <c:pt idx="3">
                  <c:v>2661.9850070908387</c:v>
                </c:pt>
                <c:pt idx="4">
                  <c:v>3559.7664760135799</c:v>
                </c:pt>
                <c:pt idx="5">
                  <c:v>4171.1730225758311</c:v>
                </c:pt>
                <c:pt idx="6">
                  <c:v>4641.9870328881561</c:v>
                </c:pt>
                <c:pt idx="7">
                  <c:v>5027.1059920340394</c:v>
                </c:pt>
                <c:pt idx="8">
                  <c:v>5353.8784496806929</c:v>
                </c:pt>
                <c:pt idx="9">
                  <c:v>5638.1041958955539</c:v>
                </c:pt>
                <c:pt idx="10">
                  <c:v>5889.8095812345537</c:v>
                </c:pt>
                <c:pt idx="11">
                  <c:v>6115.78737480171</c:v>
                </c:pt>
                <c:pt idx="12">
                  <c:v>6320.8679404579134</c:v>
                </c:pt>
                <c:pt idx="13">
                  <c:v>6508.6170144982689</c:v>
                </c:pt>
                <c:pt idx="14">
                  <c:v>6681.7463835121825</c:v>
                </c:pt>
                <c:pt idx="15">
                  <c:v>6842.3691706484869</c:v>
                </c:pt>
                <c:pt idx="16">
                  <c:v>6992.1656855613483</c:v>
                </c:pt>
                <c:pt idx="17">
                  <c:v>7132.4951666466004</c:v>
                </c:pt>
                <c:pt idx="18">
                  <c:v>7264.4734069668611</c:v>
                </c:pt>
                <c:pt idx="19">
                  <c:v>7389.0281053771951</c:v>
                </c:pt>
                <c:pt idx="20">
                  <c:v>7506.9392336360224</c:v>
                </c:pt>
                <c:pt idx="21">
                  <c:v>7618.8690600098707</c:v>
                </c:pt>
                <c:pt idx="22">
                  <c:v>7725.3848694357721</c:v>
                </c:pt>
                <c:pt idx="23">
                  <c:v>10146.768243508126</c:v>
                </c:pt>
                <c:pt idx="24">
                  <c:v>12449.595279632811</c:v>
                </c:pt>
                <c:pt idx="25">
                  <c:v>14442.213973510656</c:v>
                </c:pt>
                <c:pt idx="26">
                  <c:v>16040.791421698446</c:v>
                </c:pt>
                <c:pt idx="27">
                  <c:v>17244.354570070911</c:v>
                </c:pt>
                <c:pt idx="28">
                  <c:v>18092.103354059116</c:v>
                </c:pt>
                <c:pt idx="29">
                  <c:v>170.64428154305253</c:v>
                </c:pt>
                <c:pt idx="30">
                  <c:v>208.07521067125262</c:v>
                </c:pt>
                <c:pt idx="31">
                  <c:v>357.82057707966601</c:v>
                </c:pt>
                <c:pt idx="32">
                  <c:v>1738.495041540154</c:v>
                </c:pt>
                <c:pt idx="33">
                  <c:v>2314.4845021920814</c:v>
                </c:pt>
                <c:pt idx="34">
                  <c:v>2719.656161780923</c:v>
                </c:pt>
                <c:pt idx="35">
                  <c:v>3039.4083881731326</c:v>
                </c:pt>
                <c:pt idx="36">
                  <c:v>3306.2215580693073</c:v>
                </c:pt>
                <c:pt idx="37">
                  <c:v>3536.4525373225438</c:v>
                </c:pt>
                <c:pt idx="38">
                  <c:v>3739.6504083086052</c:v>
                </c:pt>
                <c:pt idx="39">
                  <c:v>3921.9351555102603</c:v>
                </c:pt>
                <c:pt idx="40">
                  <c:v>4087.491786526954</c:v>
                </c:pt>
                <c:pt idx="41">
                  <c:v>4239.3224435721722</c:v>
                </c:pt>
                <c:pt idx="42">
                  <c:v>4379.6616425976163</c:v>
                </c:pt>
                <c:pt idx="43">
                  <c:v>4510.2220556712555</c:v>
                </c:pt>
                <c:pt idx="44">
                  <c:v>4632.3481457002226</c:v>
                </c:pt>
                <c:pt idx="45">
                  <c:v>4747.1165182406103</c:v>
                </c:pt>
                <c:pt idx="46">
                  <c:v>4855.4038899430752</c:v>
                </c:pt>
                <c:pt idx="47">
                  <c:v>4957.934546471336</c:v>
                </c:pt>
                <c:pt idx="48">
                  <c:v>5055.3143498932131</c:v>
                </c:pt>
                <c:pt idx="49">
                  <c:v>5148.0556590599608</c:v>
                </c:pt>
                <c:pt idx="50">
                  <c:v>5236.5959508043106</c:v>
                </c:pt>
                <c:pt idx="51">
                  <c:v>5321.3119750893356</c:v>
                </c:pt>
                <c:pt idx="52">
                  <c:v>7373.8628568401609</c:v>
                </c:pt>
                <c:pt idx="53">
                  <c:v>9570.2250867597231</c:v>
                </c:pt>
                <c:pt idx="54">
                  <c:v>11680.324459309426</c:v>
                </c:pt>
                <c:pt idx="55">
                  <c:v>13516.712862011149</c:v>
                </c:pt>
                <c:pt idx="56">
                  <c:v>14974.327293473356</c:v>
                </c:pt>
                <c:pt idx="57">
                  <c:v>16019.989821524317</c:v>
                </c:pt>
                <c:pt idx="58">
                  <c:v>150.46151660857055</c:v>
                </c:pt>
                <c:pt idx="59">
                  <c:v>165.03814343422655</c:v>
                </c:pt>
                <c:pt idx="60">
                  <c:v>224.75565105108228</c:v>
                </c:pt>
                <c:pt idx="61">
                  <c:v>815.4853127427391</c:v>
                </c:pt>
                <c:pt idx="62">
                  <c:v>1075.815148839222</c:v>
                </c:pt>
                <c:pt idx="63">
                  <c:v>1263.4472637849308</c:v>
                </c:pt>
                <c:pt idx="64">
                  <c:v>1414.1723622577977</c:v>
                </c:pt>
                <c:pt idx="65">
                  <c:v>1541.7550228384166</c:v>
                </c:pt>
                <c:pt idx="66">
                  <c:v>1653.1870838095999</c:v>
                </c:pt>
                <c:pt idx="67">
                  <c:v>1752.5805604135667</c:v>
                </c:pt>
                <c:pt idx="68">
                  <c:v>1842.5881580677528</c:v>
                </c:pt>
                <c:pt idx="69">
                  <c:v>1925.0347024850173</c:v>
                </c:pt>
                <c:pt idx="70">
                  <c:v>2001.2364532946242</c:v>
                </c:pt>
                <c:pt idx="71">
                  <c:v>2072.1781375582314</c:v>
                </c:pt>
                <c:pt idx="72">
                  <c:v>2138.6181454524008</c:v>
                </c:pt>
                <c:pt idx="73">
                  <c:v>2201.1545267809429</c:v>
                </c:pt>
                <c:pt idx="74">
                  <c:v>2260.2682477326416</c:v>
                </c:pt>
                <c:pt idx="75">
                  <c:v>2316.3525849147786</c:v>
                </c:pt>
                <c:pt idx="76">
                  <c:v>2369.7337136082551</c:v>
                </c:pt>
                <c:pt idx="77">
                  <c:v>2420.6855052175756</c:v>
                </c:pt>
                <c:pt idx="78">
                  <c:v>2469.4404020598804</c:v>
                </c:pt>
                <c:pt idx="79">
                  <c:v>2516.19756593586</c:v>
                </c:pt>
                <c:pt idx="80">
                  <c:v>2561.1290890381733</c:v>
                </c:pt>
                <c:pt idx="81">
                  <c:v>3710.86071861751</c:v>
                </c:pt>
                <c:pt idx="82">
                  <c:v>5085.992842407325</c:v>
                </c:pt>
                <c:pt idx="83">
                  <c:v>6573.6043524346642</c:v>
                </c:pt>
                <c:pt idx="84">
                  <c:v>8025.6088080963355</c:v>
                </c:pt>
                <c:pt idx="85">
                  <c:v>9300.1271438284039</c:v>
                </c:pt>
                <c:pt idx="86">
                  <c:v>10290.331909705914</c:v>
                </c:pt>
                <c:pt idx="87">
                  <c:v>167.44161583464029</c:v>
                </c:pt>
                <c:pt idx="88">
                  <c:v>205.60246640208257</c:v>
                </c:pt>
                <c:pt idx="89">
                  <c:v>358.05273375043032</c:v>
                </c:pt>
                <c:pt idx="90">
                  <c:v>1758.2547012983455</c:v>
                </c:pt>
                <c:pt idx="91">
                  <c:v>2340.4460949974828</c:v>
                </c:pt>
                <c:pt idx="92">
                  <c:v>2749.3520869872937</c:v>
                </c:pt>
                <c:pt idx="93">
                  <c:v>3071.6899955923855</c:v>
                </c:pt>
                <c:pt idx="94">
                  <c:v>3340.4185552745444</c:v>
                </c:pt>
                <c:pt idx="95">
                  <c:v>3572.126083657427</c:v>
                </c:pt>
                <c:pt idx="96">
                  <c:v>3776.4920022059482</c:v>
                </c:pt>
                <c:pt idx="97">
                  <c:v>3959.7170852095442</c:v>
                </c:pt>
                <c:pt idx="98">
                  <c:v>4126.0398746707015</c:v>
                </c:pt>
                <c:pt idx="99">
                  <c:v>4278.4997820223762</c:v>
                </c:pt>
                <c:pt idx="100">
                  <c:v>4419.3582765042847</c:v>
                </c:pt>
                <c:pt idx="101">
                  <c:v>4550.3481233737421</c:v>
                </c:pt>
                <c:pt idx="102">
                  <c:v>4672.8291401664155</c:v>
                </c:pt>
                <c:pt idx="103">
                  <c:v>4787.8899103096646</c:v>
                </c:pt>
                <c:pt idx="104">
                  <c:v>4896.4166584556306</c:v>
                </c:pt>
                <c:pt idx="105">
                  <c:v>4999.1413312888571</c:v>
                </c:pt>
                <c:pt idx="106">
                  <c:v>5096.6760441621263</c:v>
                </c:pt>
                <c:pt idx="107">
                  <c:v>5189.5383183411568</c:v>
                </c:pt>
                <c:pt idx="108">
                  <c:v>5278.1699353634058</c:v>
                </c:pt>
                <c:pt idx="109">
                  <c:v>5362.9512667752679</c:v>
                </c:pt>
                <c:pt idx="110">
                  <c:v>7410.534694967836</c:v>
                </c:pt>
                <c:pt idx="111">
                  <c:v>9587.8452149518816</c:v>
                </c:pt>
                <c:pt idx="112">
                  <c:v>11666.576986035065</c:v>
                </c:pt>
                <c:pt idx="113">
                  <c:v>13465.556726669405</c:v>
                </c:pt>
                <c:pt idx="114">
                  <c:v>14887.04005095006</c:v>
                </c:pt>
                <c:pt idx="115">
                  <c:v>15903.444805206143</c:v>
                </c:pt>
                <c:pt idx="116">
                  <c:v>166.36316052353644</c:v>
                </c:pt>
                <c:pt idx="117">
                  <c:v>200.21455223641067</c:v>
                </c:pt>
                <c:pt idx="118">
                  <c:v>336.01471201982315</c:v>
                </c:pt>
                <c:pt idx="119">
                  <c:v>1597.7442403965022</c:v>
                </c:pt>
                <c:pt idx="120">
                  <c:v>2127.5497031670379</c:v>
                </c:pt>
                <c:pt idx="121">
                  <c:v>2501.3463793199276</c:v>
                </c:pt>
                <c:pt idx="122">
                  <c:v>2796.9807242086185</c:v>
                </c:pt>
                <c:pt idx="123">
                  <c:v>3044.1013155715791</c:v>
                </c:pt>
                <c:pt idx="124">
                  <c:v>3257.6553093714861</c:v>
                </c:pt>
                <c:pt idx="125">
                  <c:v>3446.3770804411747</c:v>
                </c:pt>
                <c:pt idx="126">
                  <c:v>3615.8692199261905</c:v>
                </c:pt>
                <c:pt idx="127">
                  <c:v>3769.9658937404115</c:v>
                </c:pt>
                <c:pt idx="128">
                  <c:v>3911.419532044345</c:v>
                </c:pt>
                <c:pt idx="129">
                  <c:v>4042.280153567222</c:v>
                </c:pt>
                <c:pt idx="130">
                  <c:v>4164.1200029980882</c:v>
                </c:pt>
                <c:pt idx="131">
                  <c:v>4278.1740350194259</c:v>
                </c:pt>
                <c:pt idx="132">
                  <c:v>4385.4317176379836</c:v>
                </c:pt>
                <c:pt idx="133">
                  <c:v>4486.6992374324082</c:v>
                </c:pt>
                <c:pt idx="134">
                  <c:v>4582.6429512519435</c:v>
                </c:pt>
                <c:pt idx="135">
                  <c:v>4673.820535108799</c:v>
                </c:pt>
                <c:pt idx="136">
                  <c:v>4760.7038185307856</c:v>
                </c:pt>
                <c:pt idx="137">
                  <c:v>4843.6958532675644</c:v>
                </c:pt>
                <c:pt idx="138">
                  <c:v>4923.1438928816297</c:v>
                </c:pt>
                <c:pt idx="139">
                  <c:v>6860.2569644662772</c:v>
                </c:pt>
                <c:pt idx="140">
                  <c:v>8959.3116632927049</c:v>
                </c:pt>
                <c:pt idx="141">
                  <c:v>11001.903481185142</c:v>
                </c:pt>
                <c:pt idx="142">
                  <c:v>12800.663956536546</c:v>
                </c:pt>
                <c:pt idx="143">
                  <c:v>14242.687541229017</c:v>
                </c:pt>
                <c:pt idx="144">
                  <c:v>15285.102577388117</c:v>
                </c:pt>
                <c:pt idx="145">
                  <c:v>164.29479515019136</c:v>
                </c:pt>
                <c:pt idx="146">
                  <c:v>191.35601155108472</c:v>
                </c:pt>
                <c:pt idx="147">
                  <c:v>291.48468334122703</c:v>
                </c:pt>
                <c:pt idx="148">
                  <c:v>1161.3054270184427</c:v>
                </c:pt>
                <c:pt idx="149">
                  <c:v>1526.4234054323147</c:v>
                </c:pt>
                <c:pt idx="150">
                  <c:v>1786.6128787263142</c:v>
                </c:pt>
                <c:pt idx="151">
                  <c:v>1994.255796826295</c:v>
                </c:pt>
                <c:pt idx="152">
                  <c:v>2169.2221367735642</c:v>
                </c:pt>
                <c:pt idx="153">
                  <c:v>2321.5187867823888</c:v>
                </c:pt>
                <c:pt idx="154">
                  <c:v>2456.9943937294306</c:v>
                </c:pt>
                <c:pt idx="155">
                  <c:v>2579.4036514899803</c:v>
                </c:pt>
                <c:pt idx="156">
                  <c:v>2691.3192028373887</c:v>
                </c:pt>
                <c:pt idx="157">
                  <c:v>2794.5905117816437</c:v>
                </c:pt>
                <c:pt idx="158">
                  <c:v>2890.5972304761672</c:v>
                </c:pt>
                <c:pt idx="159">
                  <c:v>2980.3992284753426</c:v>
                </c:pt>
                <c:pt idx="160">
                  <c:v>3064.8304312325286</c:v>
                </c:pt>
                <c:pt idx="161">
                  <c:v>3144.5601610836256</c:v>
                </c:pt>
                <c:pt idx="162">
                  <c:v>3220.1347203269606</c:v>
                </c:pt>
                <c:pt idx="163">
                  <c:v>3292.0064541436805</c:v>
                </c:pt>
                <c:pt idx="164">
                  <c:v>3360.5545980739907</c:v>
                </c:pt>
                <c:pt idx="165">
                  <c:v>3426.1005714838725</c:v>
                </c:pt>
                <c:pt idx="166">
                  <c:v>3488.9194181007251</c:v>
                </c:pt>
                <c:pt idx="167">
                  <c:v>3549.248512699935</c:v>
                </c:pt>
                <c:pt idx="168">
                  <c:v>5083.4369537021676</c:v>
                </c:pt>
                <c:pt idx="169">
                  <c:v>6904.7264212321561</c:v>
                </c:pt>
                <c:pt idx="170">
                  <c:v>8874.4197989343938</c:v>
                </c:pt>
                <c:pt idx="171">
                  <c:v>10819.080540096789</c:v>
                </c:pt>
                <c:pt idx="172">
                  <c:v>12584.013009352902</c:v>
                </c:pt>
                <c:pt idx="173">
                  <c:v>14068.03410374238</c:v>
                </c:pt>
                <c:pt idx="174">
                  <c:v>201.79907065774691</c:v>
                </c:pt>
                <c:pt idx="175">
                  <c:v>287.10505435060685</c:v>
                </c:pt>
                <c:pt idx="176">
                  <c:v>517.56579839295466</c:v>
                </c:pt>
                <c:pt idx="177">
                  <c:v>1814.2917939454276</c:v>
                </c:pt>
                <c:pt idx="178">
                  <c:v>2253.3143135193263</c:v>
                </c:pt>
                <c:pt idx="179">
                  <c:v>2548.3933561879617</c:v>
                </c:pt>
                <c:pt idx="180">
                  <c:v>2775.568296901286</c:v>
                </c:pt>
                <c:pt idx="181">
                  <c:v>2962.1164604996561</c:v>
                </c:pt>
                <c:pt idx="182">
                  <c:v>3121.277413727496</c:v>
                </c:pt>
                <c:pt idx="183">
                  <c:v>3260.575947204085</c:v>
                </c:pt>
                <c:pt idx="184">
                  <c:v>3384.7350706508646</c:v>
                </c:pt>
                <c:pt idx="185">
                  <c:v>3496.9302615082465</c:v>
                </c:pt>
                <c:pt idx="186">
                  <c:v>3599.4074924766055</c:v>
                </c:pt>
                <c:pt idx="187">
                  <c:v>3693.8184428323643</c:v>
                </c:pt>
                <c:pt idx="188">
                  <c:v>3781.4159330103021</c:v>
                </c:pt>
                <c:pt idx="189">
                  <c:v>3863.1744929122428</c:v>
                </c:pt>
                <c:pt idx="190">
                  <c:v>3939.868208696339</c:v>
                </c:pt>
                <c:pt idx="191">
                  <c:v>4012.1229073752602</c:v>
                </c:pt>
                <c:pt idx="192">
                  <c:v>4080.4522574309576</c:v>
                </c:pt>
                <c:pt idx="193">
                  <c:v>4145.2834212355247</c:v>
                </c:pt>
                <c:pt idx="194">
                  <c:v>4206.9757094017532</c:v>
                </c:pt>
                <c:pt idx="195">
                  <c:v>4265.8344221735142</c:v>
                </c:pt>
                <c:pt idx="196">
                  <c:v>4322.1213031951884</c:v>
                </c:pt>
                <c:pt idx="197">
                  <c:v>5690.2807157475245</c:v>
                </c:pt>
                <c:pt idx="198">
                  <c:v>7210.4555478457014</c:v>
                </c:pt>
                <c:pt idx="199">
                  <c:v>8791.2478567598682</c:v>
                </c:pt>
                <c:pt idx="200">
                  <c:v>10331.874073520721</c:v>
                </c:pt>
                <c:pt idx="201">
                  <c:v>11742.987899681348</c:v>
                </c:pt>
                <c:pt idx="202">
                  <c:v>12959.717713374241</c:v>
                </c:pt>
                <c:pt idx="203">
                  <c:v>155.62443440019979</c:v>
                </c:pt>
                <c:pt idx="204">
                  <c:v>169.41910527452526</c:v>
                </c:pt>
                <c:pt idx="205">
                  <c:v>217.67815289539789</c:v>
                </c:pt>
                <c:pt idx="206">
                  <c:v>648.32769665793489</c:v>
                </c:pt>
                <c:pt idx="207">
                  <c:v>837.45178284336737</c:v>
                </c:pt>
                <c:pt idx="208">
                  <c:v>974.91841475324895</c:v>
                </c:pt>
                <c:pt idx="209">
                  <c:v>1086.1713412046734</c:v>
                </c:pt>
                <c:pt idx="210">
                  <c:v>1180.9606529538862</c:v>
                </c:pt>
                <c:pt idx="211">
                  <c:v>1264.2347861095616</c:v>
                </c:pt>
                <c:pt idx="212">
                  <c:v>1338.9046010513089</c:v>
                </c:pt>
                <c:pt idx="213">
                  <c:v>1406.8492926150043</c:v>
                </c:pt>
                <c:pt idx="214">
                  <c:v>1469.3628912502786</c:v>
                </c:pt>
                <c:pt idx="215">
                  <c:v>1527.3798919311414</c:v>
                </c:pt>
                <c:pt idx="216">
                  <c:v>1581.600307651868</c:v>
                </c:pt>
                <c:pt idx="217">
                  <c:v>1632.5639752470709</c:v>
                </c:pt>
                <c:pt idx="218">
                  <c:v>1680.6971799950047</c:v>
                </c:pt>
                <c:pt idx="219">
                  <c:v>1726.3432244172868</c:v>
                </c:pt>
                <c:pt idx="220">
                  <c:v>1769.783208917708</c:v>
                </c:pt>
                <c:pt idx="221">
                  <c:v>1811.250594028362</c:v>
                </c:pt>
                <c:pt idx="222">
                  <c:v>1850.9416724317559</c:v>
                </c:pt>
                <c:pt idx="223">
                  <c:v>1889.023269463944</c:v>
                </c:pt>
                <c:pt idx="224">
                  <c:v>1925.6385167519152</c:v>
                </c:pt>
                <c:pt idx="225">
                  <c:v>1960.9112557819149</c:v>
                </c:pt>
                <c:pt idx="226">
                  <c:v>2893.5614673409382</c:v>
                </c:pt>
                <c:pt idx="227">
                  <c:v>4090.080991512802</c:v>
                </c:pt>
                <c:pt idx="228">
                  <c:v>5494.753198920489</c:v>
                </c:pt>
                <c:pt idx="229">
                  <c:v>6994.3085075801591</c:v>
                </c:pt>
                <c:pt idx="230">
                  <c:v>8445.0280283376869</c:v>
                </c:pt>
                <c:pt idx="231">
                  <c:v>9710.5022750600874</c:v>
                </c:pt>
                <c:pt idx="232">
                  <c:v>155.67045188553485</c:v>
                </c:pt>
                <c:pt idx="233">
                  <c:v>176.83028823303826</c:v>
                </c:pt>
                <c:pt idx="234">
                  <c:v>253.04944914734665</c:v>
                </c:pt>
                <c:pt idx="235">
                  <c:v>893.76660964741438</c:v>
                </c:pt>
                <c:pt idx="236">
                  <c:v>1160.098074541319</c:v>
                </c:pt>
                <c:pt idx="237">
                  <c:v>1349.8736519023541</c:v>
                </c:pt>
                <c:pt idx="238">
                  <c:v>1501.4511829967103</c:v>
                </c:pt>
                <c:pt idx="239">
                  <c:v>1629.3190060926802</c:v>
                </c:pt>
                <c:pt idx="240">
                  <c:v>1740.7553791140906</c:v>
                </c:pt>
                <c:pt idx="241">
                  <c:v>1840.0069551286358</c:v>
                </c:pt>
                <c:pt idx="242">
                  <c:v>1929.7966772542927</c:v>
                </c:pt>
                <c:pt idx="243">
                  <c:v>2011.9885810843766</c:v>
                </c:pt>
                <c:pt idx="244">
                  <c:v>2087.9218143155344</c:v>
                </c:pt>
                <c:pt idx="245">
                  <c:v>2158.5948394032512</c:v>
                </c:pt>
                <c:pt idx="246">
                  <c:v>2224.7743974204409</c:v>
                </c:pt>
                <c:pt idx="247">
                  <c:v>2287.0636038088228</c:v>
                </c:pt>
                <c:pt idx="248">
                  <c:v>2345.9464298013536</c:v>
                </c:pt>
                <c:pt idx="249">
                  <c:v>2401.8178379670035</c:v>
                </c:pt>
                <c:pt idx="250">
                  <c:v>2455.0048332468077</c:v>
                </c:pt>
                <c:pt idx="251">
                  <c:v>2505.7815564797038</c:v>
                </c:pt>
                <c:pt idx="252">
                  <c:v>2554.3803524879622</c:v>
                </c:pt>
                <c:pt idx="253">
                  <c:v>2601.0000469211313</c:v>
                </c:pt>
                <c:pt idx="254">
                  <c:v>2645.8122433853091</c:v>
                </c:pt>
                <c:pt idx="255">
                  <c:v>3800.3640683783524</c:v>
                </c:pt>
                <c:pt idx="256">
                  <c:v>5215.6873341842611</c:v>
                </c:pt>
                <c:pt idx="257">
                  <c:v>6812.9150077207178</c:v>
                </c:pt>
                <c:pt idx="258">
                  <c:v>8470.3898921643249</c:v>
                </c:pt>
                <c:pt idx="259">
                  <c:v>10056.319905808954</c:v>
                </c:pt>
                <c:pt idx="260">
                  <c:v>11461.395175723437</c:v>
                </c:pt>
                <c:pt idx="261">
                  <c:v>164.9411606264546</c:v>
                </c:pt>
                <c:pt idx="262">
                  <c:v>194.44083351057401</c:v>
                </c:pt>
                <c:pt idx="263">
                  <c:v>301.91517431855004</c:v>
                </c:pt>
                <c:pt idx="264">
                  <c:v>1188.7580467363948</c:v>
                </c:pt>
                <c:pt idx="265">
                  <c:v>1550.0994141280996</c:v>
                </c:pt>
                <c:pt idx="266">
                  <c:v>1805.4416429987773</c:v>
                </c:pt>
                <c:pt idx="267">
                  <c:v>2008.1953899725659</c:v>
                </c:pt>
                <c:pt idx="268">
                  <c:v>2178.4444529591274</c:v>
                </c:pt>
                <c:pt idx="269">
                  <c:v>2326.2442621966725</c:v>
                </c:pt>
                <c:pt idx="270">
                  <c:v>2457.4456797430907</c:v>
                </c:pt>
                <c:pt idx="271">
                  <c:v>2575.7913147669324</c:v>
                </c:pt>
                <c:pt idx="272">
                  <c:v>2683.8378047078904</c:v>
                </c:pt>
                <c:pt idx="273">
                  <c:v>2783.4183531740823</c:v>
                </c:pt>
                <c:pt idx="274">
                  <c:v>2875.8973898405106</c:v>
                </c:pt>
                <c:pt idx="275">
                  <c:v>2962.320988794163</c:v>
                </c:pt>
                <c:pt idx="276">
                  <c:v>3043.5107420369018</c:v>
                </c:pt>
                <c:pt idx="277">
                  <c:v>3120.1250013089416</c:v>
                </c:pt>
                <c:pt idx="278">
                  <c:v>3192.7003190621595</c:v>
                </c:pt>
                <c:pt idx="279">
                  <c:v>3261.6803642941804</c:v>
                </c:pt>
                <c:pt idx="280">
                  <c:v>3327.4366330309285</c:v>
                </c:pt>
                <c:pt idx="281">
                  <c:v>3390.2836199486724</c:v>
                </c:pt>
                <c:pt idx="282">
                  <c:v>3450.4901529281001</c:v>
                </c:pt>
                <c:pt idx="283">
                  <c:v>3508.2880085536494</c:v>
                </c:pt>
                <c:pt idx="284">
                  <c:v>4973.4942509079274</c:v>
                </c:pt>
                <c:pt idx="285">
                  <c:v>6712.2995585349609</c:v>
                </c:pt>
                <c:pt idx="286">
                  <c:v>8607.831706520521</c:v>
                </c:pt>
                <c:pt idx="287">
                  <c:v>10509.729037600042</c:v>
                </c:pt>
                <c:pt idx="288">
                  <c:v>12277.499092901677</c:v>
                </c:pt>
                <c:pt idx="289">
                  <c:v>13812.449641752966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CD-4C98-B985-DAB0CFA68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70560"/>
        <c:axId val="-2025975456"/>
      </c:scatterChart>
      <c:valAx>
        <c:axId val="-202597056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medido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5456"/>
        <c:crosses val="autoZero"/>
        <c:crossBetween val="midCat"/>
      </c:valAx>
      <c:valAx>
        <c:axId val="-202597545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7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 Calibrado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IV-A-12 Tradicional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'Calibracion Hirsch PAV'!$M$9:$M$37</c:f>
              <c:numCache>
                <c:formatCode>#,##0.0000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'Calibracion Hirsch PAV'!$N$9:$N$37</c:f>
              <c:numCache>
                <c:formatCode>General</c:formatCode>
                <c:ptCount val="29"/>
                <c:pt idx="0">
                  <c:v>164.00555846108705</c:v>
                </c:pt>
                <c:pt idx="1">
                  <c:v>205.24250691913952</c:v>
                </c:pt>
                <c:pt idx="2">
                  <c:v>421.41546063472401</c:v>
                </c:pt>
                <c:pt idx="3">
                  <c:v>2661.9850070908387</c:v>
                </c:pt>
                <c:pt idx="4">
                  <c:v>3559.7664760135799</c:v>
                </c:pt>
                <c:pt idx="5">
                  <c:v>4171.1730225758311</c:v>
                </c:pt>
                <c:pt idx="6">
                  <c:v>4641.9870328881561</c:v>
                </c:pt>
                <c:pt idx="7">
                  <c:v>5027.1059920340394</c:v>
                </c:pt>
                <c:pt idx="8">
                  <c:v>5353.8784496806929</c:v>
                </c:pt>
                <c:pt idx="9">
                  <c:v>5638.1041958955539</c:v>
                </c:pt>
                <c:pt idx="10">
                  <c:v>5889.8095812345537</c:v>
                </c:pt>
                <c:pt idx="11">
                  <c:v>6115.78737480171</c:v>
                </c:pt>
                <c:pt idx="12">
                  <c:v>6320.8679404579134</c:v>
                </c:pt>
                <c:pt idx="13">
                  <c:v>6508.6170144982689</c:v>
                </c:pt>
                <c:pt idx="14">
                  <c:v>6681.7463835121825</c:v>
                </c:pt>
                <c:pt idx="15">
                  <c:v>6842.3691706484869</c:v>
                </c:pt>
                <c:pt idx="16">
                  <c:v>6992.1656855613483</c:v>
                </c:pt>
                <c:pt idx="17">
                  <c:v>7132.4951666466004</c:v>
                </c:pt>
                <c:pt idx="18">
                  <c:v>7264.4734069668611</c:v>
                </c:pt>
                <c:pt idx="19">
                  <c:v>7389.0281053771951</c:v>
                </c:pt>
                <c:pt idx="20">
                  <c:v>7506.9392336360224</c:v>
                </c:pt>
                <c:pt idx="21">
                  <c:v>7618.8690600098707</c:v>
                </c:pt>
                <c:pt idx="22">
                  <c:v>7725.3848694357721</c:v>
                </c:pt>
                <c:pt idx="23">
                  <c:v>10146.768243508126</c:v>
                </c:pt>
                <c:pt idx="24">
                  <c:v>12449.595279632811</c:v>
                </c:pt>
                <c:pt idx="25">
                  <c:v>14442.213973510656</c:v>
                </c:pt>
                <c:pt idx="26">
                  <c:v>16040.791421698446</c:v>
                </c:pt>
                <c:pt idx="27">
                  <c:v>17244.354570070911</c:v>
                </c:pt>
                <c:pt idx="28">
                  <c:v>18092.103354059116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57-447F-917B-6DBA686BC11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7-447F-917B-6DBA686BC114}"/>
            </c:ext>
          </c:extLst>
        </c:ser>
        <c:ser>
          <c:idx val="2"/>
          <c:order val="2"/>
          <c:tx>
            <c:v>IV-A-12 Modificado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'Calibracion Hirsch PAV'!$M$38:$M$66</c:f>
              <c:numCache>
                <c:formatCode>#,##0.0000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'Calibracion Hirsch PAV'!$N$38:$N$66</c:f>
              <c:numCache>
                <c:formatCode>General</c:formatCode>
                <c:ptCount val="29"/>
                <c:pt idx="0">
                  <c:v>170.64428154305253</c:v>
                </c:pt>
                <c:pt idx="1">
                  <c:v>208.07521067125262</c:v>
                </c:pt>
                <c:pt idx="2">
                  <c:v>357.82057707966601</c:v>
                </c:pt>
                <c:pt idx="3">
                  <c:v>1738.495041540154</c:v>
                </c:pt>
                <c:pt idx="4">
                  <c:v>2314.4845021920814</c:v>
                </c:pt>
                <c:pt idx="5">
                  <c:v>2719.656161780923</c:v>
                </c:pt>
                <c:pt idx="6">
                  <c:v>3039.4083881731326</c:v>
                </c:pt>
                <c:pt idx="7">
                  <c:v>3306.2215580693073</c:v>
                </c:pt>
                <c:pt idx="8">
                  <c:v>3536.4525373225438</c:v>
                </c:pt>
                <c:pt idx="9">
                  <c:v>3739.6504083086052</c:v>
                </c:pt>
                <c:pt idx="10">
                  <c:v>3921.9351555102603</c:v>
                </c:pt>
                <c:pt idx="11">
                  <c:v>4087.491786526954</c:v>
                </c:pt>
                <c:pt idx="12">
                  <c:v>4239.3224435721722</c:v>
                </c:pt>
                <c:pt idx="13">
                  <c:v>4379.6616425976163</c:v>
                </c:pt>
                <c:pt idx="14">
                  <c:v>4510.2220556712555</c:v>
                </c:pt>
                <c:pt idx="15">
                  <c:v>4632.3481457002226</c:v>
                </c:pt>
                <c:pt idx="16">
                  <c:v>4747.1165182406103</c:v>
                </c:pt>
                <c:pt idx="17">
                  <c:v>4855.4038899430752</c:v>
                </c:pt>
                <c:pt idx="18">
                  <c:v>4957.934546471336</c:v>
                </c:pt>
                <c:pt idx="19">
                  <c:v>5055.3143498932131</c:v>
                </c:pt>
                <c:pt idx="20">
                  <c:v>5148.0556590599608</c:v>
                </c:pt>
                <c:pt idx="21">
                  <c:v>5236.5959508043106</c:v>
                </c:pt>
                <c:pt idx="22">
                  <c:v>5321.3119750893356</c:v>
                </c:pt>
                <c:pt idx="23">
                  <c:v>7373.8628568401609</c:v>
                </c:pt>
                <c:pt idx="24">
                  <c:v>9570.2250867597231</c:v>
                </c:pt>
                <c:pt idx="25">
                  <c:v>11680.324459309426</c:v>
                </c:pt>
                <c:pt idx="26">
                  <c:v>13516.712862011149</c:v>
                </c:pt>
                <c:pt idx="27">
                  <c:v>14974.327293473356</c:v>
                </c:pt>
                <c:pt idx="28">
                  <c:v>16019.989821524317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7-447F-917B-6DBA686BC114}"/>
            </c:ext>
          </c:extLst>
        </c:ser>
        <c:ser>
          <c:idx val="3"/>
          <c:order val="3"/>
          <c:tx>
            <c:v>M-10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'Calibracion Hirsch PAV'!$M$67:$M$95</c:f>
              <c:numCache>
                <c:formatCode>#,##0.0000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'Calibracion Hirsch PAV'!$N$67:$N$95</c:f>
              <c:numCache>
                <c:formatCode>General</c:formatCode>
                <c:ptCount val="29"/>
                <c:pt idx="0">
                  <c:v>150.46151660857055</c:v>
                </c:pt>
                <c:pt idx="1">
                  <c:v>165.03814343422655</c:v>
                </c:pt>
                <c:pt idx="2">
                  <c:v>224.75565105108228</c:v>
                </c:pt>
                <c:pt idx="3">
                  <c:v>815.4853127427391</c:v>
                </c:pt>
                <c:pt idx="4">
                  <c:v>1075.815148839222</c:v>
                </c:pt>
                <c:pt idx="5">
                  <c:v>1263.4472637849308</c:v>
                </c:pt>
                <c:pt idx="6">
                  <c:v>1414.1723622577977</c:v>
                </c:pt>
                <c:pt idx="7">
                  <c:v>1541.7550228384166</c:v>
                </c:pt>
                <c:pt idx="8">
                  <c:v>1653.1870838095999</c:v>
                </c:pt>
                <c:pt idx="9">
                  <c:v>1752.5805604135667</c:v>
                </c:pt>
                <c:pt idx="10">
                  <c:v>1842.5881580677528</c:v>
                </c:pt>
                <c:pt idx="11">
                  <c:v>1925.0347024850173</c:v>
                </c:pt>
                <c:pt idx="12">
                  <c:v>2001.2364532946242</c:v>
                </c:pt>
                <c:pt idx="13">
                  <c:v>2072.1781375582314</c:v>
                </c:pt>
                <c:pt idx="14">
                  <c:v>2138.6181454524008</c:v>
                </c:pt>
                <c:pt idx="15">
                  <c:v>2201.1545267809429</c:v>
                </c:pt>
                <c:pt idx="16">
                  <c:v>2260.2682477326416</c:v>
                </c:pt>
                <c:pt idx="17">
                  <c:v>2316.3525849147786</c:v>
                </c:pt>
                <c:pt idx="18">
                  <c:v>2369.7337136082551</c:v>
                </c:pt>
                <c:pt idx="19">
                  <c:v>2420.6855052175756</c:v>
                </c:pt>
                <c:pt idx="20">
                  <c:v>2469.4404020598804</c:v>
                </c:pt>
                <c:pt idx="21">
                  <c:v>2516.19756593586</c:v>
                </c:pt>
                <c:pt idx="22">
                  <c:v>2561.1290890381733</c:v>
                </c:pt>
                <c:pt idx="23">
                  <c:v>3710.86071861751</c:v>
                </c:pt>
                <c:pt idx="24">
                  <c:v>5085.992842407325</c:v>
                </c:pt>
                <c:pt idx="25">
                  <c:v>6573.6043524346642</c:v>
                </c:pt>
                <c:pt idx="26">
                  <c:v>8025.6088080963355</c:v>
                </c:pt>
                <c:pt idx="27">
                  <c:v>9300.1271438284039</c:v>
                </c:pt>
                <c:pt idx="28">
                  <c:v>10290.331909705914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57-447F-917B-6DBA686BC114}"/>
            </c:ext>
          </c:extLst>
        </c:ser>
        <c:ser>
          <c:idx val="4"/>
          <c:order val="4"/>
          <c:tx>
            <c:v>SMA Pellet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'Calibracion Hirsch PAV'!$M$96:$M$124</c:f>
              <c:numCache>
                <c:formatCode>#,##0.0000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'Calibracion Hirsch PAV'!$N$96:$N$124</c:f>
              <c:numCache>
                <c:formatCode>General</c:formatCode>
                <c:ptCount val="29"/>
                <c:pt idx="0">
                  <c:v>167.44161583464029</c:v>
                </c:pt>
                <c:pt idx="1">
                  <c:v>205.60246640208257</c:v>
                </c:pt>
                <c:pt idx="2">
                  <c:v>358.05273375043032</c:v>
                </c:pt>
                <c:pt idx="3">
                  <c:v>1758.2547012983455</c:v>
                </c:pt>
                <c:pt idx="4">
                  <c:v>2340.4460949974828</c:v>
                </c:pt>
                <c:pt idx="5">
                  <c:v>2749.3520869872937</c:v>
                </c:pt>
                <c:pt idx="6">
                  <c:v>3071.6899955923855</c:v>
                </c:pt>
                <c:pt idx="7">
                  <c:v>3340.4185552745444</c:v>
                </c:pt>
                <c:pt idx="8">
                  <c:v>3572.126083657427</c:v>
                </c:pt>
                <c:pt idx="9">
                  <c:v>3776.4920022059482</c:v>
                </c:pt>
                <c:pt idx="10">
                  <c:v>3959.7170852095442</c:v>
                </c:pt>
                <c:pt idx="11">
                  <c:v>4126.0398746707015</c:v>
                </c:pt>
                <c:pt idx="12">
                  <c:v>4278.4997820223762</c:v>
                </c:pt>
                <c:pt idx="13">
                  <c:v>4419.3582765042847</c:v>
                </c:pt>
                <c:pt idx="14">
                  <c:v>4550.3481233737421</c:v>
                </c:pt>
                <c:pt idx="15">
                  <c:v>4672.8291401664155</c:v>
                </c:pt>
                <c:pt idx="16">
                  <c:v>4787.8899103096646</c:v>
                </c:pt>
                <c:pt idx="17">
                  <c:v>4896.4166584556306</c:v>
                </c:pt>
                <c:pt idx="18">
                  <c:v>4999.1413312888571</c:v>
                </c:pt>
                <c:pt idx="19">
                  <c:v>5096.6760441621263</c:v>
                </c:pt>
                <c:pt idx="20">
                  <c:v>5189.5383183411568</c:v>
                </c:pt>
                <c:pt idx="21">
                  <c:v>5278.1699353634058</c:v>
                </c:pt>
                <c:pt idx="22">
                  <c:v>5362.9512667752679</c:v>
                </c:pt>
                <c:pt idx="23">
                  <c:v>7410.534694967836</c:v>
                </c:pt>
                <c:pt idx="24">
                  <c:v>9587.8452149518816</c:v>
                </c:pt>
                <c:pt idx="25">
                  <c:v>11666.576986035065</c:v>
                </c:pt>
                <c:pt idx="26">
                  <c:v>13465.556726669405</c:v>
                </c:pt>
                <c:pt idx="27">
                  <c:v>14887.04005095006</c:v>
                </c:pt>
                <c:pt idx="28">
                  <c:v>15903.444805206143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57-447F-917B-6DBA686BC114}"/>
            </c:ext>
          </c:extLst>
        </c:ser>
        <c:ser>
          <c:idx val="5"/>
          <c:order val="5"/>
          <c:tx>
            <c:v>SMA Fibra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'Calibracion Hirsch PAV'!$M$125:$M$153</c:f>
              <c:numCache>
                <c:formatCode>#,##0.0000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'Calibracion Hirsch PAV'!$N$125:$N$153</c:f>
              <c:numCache>
                <c:formatCode>General</c:formatCode>
                <c:ptCount val="29"/>
                <c:pt idx="0">
                  <c:v>166.36316052353644</c:v>
                </c:pt>
                <c:pt idx="1">
                  <c:v>200.21455223641067</c:v>
                </c:pt>
                <c:pt idx="2">
                  <c:v>336.01471201982315</c:v>
                </c:pt>
                <c:pt idx="3">
                  <c:v>1597.7442403965022</c:v>
                </c:pt>
                <c:pt idx="4">
                  <c:v>2127.5497031670379</c:v>
                </c:pt>
                <c:pt idx="5">
                  <c:v>2501.3463793199276</c:v>
                </c:pt>
                <c:pt idx="6">
                  <c:v>2796.9807242086185</c:v>
                </c:pt>
                <c:pt idx="7">
                  <c:v>3044.1013155715791</c:v>
                </c:pt>
                <c:pt idx="8">
                  <c:v>3257.6553093714861</c:v>
                </c:pt>
                <c:pt idx="9">
                  <c:v>3446.3770804411747</c:v>
                </c:pt>
                <c:pt idx="10">
                  <c:v>3615.8692199261905</c:v>
                </c:pt>
                <c:pt idx="11">
                  <c:v>3769.9658937404115</c:v>
                </c:pt>
                <c:pt idx="12">
                  <c:v>3911.419532044345</c:v>
                </c:pt>
                <c:pt idx="13">
                  <c:v>4042.280153567222</c:v>
                </c:pt>
                <c:pt idx="14">
                  <c:v>4164.1200029980882</c:v>
                </c:pt>
                <c:pt idx="15">
                  <c:v>4278.1740350194259</c:v>
                </c:pt>
                <c:pt idx="16">
                  <c:v>4385.4317176379836</c:v>
                </c:pt>
                <c:pt idx="17">
                  <c:v>4486.6992374324082</c:v>
                </c:pt>
                <c:pt idx="18">
                  <c:v>4582.6429512519435</c:v>
                </c:pt>
                <c:pt idx="19">
                  <c:v>4673.820535108799</c:v>
                </c:pt>
                <c:pt idx="20">
                  <c:v>4760.7038185307856</c:v>
                </c:pt>
                <c:pt idx="21">
                  <c:v>4843.6958532675644</c:v>
                </c:pt>
                <c:pt idx="22">
                  <c:v>4923.1438928816297</c:v>
                </c:pt>
                <c:pt idx="23">
                  <c:v>6860.2569644662772</c:v>
                </c:pt>
                <c:pt idx="24">
                  <c:v>8959.3116632927049</c:v>
                </c:pt>
                <c:pt idx="25">
                  <c:v>11001.903481185142</c:v>
                </c:pt>
                <c:pt idx="26">
                  <c:v>12800.663956536546</c:v>
                </c:pt>
                <c:pt idx="27">
                  <c:v>14242.687541229017</c:v>
                </c:pt>
                <c:pt idx="28">
                  <c:v>15285.102577388117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57-447F-917B-6DBA686BC114}"/>
            </c:ext>
          </c:extLst>
        </c:ser>
        <c:ser>
          <c:idx val="6"/>
          <c:order val="6"/>
          <c:tx>
            <c:v>SMA A. Central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PAV'!$M$154:$M$182</c:f>
              <c:numCache>
                <c:formatCode>#,##0.0000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'Calibracion Hirsch PAV'!$N$154:$N$182</c:f>
              <c:numCache>
                <c:formatCode>General</c:formatCode>
                <c:ptCount val="29"/>
                <c:pt idx="0">
                  <c:v>164.29479515019136</c:v>
                </c:pt>
                <c:pt idx="1">
                  <c:v>191.35601155108472</c:v>
                </c:pt>
                <c:pt idx="2">
                  <c:v>291.48468334122703</c:v>
                </c:pt>
                <c:pt idx="3">
                  <c:v>1161.3054270184427</c:v>
                </c:pt>
                <c:pt idx="4">
                  <c:v>1526.4234054323147</c:v>
                </c:pt>
                <c:pt idx="5">
                  <c:v>1786.6128787263142</c:v>
                </c:pt>
                <c:pt idx="6">
                  <c:v>1994.255796826295</c:v>
                </c:pt>
                <c:pt idx="7">
                  <c:v>2169.2221367735642</c:v>
                </c:pt>
                <c:pt idx="8">
                  <c:v>2321.5187867823888</c:v>
                </c:pt>
                <c:pt idx="9">
                  <c:v>2456.9943937294306</c:v>
                </c:pt>
                <c:pt idx="10">
                  <c:v>2579.4036514899803</c:v>
                </c:pt>
                <c:pt idx="11">
                  <c:v>2691.3192028373887</c:v>
                </c:pt>
                <c:pt idx="12">
                  <c:v>2794.5905117816437</c:v>
                </c:pt>
                <c:pt idx="13">
                  <c:v>2890.5972304761672</c:v>
                </c:pt>
                <c:pt idx="14">
                  <c:v>2980.3992284753426</c:v>
                </c:pt>
                <c:pt idx="15">
                  <c:v>3064.8304312325286</c:v>
                </c:pt>
                <c:pt idx="16">
                  <c:v>3144.5601610836256</c:v>
                </c:pt>
                <c:pt idx="17">
                  <c:v>3220.1347203269606</c:v>
                </c:pt>
                <c:pt idx="18">
                  <c:v>3292.0064541436805</c:v>
                </c:pt>
                <c:pt idx="19">
                  <c:v>3360.5545980739907</c:v>
                </c:pt>
                <c:pt idx="20">
                  <c:v>3426.1005714838725</c:v>
                </c:pt>
                <c:pt idx="21">
                  <c:v>3488.9194181007251</c:v>
                </c:pt>
                <c:pt idx="22">
                  <c:v>3549.248512699935</c:v>
                </c:pt>
                <c:pt idx="23">
                  <c:v>5083.4369537021676</c:v>
                </c:pt>
                <c:pt idx="24">
                  <c:v>6904.7264212321561</c:v>
                </c:pt>
                <c:pt idx="25">
                  <c:v>8874.4197989343938</c:v>
                </c:pt>
                <c:pt idx="26">
                  <c:v>10819.080540096789</c:v>
                </c:pt>
                <c:pt idx="27">
                  <c:v>12584.013009352902</c:v>
                </c:pt>
                <c:pt idx="28">
                  <c:v>14068.03410374238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57-447F-917B-6DBA686BC114}"/>
            </c:ext>
          </c:extLst>
        </c:ser>
        <c:ser>
          <c:idx val="7"/>
          <c:order val="7"/>
          <c:tx>
            <c:v>SMA A. del Maipo</c:v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PAV'!$M$183:$M$211</c:f>
              <c:numCache>
                <c:formatCode>#,##0.0000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'Calibracion Hirsch PAV'!$N$183:$N$211</c:f>
              <c:numCache>
                <c:formatCode>General</c:formatCode>
                <c:ptCount val="29"/>
                <c:pt idx="0">
                  <c:v>201.79907065774691</c:v>
                </c:pt>
                <c:pt idx="1">
                  <c:v>287.10505435060685</c:v>
                </c:pt>
                <c:pt idx="2">
                  <c:v>517.56579839295466</c:v>
                </c:pt>
                <c:pt idx="3">
                  <c:v>1814.2917939454276</c:v>
                </c:pt>
                <c:pt idx="4">
                  <c:v>2253.3143135193263</c:v>
                </c:pt>
                <c:pt idx="5">
                  <c:v>2548.3933561879617</c:v>
                </c:pt>
                <c:pt idx="6">
                  <c:v>2775.568296901286</c:v>
                </c:pt>
                <c:pt idx="7">
                  <c:v>2962.1164604996561</c:v>
                </c:pt>
                <c:pt idx="8">
                  <c:v>3121.277413727496</c:v>
                </c:pt>
                <c:pt idx="9">
                  <c:v>3260.575947204085</c:v>
                </c:pt>
                <c:pt idx="10">
                  <c:v>3384.7350706508646</c:v>
                </c:pt>
                <c:pt idx="11">
                  <c:v>3496.9302615082465</c:v>
                </c:pt>
                <c:pt idx="12">
                  <c:v>3599.4074924766055</c:v>
                </c:pt>
                <c:pt idx="13">
                  <c:v>3693.8184428323643</c:v>
                </c:pt>
                <c:pt idx="14">
                  <c:v>3781.4159330103021</c:v>
                </c:pt>
                <c:pt idx="15">
                  <c:v>3863.1744929122428</c:v>
                </c:pt>
                <c:pt idx="16">
                  <c:v>3939.868208696339</c:v>
                </c:pt>
                <c:pt idx="17">
                  <c:v>4012.1229073752602</c:v>
                </c:pt>
                <c:pt idx="18">
                  <c:v>4080.4522574309576</c:v>
                </c:pt>
                <c:pt idx="19">
                  <c:v>4145.2834212355247</c:v>
                </c:pt>
                <c:pt idx="20">
                  <c:v>4206.9757094017532</c:v>
                </c:pt>
                <c:pt idx="21">
                  <c:v>4265.8344221735142</c:v>
                </c:pt>
                <c:pt idx="22">
                  <c:v>4322.1213031951884</c:v>
                </c:pt>
                <c:pt idx="23">
                  <c:v>5690.2807157475245</c:v>
                </c:pt>
                <c:pt idx="24">
                  <c:v>7210.4555478457014</c:v>
                </c:pt>
                <c:pt idx="25">
                  <c:v>8791.2478567598682</c:v>
                </c:pt>
                <c:pt idx="26">
                  <c:v>10331.874073520721</c:v>
                </c:pt>
                <c:pt idx="27">
                  <c:v>11742.987899681348</c:v>
                </c:pt>
                <c:pt idx="28">
                  <c:v>12959.717713374241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57-447F-917B-6DBA686BC114}"/>
            </c:ext>
          </c:extLst>
        </c:ser>
        <c:ser>
          <c:idx val="8"/>
          <c:order val="8"/>
          <c:tx>
            <c:v>MDC A. del Sol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PAV'!$M$212:$M$240</c:f>
              <c:numCache>
                <c:formatCode>#,##0.0000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'Calibracion Hirsch PAV'!$N$212:$N$240</c:f>
              <c:numCache>
                <c:formatCode>General</c:formatCode>
                <c:ptCount val="29"/>
                <c:pt idx="0">
                  <c:v>155.62443440019979</c:v>
                </c:pt>
                <c:pt idx="1">
                  <c:v>169.41910527452526</c:v>
                </c:pt>
                <c:pt idx="2">
                  <c:v>217.67815289539789</c:v>
                </c:pt>
                <c:pt idx="3">
                  <c:v>648.32769665793489</c:v>
                </c:pt>
                <c:pt idx="4">
                  <c:v>837.45178284336737</c:v>
                </c:pt>
                <c:pt idx="5">
                  <c:v>974.91841475324895</c:v>
                </c:pt>
                <c:pt idx="6">
                  <c:v>1086.1713412046734</c:v>
                </c:pt>
                <c:pt idx="7">
                  <c:v>1180.9606529538862</c:v>
                </c:pt>
                <c:pt idx="8">
                  <c:v>1264.2347861095616</c:v>
                </c:pt>
                <c:pt idx="9">
                  <c:v>1338.9046010513089</c:v>
                </c:pt>
                <c:pt idx="10">
                  <c:v>1406.8492926150043</c:v>
                </c:pt>
                <c:pt idx="11">
                  <c:v>1469.3628912502786</c:v>
                </c:pt>
                <c:pt idx="12">
                  <c:v>1527.3798919311414</c:v>
                </c:pt>
                <c:pt idx="13">
                  <c:v>1581.600307651868</c:v>
                </c:pt>
                <c:pt idx="14">
                  <c:v>1632.5639752470709</c:v>
                </c:pt>
                <c:pt idx="15">
                  <c:v>1680.6971799950047</c:v>
                </c:pt>
                <c:pt idx="16">
                  <c:v>1726.3432244172868</c:v>
                </c:pt>
                <c:pt idx="17">
                  <c:v>1769.783208917708</c:v>
                </c:pt>
                <c:pt idx="18">
                  <c:v>1811.250594028362</c:v>
                </c:pt>
                <c:pt idx="19">
                  <c:v>1850.9416724317559</c:v>
                </c:pt>
                <c:pt idx="20">
                  <c:v>1889.023269463944</c:v>
                </c:pt>
                <c:pt idx="21">
                  <c:v>1925.6385167519152</c:v>
                </c:pt>
                <c:pt idx="22">
                  <c:v>1960.9112557819149</c:v>
                </c:pt>
                <c:pt idx="23">
                  <c:v>2893.5614673409382</c:v>
                </c:pt>
                <c:pt idx="24">
                  <c:v>4090.080991512802</c:v>
                </c:pt>
                <c:pt idx="25">
                  <c:v>5494.753198920489</c:v>
                </c:pt>
                <c:pt idx="26">
                  <c:v>6994.3085075801591</c:v>
                </c:pt>
                <c:pt idx="27">
                  <c:v>8445.0280283376869</c:v>
                </c:pt>
                <c:pt idx="28">
                  <c:v>9710.5022750600874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57-447F-917B-6DBA686BC114}"/>
            </c:ext>
          </c:extLst>
        </c:ser>
        <c:ser>
          <c:idx val="9"/>
          <c:order val="9"/>
          <c:tx>
            <c:v>MDC A. del Maipo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PAV'!$M$241:$M$269</c:f>
              <c:numCache>
                <c:formatCode>#,##0.0000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'Calibracion Hirsch PAV'!$N$241:$N$269</c:f>
              <c:numCache>
                <c:formatCode>General</c:formatCode>
                <c:ptCount val="29"/>
                <c:pt idx="0">
                  <c:v>155.67045188553485</c:v>
                </c:pt>
                <c:pt idx="1">
                  <c:v>176.83028823303826</c:v>
                </c:pt>
                <c:pt idx="2">
                  <c:v>253.04944914734665</c:v>
                </c:pt>
                <c:pt idx="3">
                  <c:v>893.76660964741438</c:v>
                </c:pt>
                <c:pt idx="4">
                  <c:v>1160.098074541319</c:v>
                </c:pt>
                <c:pt idx="5">
                  <c:v>1349.8736519023541</c:v>
                </c:pt>
                <c:pt idx="6">
                  <c:v>1501.4511829967103</c:v>
                </c:pt>
                <c:pt idx="7">
                  <c:v>1629.3190060926802</c:v>
                </c:pt>
                <c:pt idx="8">
                  <c:v>1740.7553791140906</c:v>
                </c:pt>
                <c:pt idx="9">
                  <c:v>1840.0069551286358</c:v>
                </c:pt>
                <c:pt idx="10">
                  <c:v>1929.7966772542927</c:v>
                </c:pt>
                <c:pt idx="11">
                  <c:v>2011.9885810843766</c:v>
                </c:pt>
                <c:pt idx="12">
                  <c:v>2087.9218143155344</c:v>
                </c:pt>
                <c:pt idx="13">
                  <c:v>2158.5948394032512</c:v>
                </c:pt>
                <c:pt idx="14">
                  <c:v>2224.7743974204409</c:v>
                </c:pt>
                <c:pt idx="15">
                  <c:v>2287.0636038088228</c:v>
                </c:pt>
                <c:pt idx="16">
                  <c:v>2345.9464298013536</c:v>
                </c:pt>
                <c:pt idx="17">
                  <c:v>2401.8178379670035</c:v>
                </c:pt>
                <c:pt idx="18">
                  <c:v>2455.0048332468077</c:v>
                </c:pt>
                <c:pt idx="19">
                  <c:v>2505.7815564797038</c:v>
                </c:pt>
                <c:pt idx="20">
                  <c:v>2554.3803524879622</c:v>
                </c:pt>
                <c:pt idx="21">
                  <c:v>2601.0000469211313</c:v>
                </c:pt>
                <c:pt idx="22">
                  <c:v>2645.8122433853091</c:v>
                </c:pt>
                <c:pt idx="23">
                  <c:v>3800.3640683783524</c:v>
                </c:pt>
                <c:pt idx="24">
                  <c:v>5215.6873341842611</c:v>
                </c:pt>
                <c:pt idx="25">
                  <c:v>6812.9150077207178</c:v>
                </c:pt>
                <c:pt idx="26">
                  <c:v>8470.3898921643249</c:v>
                </c:pt>
                <c:pt idx="27">
                  <c:v>10056.319905808954</c:v>
                </c:pt>
                <c:pt idx="28">
                  <c:v>11461.395175723437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57-447F-917B-6DBA686BC114}"/>
            </c:ext>
          </c:extLst>
        </c:ser>
        <c:ser>
          <c:idx val="10"/>
          <c:order val="10"/>
          <c:tx>
            <c:v>IV-A-12 A. del Maipo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'Calibracion Hirsch PAV'!$M$270:$M$298</c:f>
              <c:numCache>
                <c:formatCode>#,##0.0000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'Calibracion Hirsch PAV'!$N$270:$N$298</c:f>
              <c:numCache>
                <c:formatCode>General</c:formatCode>
                <c:ptCount val="29"/>
                <c:pt idx="0">
                  <c:v>164.9411606264546</c:v>
                </c:pt>
                <c:pt idx="1">
                  <c:v>194.44083351057401</c:v>
                </c:pt>
                <c:pt idx="2">
                  <c:v>301.91517431855004</c:v>
                </c:pt>
                <c:pt idx="3">
                  <c:v>1188.7580467363948</c:v>
                </c:pt>
                <c:pt idx="4">
                  <c:v>1550.0994141280996</c:v>
                </c:pt>
                <c:pt idx="5">
                  <c:v>1805.4416429987773</c:v>
                </c:pt>
                <c:pt idx="6">
                  <c:v>2008.1953899725659</c:v>
                </c:pt>
                <c:pt idx="7">
                  <c:v>2178.4444529591274</c:v>
                </c:pt>
                <c:pt idx="8">
                  <c:v>2326.2442621966725</c:v>
                </c:pt>
                <c:pt idx="9">
                  <c:v>2457.4456797430907</c:v>
                </c:pt>
                <c:pt idx="10">
                  <c:v>2575.7913147669324</c:v>
                </c:pt>
                <c:pt idx="11">
                  <c:v>2683.8378047078904</c:v>
                </c:pt>
                <c:pt idx="12">
                  <c:v>2783.4183531740823</c:v>
                </c:pt>
                <c:pt idx="13">
                  <c:v>2875.8973898405106</c:v>
                </c:pt>
                <c:pt idx="14">
                  <c:v>2962.320988794163</c:v>
                </c:pt>
                <c:pt idx="15">
                  <c:v>3043.5107420369018</c:v>
                </c:pt>
                <c:pt idx="16">
                  <c:v>3120.1250013089416</c:v>
                </c:pt>
                <c:pt idx="17">
                  <c:v>3192.7003190621595</c:v>
                </c:pt>
                <c:pt idx="18">
                  <c:v>3261.6803642941804</c:v>
                </c:pt>
                <c:pt idx="19">
                  <c:v>3327.4366330309285</c:v>
                </c:pt>
                <c:pt idx="20">
                  <c:v>3390.2836199486724</c:v>
                </c:pt>
                <c:pt idx="21">
                  <c:v>3450.4901529281001</c:v>
                </c:pt>
                <c:pt idx="22">
                  <c:v>3508.2880085536494</c:v>
                </c:pt>
                <c:pt idx="23">
                  <c:v>4973.4942509079274</c:v>
                </c:pt>
                <c:pt idx="24">
                  <c:v>6712.2995585349609</c:v>
                </c:pt>
                <c:pt idx="25">
                  <c:v>8607.831706520521</c:v>
                </c:pt>
                <c:pt idx="26">
                  <c:v>10509.729037600042</c:v>
                </c:pt>
                <c:pt idx="27">
                  <c:v>12277.499092901677</c:v>
                </c:pt>
                <c:pt idx="28">
                  <c:v>13812.449641752966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57-447F-917B-6DBA686BC114}"/>
            </c:ext>
          </c:extLst>
        </c:ser>
        <c:ser>
          <c:idx val="11"/>
          <c:order val="11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'Calibracion Hirsch PAV'!$Z$22:$Z$23</c:f>
              <c:numCache>
                <c:formatCode>General</c:formatCode>
                <c:ptCount val="2"/>
                <c:pt idx="0">
                  <c:v>80</c:v>
                </c:pt>
                <c:pt idx="1">
                  <c:v>5000</c:v>
                </c:pt>
              </c:numCache>
            </c:numRef>
          </c:xVal>
          <c:yVal>
            <c:numRef>
              <c:f>'Calibracion Hirsch PAV'!$AA$22:$AA$23</c:f>
              <c:numCache>
                <c:formatCode>General</c:formatCode>
                <c:ptCount val="2"/>
                <c:pt idx="0">
                  <c:v>77.872</c:v>
                </c:pt>
                <c:pt idx="1">
                  <c:v>4867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C57-447F-917B-6DBA686B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966752"/>
        <c:axId val="-2025966208"/>
      </c:scatterChart>
      <c:valAx>
        <c:axId val="-2025966752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66208"/>
        <c:crosses val="autoZero"/>
        <c:crossBetween val="midCat"/>
      </c:valAx>
      <c:valAx>
        <c:axId val="-202596620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5966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'Hirsch Original'!$N$3</c:f>
              <c:strCache>
                <c:ptCount val="1"/>
                <c:pt idx="0">
                  <c:v>IV-A-12 Trad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'Hirsch Original'!$B$4:$B$32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'Hirsch Original'!$N$4:$N$32</c:f>
              <c:numCache>
                <c:formatCode>General</c:formatCode>
                <c:ptCount val="29"/>
                <c:pt idx="0">
                  <c:v>444.73276675780602</c:v>
                </c:pt>
                <c:pt idx="1">
                  <c:v>560.783206761158</c:v>
                </c:pt>
                <c:pt idx="2">
                  <c:v>1171.7502588805426</c:v>
                </c:pt>
                <c:pt idx="3">
                  <c:v>6012.2847184231841</c:v>
                </c:pt>
                <c:pt idx="4">
                  <c:v>7726.4305380884498</c:v>
                </c:pt>
                <c:pt idx="5">
                  <c:v>8866.5144992278201</c:v>
                </c:pt>
                <c:pt idx="6">
                  <c:v>9734.1332415719062</c:v>
                </c:pt>
                <c:pt idx="7">
                  <c:v>10438.812639993344</c:v>
                </c:pt>
                <c:pt idx="8">
                  <c:v>11033.950699698224</c:v>
                </c:pt>
                <c:pt idx="9">
                  <c:v>11549.937542500418</c:v>
                </c:pt>
                <c:pt idx="10">
                  <c:v>12005.843288895794</c:v>
                </c:pt>
                <c:pt idx="11">
                  <c:v>12414.47484007001</c:v>
                </c:pt>
                <c:pt idx="12">
                  <c:v>12784.874884067513</c:v>
                </c:pt>
                <c:pt idx="13">
                  <c:v>13123.679676098176</c:v>
                </c:pt>
                <c:pt idx="14">
                  <c:v>13435.911384260089</c:v>
                </c:pt>
                <c:pt idx="15">
                  <c:v>13725.467082099287</c:v>
                </c:pt>
                <c:pt idx="16">
                  <c:v>13995.43445628456</c:v>
                </c:pt>
                <c:pt idx="17">
                  <c:v>14248.303363338029</c:v>
                </c:pt>
                <c:pt idx="18">
                  <c:v>14486.112093088779</c:v>
                </c:pt>
                <c:pt idx="19">
                  <c:v>14710.551218608369</c:v>
                </c:pt>
                <c:pt idx="20">
                  <c:v>14923.039044942096</c:v>
                </c:pt>
                <c:pt idx="21">
                  <c:v>15124.777532817745</c:v>
                </c:pt>
                <c:pt idx="22">
                  <c:v>15316.79448716926</c:v>
                </c:pt>
                <c:pt idx="23">
                  <c:v>19709.638786620711</c:v>
                </c:pt>
                <c:pt idx="24">
                  <c:v>23989.177489427821</c:v>
                </c:pt>
                <c:pt idx="25">
                  <c:v>27825.046788855248</c:v>
                </c:pt>
                <c:pt idx="26">
                  <c:v>31019.5596004572</c:v>
                </c:pt>
                <c:pt idx="27">
                  <c:v>33496.558412637685</c:v>
                </c:pt>
                <c:pt idx="28">
                  <c:v>35252.77572789351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02-4EF7-B0CC-65160D6BA080}"/>
            </c:ext>
          </c:extLst>
        </c:ser>
        <c:ser>
          <c:idx val="1"/>
          <c:order val="1"/>
          <c:tx>
            <c:strRef>
              <c:f>'Hirsch Original'!$O$3</c:f>
              <c:strCache>
                <c:ptCount val="1"/>
                <c:pt idx="0">
                  <c:v>IV-A-12 Mod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'Hirsch Original'!$D$4:$D$32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'Hirsch Original'!$O$4:$O$32</c:f>
              <c:numCache>
                <c:formatCode>General</c:formatCode>
                <c:ptCount val="29"/>
                <c:pt idx="0">
                  <c:v>473.63436912113468</c:v>
                </c:pt>
                <c:pt idx="1">
                  <c:v>606.62846149849236</c:v>
                </c:pt>
                <c:pt idx="2">
                  <c:v>1095.1554833803427</c:v>
                </c:pt>
                <c:pt idx="3">
                  <c:v>4390.9187892451173</c:v>
                </c:pt>
                <c:pt idx="4">
                  <c:v>5563.6853479980782</c:v>
                </c:pt>
                <c:pt idx="5">
                  <c:v>6358.6400665511292</c:v>
                </c:pt>
                <c:pt idx="6">
                  <c:v>6973.1596999677477</c:v>
                </c:pt>
                <c:pt idx="7">
                  <c:v>7478.9461228645714</c:v>
                </c:pt>
                <c:pt idx="8">
                  <c:v>7911.0725781490028</c:v>
                </c:pt>
                <c:pt idx="9">
                  <c:v>8289.5842696741529</c:v>
                </c:pt>
                <c:pt idx="10">
                  <c:v>8627.116524449375</c:v>
                </c:pt>
                <c:pt idx="11">
                  <c:v>8932.1936101454739</c:v>
                </c:pt>
                <c:pt idx="12">
                  <c:v>9210.8615477064432</c:v>
                </c:pt>
                <c:pt idx="13">
                  <c:v>9467.5770224269854</c:v>
                </c:pt>
                <c:pt idx="14">
                  <c:v>9705.7272658084476</c:v>
                </c:pt>
                <c:pt idx="15">
                  <c:v>9927.9516528243639</c:v>
                </c:pt>
                <c:pt idx="16">
                  <c:v>10136.349838538634</c:v>
                </c:pt>
                <c:pt idx="17">
                  <c:v>10332.621575111025</c:v>
                </c:pt>
                <c:pt idx="18">
                  <c:v>10518.163616399552</c:v>
                </c:pt>
                <c:pt idx="19">
                  <c:v>10694.138692458622</c:v>
                </c:pt>
                <c:pt idx="20">
                  <c:v>10861.525743953074</c:v>
                </c:pt>
                <c:pt idx="21">
                  <c:v>11021.157247379377</c:v>
                </c:pt>
                <c:pt idx="22">
                  <c:v>11173.747440811199</c:v>
                </c:pt>
                <c:pt idx="23">
                  <c:v>14852.377139535696</c:v>
                </c:pt>
                <c:pt idx="24">
                  <c:v>18834.047964362995</c:v>
                </c:pt>
                <c:pt idx="25">
                  <c:v>22810.034519975463</c:v>
                </c:pt>
                <c:pt idx="26">
                  <c:v>26489.228843718494</c:v>
                </c:pt>
                <c:pt idx="27">
                  <c:v>29660.940121449119</c:v>
                </c:pt>
                <c:pt idx="28">
                  <c:v>32209.128132004891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2-4EF7-B0CC-65160D6BA080}"/>
            </c:ext>
          </c:extLst>
        </c:ser>
        <c:ser>
          <c:idx val="2"/>
          <c:order val="2"/>
          <c:tx>
            <c:strRef>
              <c:f>'Hirsch Original'!$P$3</c:f>
              <c:strCache>
                <c:ptCount val="1"/>
                <c:pt idx="0">
                  <c:v>M 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'Hirsch Original'!$F$4:$F$32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'Hirsch Original'!$P$4:$P$32</c:f>
              <c:numCache>
                <c:formatCode>General</c:formatCode>
                <c:ptCount val="29"/>
                <c:pt idx="0">
                  <c:v>413.77967488103383</c:v>
                </c:pt>
                <c:pt idx="1">
                  <c:v>469.32449498155341</c:v>
                </c:pt>
                <c:pt idx="2">
                  <c:v>702.77745534397991</c:v>
                </c:pt>
                <c:pt idx="3">
                  <c:v>2548.0676707371513</c:v>
                </c:pt>
                <c:pt idx="4">
                  <c:v>3244.5358039818939</c:v>
                </c:pt>
                <c:pt idx="5">
                  <c:v>3725.3033478913471</c:v>
                </c:pt>
                <c:pt idx="6">
                  <c:v>4101.6339469241548</c:v>
                </c:pt>
                <c:pt idx="7">
                  <c:v>4414.4233361623719</c:v>
                </c:pt>
                <c:pt idx="8">
                  <c:v>4683.8381155341694</c:v>
                </c:pt>
                <c:pt idx="9">
                  <c:v>4921.4782052400451</c:v>
                </c:pt>
                <c:pt idx="10">
                  <c:v>5134.695286141131</c:v>
                </c:pt>
                <c:pt idx="11">
                  <c:v>5328.4726734600008</c:v>
                </c:pt>
                <c:pt idx="12">
                  <c:v>5506.3599340477813</c:v>
                </c:pt>
                <c:pt idx="13">
                  <c:v>5670.9836705401503</c:v>
                </c:pt>
                <c:pt idx="14">
                  <c:v>5824.3472907151809</c:v>
                </c:pt>
                <c:pt idx="15">
                  <c:v>5968.0170284605401</c:v>
                </c:pt>
                <c:pt idx="16">
                  <c:v>6103.2426852075268</c:v>
                </c:pt>
                <c:pt idx="17">
                  <c:v>6231.0389573598468</c:v>
                </c:pt>
                <c:pt idx="18">
                  <c:v>6352.2419450828111</c:v>
                </c:pt>
                <c:pt idx="19">
                  <c:v>6467.5494695621319</c:v>
                </c:pt>
                <c:pt idx="20">
                  <c:v>6577.5505022731932</c:v>
                </c:pt>
                <c:pt idx="21">
                  <c:v>6682.7470782854953</c:v>
                </c:pt>
                <c:pt idx="22">
                  <c:v>6783.5709011315603</c:v>
                </c:pt>
                <c:pt idx="23">
                  <c:v>9295.3549849788706</c:v>
                </c:pt>
                <c:pt idx="24">
                  <c:v>12199.135430667637</c:v>
                </c:pt>
                <c:pt idx="25">
                  <c:v>15306.775509014782</c:v>
                </c:pt>
                <c:pt idx="26">
                  <c:v>18382.597801824992</c:v>
                </c:pt>
                <c:pt idx="27">
                  <c:v>21199.170312865386</c:v>
                </c:pt>
                <c:pt idx="28">
                  <c:v>23578.368187427062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02-4EF7-B0CC-65160D6BA080}"/>
            </c:ext>
          </c:extLst>
        </c:ser>
        <c:ser>
          <c:idx val="3"/>
          <c:order val="3"/>
          <c:tx>
            <c:strRef>
              <c:f>'Hirsch Original'!$Q$3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'Hirsch Original'!$H$4:$H$32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'Hirsch Original'!$Q$4:$Q$32</c:f>
              <c:numCache>
                <c:formatCode>General</c:formatCode>
                <c:ptCount val="29"/>
                <c:pt idx="0">
                  <c:v>465.00829314091965</c:v>
                </c:pt>
                <c:pt idx="1">
                  <c:v>599.91012433982371</c:v>
                </c:pt>
                <c:pt idx="2">
                  <c:v>1092.1000539484505</c:v>
                </c:pt>
                <c:pt idx="3">
                  <c:v>4390.7246837476032</c:v>
                </c:pt>
                <c:pt idx="4">
                  <c:v>5561.2126141504441</c:v>
                </c:pt>
                <c:pt idx="5">
                  <c:v>6353.856917421951</c:v>
                </c:pt>
                <c:pt idx="6">
                  <c:v>6966.1791861742659</c:v>
                </c:pt>
                <c:pt idx="7">
                  <c:v>7469.8921229047273</c:v>
                </c:pt>
                <c:pt idx="8">
                  <c:v>7900.059508976944</c:v>
                </c:pt>
                <c:pt idx="9">
                  <c:v>8276.7142774031418</c:v>
                </c:pt>
                <c:pt idx="10">
                  <c:v>8612.4803114717852</c:v>
                </c:pt>
                <c:pt idx="11">
                  <c:v>8915.8719485951242</c:v>
                </c:pt>
                <c:pt idx="12">
                  <c:v>9192.9267549924825</c:v>
                </c:pt>
                <c:pt idx="13">
                  <c:v>9448.0942338446184</c:v>
                </c:pt>
                <c:pt idx="14">
                  <c:v>9684.7554920258754</c:v>
                </c:pt>
                <c:pt idx="15">
                  <c:v>9905.5446495563228</c:v>
                </c:pt>
                <c:pt idx="16">
                  <c:v>10112.556821825208</c:v>
                </c:pt>
                <c:pt idx="17">
                  <c:v>10307.487812264681</c:v>
                </c:pt>
                <c:pt idx="18">
                  <c:v>10491.730917342542</c:v>
                </c:pt>
                <c:pt idx="19">
                  <c:v>10666.445821119694</c:v>
                </c:pt>
                <c:pt idx="20">
                  <c:v>10832.608765192123</c:v>
                </c:pt>
                <c:pt idx="21">
                  <c:v>10991.04982158267</c:v>
                </c:pt>
                <c:pt idx="22">
                  <c:v>11142.48107571619</c:v>
                </c:pt>
                <c:pt idx="23">
                  <c:v>14787.055059591052</c:v>
                </c:pt>
                <c:pt idx="24">
                  <c:v>18719.073267021635</c:v>
                </c:pt>
                <c:pt idx="25">
                  <c:v>22633.063809706528</c:v>
                </c:pt>
                <c:pt idx="26">
                  <c:v>26244.94314374587</c:v>
                </c:pt>
                <c:pt idx="27">
                  <c:v>29352.170467224434</c:v>
                </c:pt>
                <c:pt idx="28">
                  <c:v>31845.328353090299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02-4EF7-B0CC-65160D6BA080}"/>
            </c:ext>
          </c:extLst>
        </c:ser>
        <c:ser>
          <c:idx val="4"/>
          <c:order val="4"/>
          <c:tx>
            <c:strRef>
              <c:f>'Hirsch Original'!$R$3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'Hirsch Original'!$J$4:$J$32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'Hirsch Original'!$R$4:$R$32</c:f>
              <c:numCache>
                <c:formatCode>General</c:formatCode>
                <c:ptCount val="29"/>
                <c:pt idx="0">
                  <c:v>461.22188691513929</c:v>
                </c:pt>
                <c:pt idx="1">
                  <c:v>582.53473171456494</c:v>
                </c:pt>
                <c:pt idx="2">
                  <c:v>1034.1752911231652</c:v>
                </c:pt>
                <c:pt idx="3">
                  <c:v>4122.4472389278299</c:v>
                </c:pt>
                <c:pt idx="4">
                  <c:v>5227.6842750807527</c:v>
                </c:pt>
                <c:pt idx="5">
                  <c:v>5978.3349468257411</c:v>
                </c:pt>
                <c:pt idx="6">
                  <c:v>6559.3999262892394</c:v>
                </c:pt>
                <c:pt idx="7">
                  <c:v>7038.1641732091821</c:v>
                </c:pt>
                <c:pt idx="8">
                  <c:v>7447.5682390939528</c:v>
                </c:pt>
                <c:pt idx="9">
                  <c:v>7806.45139849917</c:v>
                </c:pt>
                <c:pt idx="10">
                  <c:v>8126.6958350429995</c:v>
                </c:pt>
                <c:pt idx="11">
                  <c:v>8416.3218936564099</c:v>
                </c:pt>
                <c:pt idx="12">
                  <c:v>8681.0208467121211</c:v>
                </c:pt>
                <c:pt idx="13">
                  <c:v>8924.9896828767469</c:v>
                </c:pt>
                <c:pt idx="14">
                  <c:v>9151.4195172255404</c:v>
                </c:pt>
                <c:pt idx="15">
                  <c:v>9362.7978233715494</c:v>
                </c:pt>
                <c:pt idx="16">
                  <c:v>9561.1040989585472</c:v>
                </c:pt>
                <c:pt idx="17">
                  <c:v>9747.941343997747</c:v>
                </c:pt>
                <c:pt idx="18">
                  <c:v>9924.6272114439071</c:v>
                </c:pt>
                <c:pt idx="19">
                  <c:v>10092.258903172718</c:v>
                </c:pt>
                <c:pt idx="20">
                  <c:v>10251.760445794464</c:v>
                </c:pt>
                <c:pt idx="21">
                  <c:v>10403.917825932958</c:v>
                </c:pt>
                <c:pt idx="22">
                  <c:v>10549.405565957206</c:v>
                </c:pt>
                <c:pt idx="23">
                  <c:v>14069.199660362428</c:v>
                </c:pt>
                <c:pt idx="24">
                  <c:v>17905.674759602654</c:v>
                </c:pt>
                <c:pt idx="25">
                  <c:v>21764.287836626107</c:v>
                </c:pt>
                <c:pt idx="26">
                  <c:v>25359.359884835398</c:v>
                </c:pt>
                <c:pt idx="27">
                  <c:v>28477.417348169289</c:v>
                </c:pt>
                <c:pt idx="28">
                  <c:v>30995.234565779556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02-4EF7-B0CC-65160D6BA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64192"/>
        <c:axId val="-1994750048"/>
      </c:scatterChart>
      <c:valAx>
        <c:axId val="-1994764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0048"/>
        <c:crosses val="autoZero"/>
        <c:crossBetween val="midCat"/>
      </c:valAx>
      <c:valAx>
        <c:axId val="-19947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64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Módulo1!$EU$13:$EU$41</c:f>
              <c:numCache>
                <c:formatCode>#,##0.0000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61-48B1-A679-AC7392AFA6D0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Módulo1!$EY$13:$EY$41</c:f>
              <c:numCache>
                <c:formatCode>General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61-48B1-A679-AC7392AF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36944"/>
        <c:axId val="-49434768"/>
      </c:scatterChart>
      <c:valAx>
        <c:axId val="-49436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4768"/>
        <c:crosses val="autoZero"/>
        <c:crossBetween val="midCat"/>
      </c:valAx>
      <c:valAx>
        <c:axId val="-4943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6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'Hirsch Original'!$N$3</c:f>
              <c:strCache>
                <c:ptCount val="1"/>
                <c:pt idx="0">
                  <c:v>IV-A-12 Trad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867871444960417E-2"/>
                  <c:y val="0.136844196558763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('Hirsch Original'!$B$4:$B$32,'Hirsch Original'!$D$4:$D$32,'Hirsch Original'!$F$4:$F$32,'Hirsch Original'!$H$4:$H$32,'Hirsch Original'!$J$4:$J$32)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('Hirsch Original'!$N$4:$N$32,'Hirsch Original'!$O$4:$O$32,'Hirsch Original'!$P$4:$P$32,'Hirsch Original'!$Q$4:$Q$32,'Hirsch Original'!$R$4:$R$32)</c:f>
              <c:numCache>
                <c:formatCode>General</c:formatCode>
                <c:ptCount val="145"/>
                <c:pt idx="0">
                  <c:v>444.73276675780602</c:v>
                </c:pt>
                <c:pt idx="1">
                  <c:v>560.783206761158</c:v>
                </c:pt>
                <c:pt idx="2">
                  <c:v>1171.7502588805426</c:v>
                </c:pt>
                <c:pt idx="3">
                  <c:v>6012.2847184231841</c:v>
                </c:pt>
                <c:pt idx="4">
                  <c:v>7726.4305380884498</c:v>
                </c:pt>
                <c:pt idx="5">
                  <c:v>8866.5144992278201</c:v>
                </c:pt>
                <c:pt idx="6">
                  <c:v>9734.1332415719062</c:v>
                </c:pt>
                <c:pt idx="7">
                  <c:v>10438.812639993344</c:v>
                </c:pt>
                <c:pt idx="8">
                  <c:v>11033.950699698224</c:v>
                </c:pt>
                <c:pt idx="9">
                  <c:v>11549.937542500418</c:v>
                </c:pt>
                <c:pt idx="10">
                  <c:v>12005.843288895794</c:v>
                </c:pt>
                <c:pt idx="11">
                  <c:v>12414.47484007001</c:v>
                </c:pt>
                <c:pt idx="12">
                  <c:v>12784.874884067513</c:v>
                </c:pt>
                <c:pt idx="13">
                  <c:v>13123.679676098176</c:v>
                </c:pt>
                <c:pt idx="14">
                  <c:v>13435.911384260089</c:v>
                </c:pt>
                <c:pt idx="15">
                  <c:v>13725.467082099287</c:v>
                </c:pt>
                <c:pt idx="16">
                  <c:v>13995.43445628456</c:v>
                </c:pt>
                <c:pt idx="17">
                  <c:v>14248.303363338029</c:v>
                </c:pt>
                <c:pt idx="18">
                  <c:v>14486.112093088779</c:v>
                </c:pt>
                <c:pt idx="19">
                  <c:v>14710.551218608369</c:v>
                </c:pt>
                <c:pt idx="20">
                  <c:v>14923.039044942096</c:v>
                </c:pt>
                <c:pt idx="21">
                  <c:v>15124.777532817745</c:v>
                </c:pt>
                <c:pt idx="22">
                  <c:v>15316.79448716926</c:v>
                </c:pt>
                <c:pt idx="23">
                  <c:v>19709.638786620711</c:v>
                </c:pt>
                <c:pt idx="24">
                  <c:v>23989.177489427821</c:v>
                </c:pt>
                <c:pt idx="25">
                  <c:v>27825.046788855248</c:v>
                </c:pt>
                <c:pt idx="26">
                  <c:v>31019.5596004572</c:v>
                </c:pt>
                <c:pt idx="27">
                  <c:v>33496.558412637685</c:v>
                </c:pt>
                <c:pt idx="28">
                  <c:v>35252.77572789351</c:v>
                </c:pt>
                <c:pt idx="29">
                  <c:v>473.63436912113468</c:v>
                </c:pt>
                <c:pt idx="30">
                  <c:v>606.62846149849236</c:v>
                </c:pt>
                <c:pt idx="31">
                  <c:v>1095.1554833803427</c:v>
                </c:pt>
                <c:pt idx="32">
                  <c:v>4390.9187892451173</c:v>
                </c:pt>
                <c:pt idx="33">
                  <c:v>5563.6853479980782</c:v>
                </c:pt>
                <c:pt idx="34">
                  <c:v>6358.6400665511292</c:v>
                </c:pt>
                <c:pt idx="35">
                  <c:v>6973.1596999677477</c:v>
                </c:pt>
                <c:pt idx="36">
                  <c:v>7478.9461228645714</c:v>
                </c:pt>
                <c:pt idx="37">
                  <c:v>7911.0725781490028</c:v>
                </c:pt>
                <c:pt idx="38">
                  <c:v>8289.5842696741529</c:v>
                </c:pt>
                <c:pt idx="39">
                  <c:v>8627.116524449375</c:v>
                </c:pt>
                <c:pt idx="40">
                  <c:v>8932.1936101454739</c:v>
                </c:pt>
                <c:pt idx="41">
                  <c:v>9210.8615477064432</c:v>
                </c:pt>
                <c:pt idx="42">
                  <c:v>9467.5770224269854</c:v>
                </c:pt>
                <c:pt idx="43">
                  <c:v>9705.7272658084476</c:v>
                </c:pt>
                <c:pt idx="44">
                  <c:v>9927.9516528243639</c:v>
                </c:pt>
                <c:pt idx="45">
                  <c:v>10136.349838538634</c:v>
                </c:pt>
                <c:pt idx="46">
                  <c:v>10332.621575111025</c:v>
                </c:pt>
                <c:pt idx="47">
                  <c:v>10518.163616399552</c:v>
                </c:pt>
                <c:pt idx="48">
                  <c:v>10694.138692458622</c:v>
                </c:pt>
                <c:pt idx="49">
                  <c:v>10861.525743953074</c:v>
                </c:pt>
                <c:pt idx="50">
                  <c:v>11021.157247379377</c:v>
                </c:pt>
                <c:pt idx="51">
                  <c:v>11173.747440811199</c:v>
                </c:pt>
                <c:pt idx="52">
                  <c:v>14852.377139535696</c:v>
                </c:pt>
                <c:pt idx="53">
                  <c:v>18834.047964362995</c:v>
                </c:pt>
                <c:pt idx="54">
                  <c:v>22810.034519975463</c:v>
                </c:pt>
                <c:pt idx="55">
                  <c:v>26489.228843718494</c:v>
                </c:pt>
                <c:pt idx="56">
                  <c:v>29660.940121449119</c:v>
                </c:pt>
                <c:pt idx="57">
                  <c:v>32209.128132004891</c:v>
                </c:pt>
                <c:pt idx="58">
                  <c:v>413.77967488103383</c:v>
                </c:pt>
                <c:pt idx="59">
                  <c:v>469.32449498155341</c:v>
                </c:pt>
                <c:pt idx="60">
                  <c:v>702.77745534397991</c:v>
                </c:pt>
                <c:pt idx="61">
                  <c:v>2548.0676707371513</c:v>
                </c:pt>
                <c:pt idx="62">
                  <c:v>3244.5358039818939</c:v>
                </c:pt>
                <c:pt idx="63">
                  <c:v>3725.3033478913471</c:v>
                </c:pt>
                <c:pt idx="64">
                  <c:v>4101.6339469241548</c:v>
                </c:pt>
                <c:pt idx="65">
                  <c:v>4414.4233361623719</c:v>
                </c:pt>
                <c:pt idx="66">
                  <c:v>4683.8381155341694</c:v>
                </c:pt>
                <c:pt idx="67">
                  <c:v>4921.4782052400451</c:v>
                </c:pt>
                <c:pt idx="68">
                  <c:v>5134.695286141131</c:v>
                </c:pt>
                <c:pt idx="69">
                  <c:v>5328.4726734600008</c:v>
                </c:pt>
                <c:pt idx="70">
                  <c:v>5506.3599340477813</c:v>
                </c:pt>
                <c:pt idx="71">
                  <c:v>5670.9836705401503</c:v>
                </c:pt>
                <c:pt idx="72">
                  <c:v>5824.3472907151809</c:v>
                </c:pt>
                <c:pt idx="73">
                  <c:v>5968.0170284605401</c:v>
                </c:pt>
                <c:pt idx="74">
                  <c:v>6103.2426852075268</c:v>
                </c:pt>
                <c:pt idx="75">
                  <c:v>6231.0389573598468</c:v>
                </c:pt>
                <c:pt idx="76">
                  <c:v>6352.2419450828111</c:v>
                </c:pt>
                <c:pt idx="77">
                  <c:v>6467.5494695621319</c:v>
                </c:pt>
                <c:pt idx="78">
                  <c:v>6577.5505022731932</c:v>
                </c:pt>
                <c:pt idx="79">
                  <c:v>6682.7470782854953</c:v>
                </c:pt>
                <c:pt idx="80">
                  <c:v>6783.5709011315603</c:v>
                </c:pt>
                <c:pt idx="81">
                  <c:v>9295.3549849788706</c:v>
                </c:pt>
                <c:pt idx="82">
                  <c:v>12199.135430667637</c:v>
                </c:pt>
                <c:pt idx="83">
                  <c:v>15306.775509014782</c:v>
                </c:pt>
                <c:pt idx="84">
                  <c:v>18382.597801824992</c:v>
                </c:pt>
                <c:pt idx="85">
                  <c:v>21199.170312865386</c:v>
                </c:pt>
                <c:pt idx="86">
                  <c:v>23578.368187427062</c:v>
                </c:pt>
                <c:pt idx="87">
                  <c:v>465.00829314091965</c:v>
                </c:pt>
                <c:pt idx="88">
                  <c:v>599.91012433982371</c:v>
                </c:pt>
                <c:pt idx="89">
                  <c:v>1092.1000539484505</c:v>
                </c:pt>
                <c:pt idx="90">
                  <c:v>4390.7246837476032</c:v>
                </c:pt>
                <c:pt idx="91">
                  <c:v>5561.2126141504441</c:v>
                </c:pt>
                <c:pt idx="92">
                  <c:v>6353.856917421951</c:v>
                </c:pt>
                <c:pt idx="93">
                  <c:v>6966.1791861742659</c:v>
                </c:pt>
                <c:pt idx="94">
                  <c:v>7469.8921229047273</c:v>
                </c:pt>
                <c:pt idx="95">
                  <c:v>7900.059508976944</c:v>
                </c:pt>
                <c:pt idx="96">
                  <c:v>8276.7142774031418</c:v>
                </c:pt>
                <c:pt idx="97">
                  <c:v>8612.4803114717852</c:v>
                </c:pt>
                <c:pt idx="98">
                  <c:v>8915.8719485951242</c:v>
                </c:pt>
                <c:pt idx="99">
                  <c:v>9192.9267549924825</c:v>
                </c:pt>
                <c:pt idx="100">
                  <c:v>9448.0942338446184</c:v>
                </c:pt>
                <c:pt idx="101">
                  <c:v>9684.7554920258754</c:v>
                </c:pt>
                <c:pt idx="102">
                  <c:v>9905.5446495563228</c:v>
                </c:pt>
                <c:pt idx="103">
                  <c:v>10112.556821825208</c:v>
                </c:pt>
                <c:pt idx="104">
                  <c:v>10307.487812264681</c:v>
                </c:pt>
                <c:pt idx="105">
                  <c:v>10491.730917342542</c:v>
                </c:pt>
                <c:pt idx="106">
                  <c:v>10666.445821119694</c:v>
                </c:pt>
                <c:pt idx="107">
                  <c:v>10832.608765192123</c:v>
                </c:pt>
                <c:pt idx="108">
                  <c:v>10991.04982158267</c:v>
                </c:pt>
                <c:pt idx="109">
                  <c:v>11142.48107571619</c:v>
                </c:pt>
                <c:pt idx="110">
                  <c:v>14787.055059591052</c:v>
                </c:pt>
                <c:pt idx="111">
                  <c:v>18719.073267021635</c:v>
                </c:pt>
                <c:pt idx="112">
                  <c:v>22633.063809706528</c:v>
                </c:pt>
                <c:pt idx="113">
                  <c:v>26244.94314374587</c:v>
                </c:pt>
                <c:pt idx="114">
                  <c:v>29352.170467224434</c:v>
                </c:pt>
                <c:pt idx="115">
                  <c:v>31845.328353090299</c:v>
                </c:pt>
                <c:pt idx="116">
                  <c:v>461.22188691513929</c:v>
                </c:pt>
                <c:pt idx="117">
                  <c:v>582.53473171456494</c:v>
                </c:pt>
                <c:pt idx="118">
                  <c:v>1034.1752911231652</c:v>
                </c:pt>
                <c:pt idx="119">
                  <c:v>4122.4472389278299</c:v>
                </c:pt>
                <c:pt idx="120">
                  <c:v>5227.6842750807527</c:v>
                </c:pt>
                <c:pt idx="121">
                  <c:v>5978.3349468257411</c:v>
                </c:pt>
                <c:pt idx="122">
                  <c:v>6559.3999262892394</c:v>
                </c:pt>
                <c:pt idx="123">
                  <c:v>7038.1641732091821</c:v>
                </c:pt>
                <c:pt idx="124">
                  <c:v>7447.5682390939528</c:v>
                </c:pt>
                <c:pt idx="125">
                  <c:v>7806.45139849917</c:v>
                </c:pt>
                <c:pt idx="126">
                  <c:v>8126.6958350429995</c:v>
                </c:pt>
                <c:pt idx="127">
                  <c:v>8416.3218936564099</c:v>
                </c:pt>
                <c:pt idx="128">
                  <c:v>8681.0208467121211</c:v>
                </c:pt>
                <c:pt idx="129">
                  <c:v>8924.9896828767469</c:v>
                </c:pt>
                <c:pt idx="130">
                  <c:v>9151.4195172255404</c:v>
                </c:pt>
                <c:pt idx="131">
                  <c:v>9362.7978233715494</c:v>
                </c:pt>
                <c:pt idx="132">
                  <c:v>9561.1040989585472</c:v>
                </c:pt>
                <c:pt idx="133">
                  <c:v>9747.941343997747</c:v>
                </c:pt>
                <c:pt idx="134">
                  <c:v>9924.6272114439071</c:v>
                </c:pt>
                <c:pt idx="135">
                  <c:v>10092.258903172718</c:v>
                </c:pt>
                <c:pt idx="136">
                  <c:v>10251.760445794464</c:v>
                </c:pt>
                <c:pt idx="137">
                  <c:v>10403.917825932958</c:v>
                </c:pt>
                <c:pt idx="138">
                  <c:v>10549.405565957206</c:v>
                </c:pt>
                <c:pt idx="139">
                  <c:v>14069.199660362428</c:v>
                </c:pt>
                <c:pt idx="140">
                  <c:v>17905.674759602654</c:v>
                </c:pt>
                <c:pt idx="141">
                  <c:v>21764.287836626107</c:v>
                </c:pt>
                <c:pt idx="142">
                  <c:v>25359.359884835398</c:v>
                </c:pt>
                <c:pt idx="143">
                  <c:v>28477.417348169289</c:v>
                </c:pt>
                <c:pt idx="144">
                  <c:v>30995.234565779556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D9-4FFD-8A0F-63CCC1859AD9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'Hirsch Original'!$J$34:$K$34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'Hirsch Original'!$J$34:$K$34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D9-4FFD-8A0F-63CCC1859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1680"/>
        <c:axId val="-1994760928"/>
      </c:scatterChart>
      <c:valAx>
        <c:axId val="-19947516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60928"/>
        <c:crosses val="autoZero"/>
        <c:crossBetween val="midCat"/>
      </c:valAx>
      <c:valAx>
        <c:axId val="-19947609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1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8.1770588194834071E-2"/>
                  <c:y val="8.99960135853060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('Gráficas x Modelo'!$E$40:$E$68,'Gráficas x Modelo'!$N$40:$N$68,'Gráficas x Modelo'!$W$40:$W$68,'Gráficas x Modelo'!$AF$40:$AF$68,'Gráficas x Modelo'!$AO$40:$AO$68)</c:f>
              <c:numCache>
                <c:formatCode>0.00</c:formatCode>
                <c:ptCount val="145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  <c:pt idx="29" formatCode="#,##0.00">
                  <c:v>230.89675494655316</c:v>
                </c:pt>
                <c:pt idx="30">
                  <c:v>295.731374980515</c:v>
                </c:pt>
                <c:pt idx="31">
                  <c:v>533.88829814791711</c:v>
                </c:pt>
                <c:pt idx="32">
                  <c:v>2140.5729097569947</c:v>
                </c:pt>
                <c:pt idx="33">
                  <c:v>2712.2966071490632</c:v>
                </c:pt>
                <c:pt idx="34">
                  <c:v>3099.8370324436755</c:v>
                </c:pt>
                <c:pt idx="35">
                  <c:v>3399.4153537342768</c:v>
                </c:pt>
                <c:pt idx="36">
                  <c:v>3645.9862348964784</c:v>
                </c:pt>
                <c:pt idx="37">
                  <c:v>3856.6478818476389</c:v>
                </c:pt>
                <c:pt idx="38">
                  <c:v>4041.1723314661494</c:v>
                </c:pt>
                <c:pt idx="39">
                  <c:v>4205.7193056690703</c:v>
                </c:pt>
                <c:pt idx="40">
                  <c:v>4354.4443849459185</c:v>
                </c:pt>
                <c:pt idx="41">
                  <c:v>4490.295004506891</c:v>
                </c:pt>
                <c:pt idx="42">
                  <c:v>4615.4437984331553</c:v>
                </c:pt>
                <c:pt idx="43">
                  <c:v>4731.5420420816181</c:v>
                </c:pt>
                <c:pt idx="44">
                  <c:v>4839.8764307518777</c:v>
                </c:pt>
                <c:pt idx="45">
                  <c:v>4941.4705462875836</c:v>
                </c:pt>
                <c:pt idx="46">
                  <c:v>5037.1530178666244</c:v>
                </c:pt>
                <c:pt idx="47">
                  <c:v>5127.6047629947816</c:v>
                </c:pt>
                <c:pt idx="48">
                  <c:v>5213.3926125735779</c:v>
                </c:pt>
                <c:pt idx="49">
                  <c:v>5294.9938001771234</c:v>
                </c:pt>
                <c:pt idx="50">
                  <c:v>5372.8141580974461</c:v>
                </c:pt>
                <c:pt idx="51">
                  <c:v>5447.2018773954596</c:v>
                </c:pt>
                <c:pt idx="52">
                  <c:v>7240.5338555236522</c:v>
                </c:pt>
                <c:pt idx="53">
                  <c:v>9181.5983826269603</c:v>
                </c:pt>
                <c:pt idx="54">
                  <c:v>11119.891828488038</c:v>
                </c:pt>
                <c:pt idx="55">
                  <c:v>12913.499061312767</c:v>
                </c:pt>
                <c:pt idx="56">
                  <c:v>14459.708309206446</c:v>
                </c:pt>
                <c:pt idx="57">
                  <c:v>15701.949964352383</c:v>
                </c:pt>
                <c:pt idx="58" formatCode="#,##0.00">
                  <c:v>201.71759150450399</c:v>
                </c:pt>
                <c:pt idx="59">
                  <c:v>228.79569130350728</c:v>
                </c:pt>
                <c:pt idx="60">
                  <c:v>342.6040094801902</c:v>
                </c:pt>
                <c:pt idx="61">
                  <c:v>1242.1829894843613</c:v>
                </c:pt>
                <c:pt idx="62">
                  <c:v>1581.7112044411733</c:v>
                </c:pt>
                <c:pt idx="63">
                  <c:v>1816.0853820970317</c:v>
                </c:pt>
                <c:pt idx="64">
                  <c:v>1999.5465491255254</c:v>
                </c:pt>
                <c:pt idx="65">
                  <c:v>2152.0313763791564</c:v>
                </c:pt>
                <c:pt idx="66">
                  <c:v>2283.3710813229077</c:v>
                </c:pt>
                <c:pt idx="67">
                  <c:v>2399.2206250545219</c:v>
                </c:pt>
                <c:pt idx="68">
                  <c:v>2503.1639519938012</c:v>
                </c:pt>
                <c:pt idx="69">
                  <c:v>2597.6304283117502</c:v>
                </c:pt>
                <c:pt idx="70">
                  <c:v>2684.3504678482932</c:v>
                </c:pt>
                <c:pt idx="71">
                  <c:v>2764.6045393883232</c:v>
                </c:pt>
                <c:pt idx="72">
                  <c:v>2839.3693042236505</c:v>
                </c:pt>
                <c:pt idx="73">
                  <c:v>2909.408301374513</c:v>
                </c:pt>
                <c:pt idx="74">
                  <c:v>2975.3308090386695</c:v>
                </c:pt>
                <c:pt idx="75">
                  <c:v>3037.6314917129253</c:v>
                </c:pt>
                <c:pt idx="76">
                  <c:v>3096.7179482278702</c:v>
                </c:pt>
                <c:pt idx="77">
                  <c:v>3152.9303664115391</c:v>
                </c:pt>
                <c:pt idx="78">
                  <c:v>3206.5558698581817</c:v>
                </c:pt>
                <c:pt idx="79">
                  <c:v>3257.8392006641789</c:v>
                </c:pt>
                <c:pt idx="80">
                  <c:v>3306.9908143016355</c:v>
                </c:pt>
                <c:pt idx="81">
                  <c:v>4531.4855551771989</c:v>
                </c:pt>
                <c:pt idx="82">
                  <c:v>5947.0785224504725</c:v>
                </c:pt>
                <c:pt idx="83">
                  <c:v>7462.0530606447064</c:v>
                </c:pt>
                <c:pt idx="84">
                  <c:v>8961.5164283896829</c:v>
                </c:pt>
                <c:pt idx="85">
                  <c:v>10334.595527521875</c:v>
                </c:pt>
                <c:pt idx="86">
                  <c:v>11494.454491370692</c:v>
                </c:pt>
                <c:pt idx="87" formatCode="#,##0.00">
                  <c:v>226.69154290619832</c:v>
                </c:pt>
                <c:pt idx="88">
                  <c:v>292.45618561566403</c:v>
                </c:pt>
                <c:pt idx="89">
                  <c:v>532.39877629986961</c:v>
                </c:pt>
                <c:pt idx="90">
                  <c:v>2140.4782833269564</c:v>
                </c:pt>
                <c:pt idx="91">
                  <c:v>2711.0911493983413</c:v>
                </c:pt>
                <c:pt idx="92">
                  <c:v>3097.5052472432012</c:v>
                </c:pt>
                <c:pt idx="93">
                  <c:v>3396.0123532599546</c:v>
                </c:pt>
                <c:pt idx="94">
                  <c:v>3641.5724099160543</c:v>
                </c:pt>
                <c:pt idx="95">
                  <c:v>3851.2790106262601</c:v>
                </c:pt>
                <c:pt idx="96">
                  <c:v>4034.8982102340319</c:v>
                </c:pt>
                <c:pt idx="97">
                  <c:v>4198.584151842495</c:v>
                </c:pt>
                <c:pt idx="98">
                  <c:v>4346.4875749401226</c:v>
                </c:pt>
                <c:pt idx="99">
                  <c:v>4481.5517930588348</c:v>
                </c:pt>
                <c:pt idx="100">
                  <c:v>4605.9459389992517</c:v>
                </c:pt>
                <c:pt idx="101">
                  <c:v>4721.3183023626143</c:v>
                </c:pt>
                <c:pt idx="102">
                  <c:v>4828.9530166587074</c:v>
                </c:pt>
                <c:pt idx="103">
                  <c:v>4929.8714506397891</c:v>
                </c:pt>
                <c:pt idx="104">
                  <c:v>5024.900308479032</c:v>
                </c:pt>
                <c:pt idx="105">
                  <c:v>5114.7188222044888</c:v>
                </c:pt>
                <c:pt idx="106">
                  <c:v>5199.8923377958508</c:v>
                </c:pt>
                <c:pt idx="107">
                  <c:v>5280.8967730311597</c:v>
                </c:pt>
                <c:pt idx="108">
                  <c:v>5358.1367880215512</c:v>
                </c:pt>
                <c:pt idx="109">
                  <c:v>5431.9595244116426</c:v>
                </c:pt>
                <c:pt idx="110">
                  <c:v>7208.6893415506374</c:v>
                </c:pt>
                <c:pt idx="111">
                  <c:v>9125.5482176730475</c:v>
                </c:pt>
                <c:pt idx="112">
                  <c:v>11033.618607231932</c:v>
                </c:pt>
                <c:pt idx="113">
                  <c:v>12794.409782576111</c:v>
                </c:pt>
                <c:pt idx="114">
                  <c:v>14309.183102771911</c:v>
                </c:pt>
                <c:pt idx="115">
                  <c:v>15524.597572131521</c:v>
                </c:pt>
                <c:pt idx="116" formatCode="#,##0.00">
                  <c:v>224.84566987113041</c:v>
                </c:pt>
                <c:pt idx="117">
                  <c:v>283.98568171085043</c:v>
                </c:pt>
                <c:pt idx="118">
                  <c:v>504.16045442254295</c:v>
                </c:pt>
                <c:pt idx="119">
                  <c:v>2009.6930289773172</c:v>
                </c:pt>
                <c:pt idx="120">
                  <c:v>2548.4960841018669</c:v>
                </c:pt>
                <c:pt idx="121">
                  <c:v>2914.4382865775488</c:v>
                </c:pt>
                <c:pt idx="122">
                  <c:v>3197.7074640660039</c:v>
                </c:pt>
                <c:pt idx="123">
                  <c:v>3431.1050344394762</c:v>
                </c:pt>
                <c:pt idx="124">
                  <c:v>3630.6895165583019</c:v>
                </c:pt>
                <c:pt idx="125">
                  <c:v>3805.6450567683451</c:v>
                </c:pt>
                <c:pt idx="126">
                  <c:v>3961.7642195834624</c:v>
                </c:pt>
                <c:pt idx="127">
                  <c:v>4102.9569231574997</c:v>
                </c:pt>
                <c:pt idx="128">
                  <c:v>4231.9976627721589</c:v>
                </c:pt>
                <c:pt idx="129">
                  <c:v>4350.9324704024139</c:v>
                </c:pt>
                <c:pt idx="130">
                  <c:v>4461.3170146474513</c:v>
                </c:pt>
                <c:pt idx="131">
                  <c:v>4564.3639388936299</c:v>
                </c:pt>
                <c:pt idx="132">
                  <c:v>4661.038248242292</c:v>
                </c:pt>
                <c:pt idx="133">
                  <c:v>4752.1214051989018</c:v>
                </c:pt>
                <c:pt idx="134">
                  <c:v>4838.2557655789042</c:v>
                </c:pt>
                <c:pt idx="135">
                  <c:v>4919.9762152967005</c:v>
                </c:pt>
                <c:pt idx="136">
                  <c:v>4997.7332173248005</c:v>
                </c:pt>
                <c:pt idx="137">
                  <c:v>5071.9099401423173</c:v>
                </c:pt>
                <c:pt idx="138">
                  <c:v>5142.8352134041379</c:v>
                </c:pt>
                <c:pt idx="139">
                  <c:v>6858.7348344266838</c:v>
                </c:pt>
                <c:pt idx="140">
                  <c:v>8729.0164453062935</c:v>
                </c:pt>
                <c:pt idx="141">
                  <c:v>10610.090320355226</c:v>
                </c:pt>
                <c:pt idx="142">
                  <c:v>12362.687943857256</c:v>
                </c:pt>
                <c:pt idx="143">
                  <c:v>13882.740957232529</c:v>
                </c:pt>
                <c:pt idx="144">
                  <c:v>15110.176850817534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C6-4EC9-9932-A8089CB66853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6-4EC9-9932-A8089CB66853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C6-4EC9-9932-A8089CB6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2224"/>
        <c:axId val="-1994749504"/>
      </c:scatterChart>
      <c:valAx>
        <c:axId val="-199475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49504"/>
        <c:crossesAt val="10"/>
        <c:crossBetween val="midCat"/>
      </c:valAx>
      <c:valAx>
        <c:axId val="-19947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2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8.1770588194834071E-2"/>
                  <c:y val="8.99960135853060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Modelo'!$G$40:$G$68,'Gráficas x Modelo'!$P$40:$P$68,'Gráficas x Modelo'!$Y$40:$Y$68,'Gráficas x Modelo'!$AH$40:$AH$68,'Gráficas x Modelo'!$AQ$40:$AQ$68,'Gráficas x Modelo'!$BB$40:$BB$68,'Gráficas x Modelo'!$BL$40:$BL$68,'Gráficas x Modelo'!$BV$40:$BV$68,'Gráficas x Modelo'!$CF$40:$CF$68,'Gráficas x Modelo'!$CP$40:$CP$68)</c:f>
              <c:numCache>
                <c:formatCode>0.00</c:formatCode>
                <c:ptCount val="290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  <c:pt idx="29" formatCode="#,##0.00">
                  <c:v>240.75507799080711</c:v>
                </c:pt>
                <c:pt idx="30">
                  <c:v>333.54551056085802</c:v>
                </c:pt>
                <c:pt idx="31">
                  <c:v>645.79769872703434</c:v>
                </c:pt>
                <c:pt idx="32">
                  <c:v>2563.771511228415</c:v>
                </c:pt>
                <c:pt idx="33">
                  <c:v>3215.0728354339212</c:v>
                </c:pt>
                <c:pt idx="34">
                  <c:v>3650.0153600499925</c:v>
                </c:pt>
                <c:pt idx="35">
                  <c:v>3982.9276163017471</c:v>
                </c:pt>
                <c:pt idx="36">
                  <c:v>4254.8894678076422</c:v>
                </c:pt>
                <c:pt idx="37">
                  <c:v>4485.8417159257342</c:v>
                </c:pt>
                <c:pt idx="38">
                  <c:v>4687.1120827867198</c:v>
                </c:pt>
                <c:pt idx="39">
                  <c:v>4865.8047784919636</c:v>
                </c:pt>
                <c:pt idx="40">
                  <c:v>5026.6916117591518</c:v>
                </c:pt>
                <c:pt idx="41">
                  <c:v>5173.1440146642735</c:v>
                </c:pt>
                <c:pt idx="42">
                  <c:v>5307.6385427383912</c:v>
                </c:pt>
                <c:pt idx="43">
                  <c:v>5432.0515325173956</c:v>
                </c:pt>
                <c:pt idx="44">
                  <c:v>5547.8408263472757</c:v>
                </c:pt>
                <c:pt idx="45">
                  <c:v>5656.1630597933399</c:v>
                </c:pt>
                <c:pt idx="46">
                  <c:v>5757.9522497119151</c:v>
                </c:pt>
                <c:pt idx="47">
                  <c:v>5853.9741334159917</c:v>
                </c:pt>
                <c:pt idx="48">
                  <c:v>5944.8647605644765</c:v>
                </c:pt>
                <c:pt idx="49">
                  <c:v>6031.1585414213305</c:v>
                </c:pt>
                <c:pt idx="50">
                  <c:v>6113.3090464603856</c:v>
                </c:pt>
                <c:pt idx="51">
                  <c:v>6191.7047060679206</c:v>
                </c:pt>
                <c:pt idx="52">
                  <c:v>8045.3517747100677</c:v>
                </c:pt>
                <c:pt idx="53">
                  <c:v>9981.7424768247765</c:v>
                </c:pt>
                <c:pt idx="54">
                  <c:v>11852.631154957488</c:v>
                </c:pt>
                <c:pt idx="55">
                  <c:v>13532.861594973396</c:v>
                </c:pt>
                <c:pt idx="56">
                  <c:v>14940.663851932763</c:v>
                </c:pt>
                <c:pt idx="57">
                  <c:v>16035.784111409068</c:v>
                </c:pt>
                <c:pt idx="58" formatCode="#,##0.00">
                  <c:v>205.65896380460336</c:v>
                </c:pt>
                <c:pt idx="59">
                  <c:v>245.63026161846562</c:v>
                </c:pt>
                <c:pt idx="60">
                  <c:v>400.26437356412475</c:v>
                </c:pt>
                <c:pt idx="61">
                  <c:v>1492.7813061813558</c:v>
                </c:pt>
                <c:pt idx="62">
                  <c:v>1886.4209105254445</c:v>
                </c:pt>
                <c:pt idx="63">
                  <c:v>2154.5342036727707</c:v>
                </c:pt>
                <c:pt idx="64">
                  <c:v>2362.5716249806997</c:v>
                </c:pt>
                <c:pt idx="65">
                  <c:v>2534.3411353631377</c:v>
                </c:pt>
                <c:pt idx="66">
                  <c:v>2681.5011772288758</c:v>
                </c:pt>
                <c:pt idx="67">
                  <c:v>2810.7215416619874</c:v>
                </c:pt>
                <c:pt idx="68">
                  <c:v>2926.2105033648763</c:v>
                </c:pt>
                <c:pt idx="69">
                  <c:v>3030.8097362451108</c:v>
                </c:pt>
                <c:pt idx="70">
                  <c:v>3126.5365495623196</c:v>
                </c:pt>
                <c:pt idx="71">
                  <c:v>3214.8792348982292</c:v>
                </c:pt>
                <c:pt idx="72">
                  <c:v>3296.9698869215708</c:v>
                </c:pt>
                <c:pt idx="73">
                  <c:v>3373.6913622628208</c:v>
                </c:pt>
                <c:pt idx="74">
                  <c:v>3445.746536390197</c:v>
                </c:pt>
                <c:pt idx="75">
                  <c:v>3513.7048494968658</c:v>
                </c:pt>
                <c:pt idx="76">
                  <c:v>3578.0345817622683</c:v>
                </c:pt>
                <c:pt idx="77">
                  <c:v>3639.1258368001841</c:v>
                </c:pt>
                <c:pt idx="78">
                  <c:v>3697.3072882542378</c:v>
                </c:pt>
                <c:pt idx="79">
                  <c:v>3752.8586284826592</c:v>
                </c:pt>
                <c:pt idx="80">
                  <c:v>3806.0199865818499</c:v>
                </c:pt>
                <c:pt idx="81">
                  <c:v>5106.6265741798989</c:v>
                </c:pt>
                <c:pt idx="82">
                  <c:v>6559.7149009994218</c:v>
                </c:pt>
                <c:pt idx="83">
                  <c:v>8062.8936074034509</c:v>
                </c:pt>
                <c:pt idx="84">
                  <c:v>9502.3352087537041</c:v>
                </c:pt>
                <c:pt idx="85">
                  <c:v>10777.543057595512</c:v>
                </c:pt>
                <c:pt idx="86">
                  <c:v>11815.014844462792</c:v>
                </c:pt>
                <c:pt idx="87" formatCode="#,##0.00">
                  <c:v>236.71716594444987</c:v>
                </c:pt>
                <c:pt idx="88">
                  <c:v>330.67731985729921</c:v>
                </c:pt>
                <c:pt idx="89">
                  <c:v>644.78501050832529</c:v>
                </c:pt>
                <c:pt idx="90">
                  <c:v>2562.9187651209086</c:v>
                </c:pt>
                <c:pt idx="91">
                  <c:v>3212.3495023262753</c:v>
                </c:pt>
                <c:pt idx="92">
                  <c:v>3645.584056641113</c:v>
                </c:pt>
                <c:pt idx="93">
                  <c:v>3976.9461387558868</c:v>
                </c:pt>
                <c:pt idx="94">
                  <c:v>4247.4872174314405</c:v>
                </c:pt>
                <c:pt idx="95">
                  <c:v>4477.1248248993543</c:v>
                </c:pt>
                <c:pt idx="96">
                  <c:v>4677.1690612044449</c:v>
                </c:pt>
                <c:pt idx="97">
                  <c:v>4854.710715654488</c:v>
                </c:pt>
                <c:pt idx="98">
                  <c:v>5014.5111784346282</c:v>
                </c:pt>
                <c:pt idx="99">
                  <c:v>5159.9336289567082</c:v>
                </c:pt>
                <c:pt idx="100">
                  <c:v>5293.4479638995008</c:v>
                </c:pt>
                <c:pt idx="101">
                  <c:v>5416.925058752292</c:v>
                </c:pt>
                <c:pt idx="102">
                  <c:v>5531.8182129746274</c:v>
                </c:pt>
                <c:pt idx="103">
                  <c:v>5639.2802357309965</c:v>
                </c:pt>
                <c:pt idx="104">
                  <c:v>5740.2418855719598</c:v>
                </c:pt>
                <c:pt idx="105">
                  <c:v>5835.4660983822414</c:v>
                </c:pt>
                <c:pt idx="106">
                  <c:v>5925.5864945061167</c:v>
                </c:pt>
                <c:pt idx="107">
                  <c:v>6011.1353614201753</c:v>
                </c:pt>
                <c:pt idx="108">
                  <c:v>6092.5644018924977</c:v>
                </c:pt>
                <c:pt idx="109">
                  <c:v>6170.2603928303242</c:v>
                </c:pt>
                <c:pt idx="110">
                  <c:v>8004.2374332954096</c:v>
                </c:pt>
                <c:pt idx="111">
                  <c:v>9913.9191934569244</c:v>
                </c:pt>
                <c:pt idx="112">
                  <c:v>11753.47699778087</c:v>
                </c:pt>
                <c:pt idx="113">
                  <c:v>13401.49017473075</c:v>
                </c:pt>
                <c:pt idx="114">
                  <c:v>14779.885100084573</c:v>
                </c:pt>
                <c:pt idx="115">
                  <c:v>15851.063841463145</c:v>
                </c:pt>
                <c:pt idx="116" formatCode="#,##0.00">
                  <c:v>233.7932805272257</c:v>
                </c:pt>
                <c:pt idx="117">
                  <c:v>318.71781488570207</c:v>
                </c:pt>
                <c:pt idx="118">
                  <c:v>608.29818229423074</c:v>
                </c:pt>
                <c:pt idx="119">
                  <c:v>2408.4003334404019</c:v>
                </c:pt>
                <c:pt idx="120">
                  <c:v>3023.3609796835685</c:v>
                </c:pt>
                <c:pt idx="121">
                  <c:v>3434.9207646102682</c:v>
                </c:pt>
                <c:pt idx="122">
                  <c:v>3750.407268610787</c:v>
                </c:pt>
                <c:pt idx="123">
                  <c:v>4008.435165680959</c:v>
                </c:pt>
                <c:pt idx="124">
                  <c:v>4227.7665421057682</c:v>
                </c:pt>
                <c:pt idx="125">
                  <c:v>4419.0678633677462</c:v>
                </c:pt>
                <c:pt idx="126">
                  <c:v>4589.0331205280108</c:v>
                </c:pt>
                <c:pt idx="127">
                  <c:v>4742.1612481246202</c:v>
                </c:pt>
                <c:pt idx="128">
                  <c:v>4881.6325790381943</c:v>
                </c:pt>
                <c:pt idx="129">
                  <c:v>5009.7844288206061</c:v>
                </c:pt>
                <c:pt idx="130">
                  <c:v>5128.3884334091908</c:v>
                </c:pt>
                <c:pt idx="131">
                  <c:v>5238.8216591796536</c:v>
                </c:pt>
                <c:pt idx="132">
                  <c:v>5342.1770795486154</c:v>
                </c:pt>
                <c:pt idx="133">
                  <c:v>5439.3376245891923</c:v>
                </c:pt>
                <c:pt idx="134">
                  <c:v>5531.0273984359101</c:v>
                </c:pt>
                <c:pt idx="135">
                  <c:v>5617.8480650417268</c:v>
                </c:pt>
                <c:pt idx="136">
                  <c:v>5700.3053005942174</c:v>
                </c:pt>
                <c:pt idx="137">
                  <c:v>5778.8284150342115</c:v>
                </c:pt>
                <c:pt idx="138">
                  <c:v>5853.785166376656</c:v>
                </c:pt>
                <c:pt idx="139">
                  <c:v>7632.5636758759701</c:v>
                </c:pt>
                <c:pt idx="140">
                  <c:v>9503.912392556651</c:v>
                </c:pt>
                <c:pt idx="141">
                  <c:v>11324.691764798297</c:v>
                </c:pt>
                <c:pt idx="142">
                  <c:v>12970.549735562097</c:v>
                </c:pt>
                <c:pt idx="143">
                  <c:v>14357.303277151568</c:v>
                </c:pt>
                <c:pt idx="144">
                  <c:v>15440.988929041745</c:v>
                </c:pt>
                <c:pt idx="145" formatCode="#,##0.00">
                  <c:v>253.84263661845321</c:v>
                </c:pt>
                <c:pt idx="146">
                  <c:v>373.63136701813062</c:v>
                </c:pt>
                <c:pt idx="147">
                  <c:v>706.97508207856424</c:v>
                </c:pt>
                <c:pt idx="148">
                  <c:v>2406.0146901338417</c:v>
                </c:pt>
                <c:pt idx="149">
                  <c:v>2939.9777440083667</c:v>
                </c:pt>
                <c:pt idx="150">
                  <c:v>3291.1083337090431</c:v>
                </c:pt>
                <c:pt idx="151">
                  <c:v>3557.6862730484595</c:v>
                </c:pt>
                <c:pt idx="152">
                  <c:v>3774.3384095447241</c:v>
                </c:pt>
                <c:pt idx="153">
                  <c:v>3957.6691101299275</c:v>
                </c:pt>
                <c:pt idx="154">
                  <c:v>4117.0280951313825</c:v>
                </c:pt>
                <c:pt idx="155">
                  <c:v>4258.2392993537915</c:v>
                </c:pt>
                <c:pt idx="156">
                  <c:v>4385.1931875591372</c:v>
                </c:pt>
                <c:pt idx="157">
                  <c:v>4500.6260169580009</c:v>
                </c:pt>
                <c:pt idx="158">
                  <c:v>4606.5400318850143</c:v>
                </c:pt>
                <c:pt idx="159">
                  <c:v>4704.4471897852081</c:v>
                </c:pt>
                <c:pt idx="160">
                  <c:v>4795.5188340283921</c:v>
                </c:pt>
                <c:pt idx="161">
                  <c:v>4880.6819330329627</c:v>
                </c:pt>
                <c:pt idx="162">
                  <c:v>4960.683350718974</c:v>
                </c:pt>
                <c:pt idx="163">
                  <c:v>5036.1341535280098</c:v>
                </c:pt>
                <c:pt idx="164">
                  <c:v>5107.54099282689</c:v>
                </c:pt>
                <c:pt idx="165">
                  <c:v>5175.3288576248497</c:v>
                </c:pt>
                <c:pt idx="166">
                  <c:v>5239.8579094946899</c:v>
                </c:pt>
                <c:pt idx="167">
                  <c:v>5301.4361636255981</c:v>
                </c:pt>
                <c:pt idx="168">
                  <c:v>6761.9482652542647</c:v>
                </c:pt>
                <c:pt idx="169">
                  <c:v>8313.8120444685319</c:v>
                </c:pt>
                <c:pt idx="170">
                  <c:v>9860.7175696955965</c:v>
                </c:pt>
                <c:pt idx="171">
                  <c:v>11309.498094771525</c:v>
                </c:pt>
                <c:pt idx="172">
                  <c:v>12585.649918596842</c:v>
                </c:pt>
                <c:pt idx="173">
                  <c:v>13638.986641980955</c:v>
                </c:pt>
                <c:pt idx="174" formatCode="#,##0.00">
                  <c:v>300.01771244780304</c:v>
                </c:pt>
                <c:pt idx="175">
                  <c:v>485.44782348329608</c:v>
                </c:pt>
                <c:pt idx="176">
                  <c:v>918.58079291483853</c:v>
                </c:pt>
                <c:pt idx="177">
                  <c:v>2791.1237177565913</c:v>
                </c:pt>
                <c:pt idx="178">
                  <c:v>3345.6296619162108</c:v>
                </c:pt>
                <c:pt idx="179">
                  <c:v>3707.2927040893178</c:v>
                </c:pt>
                <c:pt idx="180">
                  <c:v>3980.9478297609289</c:v>
                </c:pt>
                <c:pt idx="181">
                  <c:v>4203.0126442454348</c:v>
                </c:pt>
                <c:pt idx="182">
                  <c:v>4390.8061279987996</c:v>
                </c:pt>
                <c:pt idx="183">
                  <c:v>4554.0250689091235</c:v>
                </c:pt>
                <c:pt idx="184">
                  <c:v>4698.6842261899228</c:v>
                </c:pt>
                <c:pt idx="185">
                  <c:v>4828.7884860507565</c:v>
                </c:pt>
                <c:pt idx="186">
                  <c:v>4947.1472915654795</c:v>
                </c:pt>
                <c:pt idx="187">
                  <c:v>5055.8121120035494</c:v>
                </c:pt>
                <c:pt idx="188">
                  <c:v>5156.3293807217033</c:v>
                </c:pt>
                <c:pt idx="189">
                  <c:v>5249.8954071410353</c:v>
                </c:pt>
                <c:pt idx="190">
                  <c:v>5337.4557547354552</c:v>
                </c:pt>
                <c:pt idx="191">
                  <c:v>5419.77147469391</c:v>
                </c:pt>
                <c:pt idx="192">
                  <c:v>5497.4646861382435</c:v>
                </c:pt>
                <c:pt idx="193">
                  <c:v>5571.0508102163021</c:v>
                </c:pt>
                <c:pt idx="194">
                  <c:v>5640.9619080420252</c:v>
                </c:pt>
                <c:pt idx="195">
                  <c:v>5707.5639273029346</c:v>
                </c:pt>
                <c:pt idx="196">
                  <c:v>5771.169678999684</c:v>
                </c:pt>
                <c:pt idx="197">
                  <c:v>7298.7506684709224</c:v>
                </c:pt>
                <c:pt idx="198">
                  <c:v>8980.6381702504132</c:v>
                </c:pt>
                <c:pt idx="199">
                  <c:v>10748.037257083553</c:v>
                </c:pt>
                <c:pt idx="200">
                  <c:v>12523.640793292279</c:v>
                </c:pt>
                <c:pt idx="201">
                  <c:v>14235.715682067252</c:v>
                </c:pt>
                <c:pt idx="202">
                  <c:v>15828.975152529332</c:v>
                </c:pt>
                <c:pt idx="203" formatCode="#,##0.00">
                  <c:v>225.11087030505576</c:v>
                </c:pt>
                <c:pt idx="204">
                  <c:v>295.84178945607221</c:v>
                </c:pt>
                <c:pt idx="205">
                  <c:v>510.60361606653237</c:v>
                </c:pt>
                <c:pt idx="206">
                  <c:v>1694.0618916493872</c:v>
                </c:pt>
                <c:pt idx="207">
                  <c:v>2080.1230726142044</c:v>
                </c:pt>
                <c:pt idx="208">
                  <c:v>2337.0867321479514</c:v>
                </c:pt>
                <c:pt idx="209">
                  <c:v>2533.7928880023719</c:v>
                </c:pt>
                <c:pt idx="210">
                  <c:v>2694.6861765537947</c:v>
                </c:pt>
                <c:pt idx="211">
                  <c:v>2831.5532842924949</c:v>
                </c:pt>
                <c:pt idx="212">
                  <c:v>2951.0605433855621</c:v>
                </c:pt>
                <c:pt idx="213">
                  <c:v>3057.3759502993926</c:v>
                </c:pt>
                <c:pt idx="214">
                  <c:v>3153.292878572659</c:v>
                </c:pt>
                <c:pt idx="215">
                  <c:v>3240.7816989938624</c:v>
                </c:pt>
                <c:pt idx="216">
                  <c:v>3321.2880251544102</c:v>
                </c:pt>
                <c:pt idx="217">
                  <c:v>3395.9061222899627</c:v>
                </c:pt>
                <c:pt idx="218">
                  <c:v>3465.4856317294539</c:v>
                </c:pt>
                <c:pt idx="219">
                  <c:v>3530.7003328351734</c:v>
                </c:pt>
                <c:pt idx="220">
                  <c:v>3592.0941496158539</c:v>
                </c:pt>
                <c:pt idx="221">
                  <c:v>3650.1129224407946</c:v>
                </c:pt>
                <c:pt idx="222">
                  <c:v>3705.1269487616232</c:v>
                </c:pt>
                <c:pt idx="223">
                  <c:v>3757.4473508494862</c:v>
                </c:pt>
                <c:pt idx="224">
                  <c:v>3807.338204244094</c:v>
                </c:pt>
                <c:pt idx="225">
                  <c:v>3855.0256864091511</c:v>
                </c:pt>
                <c:pt idx="226">
                  <c:v>5008.717020557553</c:v>
                </c:pt>
                <c:pt idx="227">
                  <c:v>6283.4940606852642</c:v>
                </c:pt>
                <c:pt idx="228">
                  <c:v>7606.4501190480905</c:v>
                </c:pt>
                <c:pt idx="229">
                  <c:v>8894.6235262473838</c:v>
                </c:pt>
                <c:pt idx="230">
                  <c:v>10069.882833810374</c:v>
                </c:pt>
                <c:pt idx="231">
                  <c:v>11069.151116080382</c:v>
                </c:pt>
                <c:pt idx="232" formatCode="#,##0.00">
                  <c:v>236.99571398186657</c:v>
                </c:pt>
                <c:pt idx="233">
                  <c:v>338.50666452143469</c:v>
                </c:pt>
                <c:pt idx="234">
                  <c:v>614.74842578981236</c:v>
                </c:pt>
                <c:pt idx="235">
                  <c:v>1966.2619198182033</c:v>
                </c:pt>
                <c:pt idx="236">
                  <c:v>2385.104147391713</c:v>
                </c:pt>
                <c:pt idx="237">
                  <c:v>2660.6750255935108</c:v>
                </c:pt>
                <c:pt idx="238">
                  <c:v>2870.2022197478877</c:v>
                </c:pt>
                <c:pt idx="239">
                  <c:v>3040.7818542696659</c:v>
                </c:pt>
                <c:pt idx="240">
                  <c:v>3185.3792721839704</c:v>
                </c:pt>
                <c:pt idx="241">
                  <c:v>3311.2858966484469</c:v>
                </c:pt>
                <c:pt idx="242">
                  <c:v>3423.0400585581656</c:v>
                </c:pt>
                <c:pt idx="243">
                  <c:v>3523.6720257154911</c:v>
                </c:pt>
                <c:pt idx="244">
                  <c:v>3615.3125174807287</c:v>
                </c:pt>
                <c:pt idx="245">
                  <c:v>3699.5205103344119</c:v>
                </c:pt>
                <c:pt idx="246">
                  <c:v>3777.4732344531085</c:v>
                </c:pt>
                <c:pt idx="247">
                  <c:v>3850.0827844492696</c:v>
                </c:pt>
                <c:pt idx="248">
                  <c:v>3918.0710665189481</c:v>
                </c:pt>
                <c:pt idx="249">
                  <c:v>3982.0198326023838</c:v>
                </c:pt>
                <c:pt idx="250">
                  <c:v>4042.4051641572137</c:v>
                </c:pt>
                <c:pt idx="251">
                  <c:v>4099.6218920662668</c:v>
                </c:pt>
                <c:pt idx="252">
                  <c:v>4154.0012989591642</c:v>
                </c:pt>
                <c:pt idx="253">
                  <c:v>4205.8242160614445</c:v>
                </c:pt>
                <c:pt idx="254">
                  <c:v>4255.3308879506803</c:v>
                </c:pt>
                <c:pt idx="255">
                  <c:v>5447.1556314188583</c:v>
                </c:pt>
                <c:pt idx="256">
                  <c:v>6759.8296306027378</c:v>
                </c:pt>
                <c:pt idx="257">
                  <c:v>8131.1125718254543</c:v>
                </c:pt>
                <c:pt idx="258">
                  <c:v>9491.0000870951117</c:v>
                </c:pt>
                <c:pt idx="259">
                  <c:v>10773.798060648633</c:v>
                </c:pt>
                <c:pt idx="260">
                  <c:v>11926.877630866673</c:v>
                </c:pt>
                <c:pt idx="261" formatCode="#,##0.00">
                  <c:v>242.0229759778052</c:v>
                </c:pt>
                <c:pt idx="262">
                  <c:v>342.78884572276831</c:v>
                </c:pt>
                <c:pt idx="263">
                  <c:v>643.92667446915107</c:v>
                </c:pt>
                <c:pt idx="264">
                  <c:v>2272.6729711039952</c:v>
                </c:pt>
                <c:pt idx="265">
                  <c:v>2798.0250362138654</c:v>
                </c:pt>
                <c:pt idx="266">
                  <c:v>3145.7933099549587</c:v>
                </c:pt>
                <c:pt idx="267">
                  <c:v>3410.9066714514247</c:v>
                </c:pt>
                <c:pt idx="268">
                  <c:v>3627.0120005245039</c:v>
                </c:pt>
                <c:pt idx="269">
                  <c:v>3810.3072474807568</c:v>
                </c:pt>
                <c:pt idx="270">
                  <c:v>3969.9404132751292</c:v>
                </c:pt>
                <c:pt idx="271">
                  <c:v>4111.623462328972</c:v>
                </c:pt>
                <c:pt idx="272">
                  <c:v>4239.1797515130675</c:v>
                </c:pt>
                <c:pt idx="273">
                  <c:v>4355.3030102282701</c:v>
                </c:pt>
                <c:pt idx="274">
                  <c:v>4461.9673710774505</c:v>
                </c:pt>
                <c:pt idx="275">
                  <c:v>4560.6655911536554</c:v>
                </c:pt>
                <c:pt idx="276">
                  <c:v>4652.5555573252759</c:v>
                </c:pt>
                <c:pt idx="277">
                  <c:v>4738.554611766408</c:v>
                </c:pt>
                <c:pt idx="278">
                  <c:v>4819.4026191922867</c:v>
                </c:pt>
                <c:pt idx="279">
                  <c:v>4895.7054916113957</c:v>
                </c:pt>
                <c:pt idx="280">
                  <c:v>4967.9660475178371</c:v>
                </c:pt>
                <c:pt idx="281">
                  <c:v>5036.6064060498447</c:v>
                </c:pt>
                <c:pt idx="282">
                  <c:v>5101.9845709572119</c:v>
                </c:pt>
                <c:pt idx="283">
                  <c:v>5164.4069327507468</c:v>
                </c:pt>
                <c:pt idx="284">
                  <c:v>6653.8519516212746</c:v>
                </c:pt>
                <c:pt idx="285">
                  <c:v>8252.7354919569789</c:v>
                </c:pt>
                <c:pt idx="286">
                  <c:v>9860.7190945007333</c:v>
                </c:pt>
                <c:pt idx="287">
                  <c:v>11378.991109427749</c:v>
                </c:pt>
                <c:pt idx="288">
                  <c:v>12728.089805786445</c:v>
                </c:pt>
                <c:pt idx="289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15-4C89-B03B-1CA364B8CD92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15-4C89-B03B-1CA364B8CD92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15-4C89-B03B-1CA364B8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4944"/>
        <c:axId val="-1994754400"/>
      </c:scatterChart>
      <c:valAx>
        <c:axId val="-199475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4400"/>
        <c:crossesAt val="10"/>
        <c:crossBetween val="midCat"/>
      </c:valAx>
      <c:valAx>
        <c:axId val="-1994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Modelo'!$G$5:$G$33</c:f>
              <c:numCache>
                <c:formatCode>0.00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97-474D-A904-79CF85540EAC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97-474D-A904-79CF85540EAC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Modelo'!$P$5:$P$33</c:f>
              <c:numCache>
                <c:formatCode>0.00</c:formatCode>
                <c:ptCount val="29"/>
                <c:pt idx="0">
                  <c:v>2.3815754560047924</c:v>
                </c:pt>
                <c:pt idx="1">
                  <c:v>2.5231550995328451</c:v>
                </c:pt>
                <c:pt idx="2">
                  <c:v>2.8100964930937611</c:v>
                </c:pt>
                <c:pt idx="3">
                  <c:v>3.4088793173232217</c:v>
                </c:pt>
                <c:pt idx="4">
                  <c:v>3.5071908160374519</c:v>
                </c:pt>
                <c:pt idx="5">
                  <c:v>3.562294692064945</c:v>
                </c:pt>
                <c:pt idx="6">
                  <c:v>3.6002024138342894</c:v>
                </c:pt>
                <c:pt idx="7">
                  <c:v>3.6288882826004607</c:v>
                </c:pt>
                <c:pt idx="8">
                  <c:v>3.6518439453252367</c:v>
                </c:pt>
                <c:pt idx="9">
                  <c:v>3.6709053389167918</c:v>
                </c:pt>
                <c:pt idx="10">
                  <c:v>3.6871546805659312</c:v>
                </c:pt>
                <c:pt idx="11">
                  <c:v>3.7012822420175016</c:v>
                </c:pt>
                <c:pt idx="12">
                  <c:v>3.713754568860157</c:v>
                </c:pt>
                <c:pt idx="13">
                  <c:v>3.7249013391661587</c:v>
                </c:pt>
                <c:pt idx="14">
                  <c:v>3.7349638813353656</c:v>
                </c:pt>
                <c:pt idx="15">
                  <c:v>3.7441239921938361</c:v>
                </c:pt>
                <c:pt idx="16">
                  <c:v>3.7525219211119851</c:v>
                </c:pt>
                <c:pt idx="17">
                  <c:v>3.7602680589837769</c:v>
                </c:pt>
                <c:pt idx="18">
                  <c:v>3.7674507991125457</c:v>
                </c:pt>
                <c:pt idx="19">
                  <c:v>3.7741419793233146</c:v>
                </c:pt>
                <c:pt idx="20">
                  <c:v>3.7804007449457409</c:v>
                </c:pt>
                <c:pt idx="21">
                  <c:v>3.7862763512584197</c:v>
                </c:pt>
                <c:pt idx="22">
                  <c:v>3.7918102358558268</c:v>
                </c:pt>
                <c:pt idx="23">
                  <c:v>3.9055450379285803</c:v>
                </c:pt>
                <c:pt idx="24">
                  <c:v>3.9992063611285142</c:v>
                </c:pt>
                <c:pt idx="25">
                  <c:v>4.073814769690987</c:v>
                </c:pt>
                <c:pt idx="26">
                  <c:v>4.1313896401675763</c:v>
                </c:pt>
                <c:pt idx="27">
                  <c:v>4.174369894723422</c:v>
                </c:pt>
                <c:pt idx="28">
                  <c:v>4.2050902007429336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97-474D-A904-79CF85540EAC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Modelo'!$Y$5:$Y$33</c:f>
              <c:numCache>
                <c:formatCode>0.00</c:formatCode>
                <c:ptCount val="29"/>
                <c:pt idx="0">
                  <c:v>2.3131476433177767</c:v>
                </c:pt>
                <c:pt idx="1">
                  <c:v>2.3902818707928493</c:v>
                </c:pt>
                <c:pt idx="2">
                  <c:v>2.6023469364626703</c:v>
                </c:pt>
                <c:pt idx="3">
                  <c:v>3.1739961878486218</c:v>
                </c:pt>
                <c:pt idx="4">
                  <c:v>3.275638601828347</c:v>
                </c:pt>
                <c:pt idx="5">
                  <c:v>3.3333533929931658</c:v>
                </c:pt>
                <c:pt idx="6">
                  <c:v>3.373384983683887</c:v>
                </c:pt>
                <c:pt idx="7">
                  <c:v>3.403865072755099</c:v>
                </c:pt>
                <c:pt idx="8">
                  <c:v>3.4283779919624813</c:v>
                </c:pt>
                <c:pt idx="9">
                  <c:v>3.4488178221603194</c:v>
                </c:pt>
                <c:pt idx="10">
                  <c:v>3.4663055648383154</c:v>
                </c:pt>
                <c:pt idx="11">
                  <c:v>3.4815586737175304</c:v>
                </c:pt>
                <c:pt idx="12">
                  <c:v>3.4950635099974803</c:v>
                </c:pt>
                <c:pt idx="13">
                  <c:v>3.5071646635425497</c:v>
                </c:pt>
                <c:pt idx="14">
                  <c:v>3.5181149805057497</c:v>
                </c:pt>
                <c:pt idx="15">
                  <c:v>3.528105349208293</c:v>
                </c:pt>
                <c:pt idx="16">
                  <c:v>3.5372833282787024</c:v>
                </c:pt>
                <c:pt idx="17">
                  <c:v>3.545765278041936</c:v>
                </c:pt>
                <c:pt idx="18">
                  <c:v>3.5536445337148499</c:v>
                </c:pt>
                <c:pt idx="19">
                  <c:v>3.560997073251269</c:v>
                </c:pt>
                <c:pt idx="20">
                  <c:v>3.5678855468801824</c:v>
                </c:pt>
                <c:pt idx="21">
                  <c:v>3.5743622046938479</c:v>
                </c:pt>
                <c:pt idx="22">
                  <c:v>3.5804710645709221</c:v>
                </c:pt>
                <c:pt idx="23">
                  <c:v>3.7081341009135826</c:v>
                </c:pt>
                <c:pt idx="24">
                  <c:v>3.8168849644345957</c:v>
                </c:pt>
                <c:pt idx="25">
                  <c:v>3.9064909291752121</c:v>
                </c:pt>
                <c:pt idx="26">
                  <c:v>3.9778303467256011</c:v>
                </c:pt>
                <c:pt idx="27">
                  <c:v>4.0325197665886749</c:v>
                </c:pt>
                <c:pt idx="28">
                  <c:v>4.0724342716191897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97-474D-A904-79CF85540EAC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Modelo'!$AH$5:$AH$33</c:f>
              <c:numCache>
                <c:formatCode>0.00</c:formatCode>
                <c:ptCount val="29"/>
                <c:pt idx="0">
                  <c:v>2.3742297526677225</c:v>
                </c:pt>
                <c:pt idx="1">
                  <c:v>2.519404409009252</c:v>
                </c:pt>
                <c:pt idx="2">
                  <c:v>2.8094149327530071</c:v>
                </c:pt>
                <c:pt idx="3">
                  <c:v>3.4087348409018241</c:v>
                </c:pt>
                <c:pt idx="4">
                  <c:v>3.5068227902412117</c:v>
                </c:pt>
                <c:pt idx="5">
                  <c:v>3.5617671162634617</c:v>
                </c:pt>
                <c:pt idx="6">
                  <c:v>3.5995497092159257</c:v>
                </c:pt>
                <c:pt idx="7">
                  <c:v>3.6281320805587769</c:v>
                </c:pt>
                <c:pt idx="8">
                  <c:v>3.6509992029403517</c:v>
                </c:pt>
                <c:pt idx="9">
                  <c:v>3.6699830682239227</c:v>
                </c:pt>
                <c:pt idx="10">
                  <c:v>3.6861633561105398</c:v>
                </c:pt>
                <c:pt idx="11">
                  <c:v>3.7002286037860626</c:v>
                </c:pt>
                <c:pt idx="12">
                  <c:v>3.7126441154327843</c:v>
                </c:pt>
                <c:pt idx="13">
                  <c:v>3.723738648198236</c:v>
                </c:pt>
                <c:pt idx="14">
                  <c:v>3.7337528273177765</c:v>
                </c:pt>
                <c:pt idx="15">
                  <c:v>3.7428678998539024</c:v>
                </c:pt>
                <c:pt idx="16">
                  <c:v>3.751223676749655</c:v>
                </c:pt>
                <c:pt idx="17">
                  <c:v>3.7589301933310399</c:v>
                </c:pt>
                <c:pt idx="18">
                  <c:v>3.7660755503335865</c:v>
                </c:pt>
                <c:pt idx="19">
                  <c:v>3.7727313418082211</c:v>
                </c:pt>
                <c:pt idx="20">
                  <c:v>3.7789565077150722</c:v>
                </c:pt>
                <c:pt idx="21">
                  <c:v>3.7848001286222455</c:v>
                </c:pt>
                <c:pt idx="22">
                  <c:v>3.7903034921990582</c:v>
                </c:pt>
                <c:pt idx="23">
                  <c:v>3.9033199628278186</c:v>
                </c:pt>
                <c:pt idx="24">
                  <c:v>3.9962453747286251</c:v>
                </c:pt>
                <c:pt idx="25">
                  <c:v>4.0701663617202843</c:v>
                </c:pt>
                <c:pt idx="26">
                  <c:v>4.1271530922961581</c:v>
                </c:pt>
                <c:pt idx="27">
                  <c:v>4.1696710578346385</c:v>
                </c:pt>
                <c:pt idx="28">
                  <c:v>4.2000584151324771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97-474D-A904-79CF85540EAC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Modelo'!$AQ$5:$AQ$33</c:f>
              <c:numCache>
                <c:formatCode>0.00</c:formatCode>
                <c:ptCount val="29"/>
                <c:pt idx="0">
                  <c:v>2.3688320249101524</c:v>
                </c:pt>
                <c:pt idx="1">
                  <c:v>2.5034063392513386</c:v>
                </c:pt>
                <c:pt idx="2">
                  <c:v>2.7841165187138439</c:v>
                </c:pt>
                <c:pt idx="3">
                  <c:v>3.3817286786627121</c:v>
                </c:pt>
                <c:pt idx="4">
                  <c:v>3.4804900036532622</c:v>
                </c:pt>
                <c:pt idx="5">
                  <c:v>3.5359167233782691</c:v>
                </c:pt>
                <c:pt idx="6">
                  <c:v>3.5740784317027283</c:v>
                </c:pt>
                <c:pt idx="7">
                  <c:v>3.6029748635066361</c:v>
                </c:pt>
                <c:pt idx="8">
                  <c:v>3.6261109974919301</c:v>
                </c:pt>
                <c:pt idx="9">
                  <c:v>3.6453306710485638</c:v>
                </c:pt>
                <c:pt idx="10">
                  <c:v>3.6617211921489292</c:v>
                </c:pt>
                <c:pt idx="11">
                  <c:v>3.6759763172465809</c:v>
                </c:pt>
                <c:pt idx="12">
                  <c:v>3.6885650887023997</c:v>
                </c:pt>
                <c:pt idx="13">
                  <c:v>3.6998190385642702</c:v>
                </c:pt>
                <c:pt idx="14">
                  <c:v>3.7099809120055784</c:v>
                </c:pt>
                <c:pt idx="15">
                  <c:v>3.7192336143760842</c:v>
                </c:pt>
                <c:pt idx="16">
                  <c:v>3.7277182796786539</c:v>
                </c:pt>
                <c:pt idx="17">
                  <c:v>3.7355460167017793</c:v>
                </c:pt>
                <c:pt idx="18">
                  <c:v>3.7428058097908172</c:v>
                </c:pt>
                <c:pt idx="19">
                  <c:v>3.7495699895102272</c:v>
                </c:pt>
                <c:pt idx="20">
                  <c:v>3.755898116516815</c:v>
                </c:pt>
                <c:pt idx="21">
                  <c:v>3.7618397995866273</c:v>
                </c:pt>
                <c:pt idx="22">
                  <c:v>3.7674367798044353</c:v>
                </c:pt>
                <c:pt idx="23">
                  <c:v>3.8826704361565767</c:v>
                </c:pt>
                <c:pt idx="24">
                  <c:v>3.9779024243117203</c:v>
                </c:pt>
                <c:pt idx="25">
                  <c:v>4.0540263902284472</c:v>
                </c:pt>
                <c:pt idx="26">
                  <c:v>4.1129583833363235</c:v>
                </c:pt>
                <c:pt idx="27">
                  <c:v>4.1570728743188416</c:v>
                </c:pt>
                <c:pt idx="28">
                  <c:v>4.1886751115872913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97-474D-A904-79CF85540EAC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Modelo'!$BB$5:$BB$33</c:f>
              <c:numCache>
                <c:formatCode>0.00</c:formatCode>
                <c:ptCount val="29"/>
                <c:pt idx="0">
                  <c:v>2.404564570055554</c:v>
                </c:pt>
                <c:pt idx="1">
                  <c:v>2.5724433288831476</c:v>
                </c:pt>
                <c:pt idx="2">
                  <c:v>2.8494041069984721</c:v>
                </c:pt>
                <c:pt idx="3">
                  <c:v>3.3812982746349931</c:v>
                </c:pt>
                <c:pt idx="4">
                  <c:v>3.468344042762177</c:v>
                </c:pt>
                <c:pt idx="5">
                  <c:v>3.5173421782401886</c:v>
                </c:pt>
                <c:pt idx="6">
                  <c:v>3.5511676481067722</c:v>
                </c:pt>
                <c:pt idx="7">
                  <c:v>3.5768408366898066</c:v>
                </c:pt>
                <c:pt idx="8">
                  <c:v>3.597439481216548</c:v>
                </c:pt>
                <c:pt idx="9">
                  <c:v>3.6145838306892264</c:v>
                </c:pt>
                <c:pt idx="10">
                  <c:v>3.6292300637412547</c:v>
                </c:pt>
                <c:pt idx="11">
                  <c:v>3.6419887307562857</c:v>
                </c:pt>
                <c:pt idx="12">
                  <c:v>3.6532729263978347</c:v>
                </c:pt>
                <c:pt idx="13">
                  <c:v>3.66337484963339</c:v>
                </c:pt>
                <c:pt idx="14">
                  <c:v>3.672508597682282</c:v>
                </c:pt>
                <c:pt idx="15">
                  <c:v>3.6808356009886221</c:v>
                </c:pt>
                <c:pt idx="16">
                  <c:v>3.6884805062368158</c:v>
                </c:pt>
                <c:pt idx="17">
                  <c:v>3.6955415061282233</c:v>
                </c:pt>
                <c:pt idx="18">
                  <c:v>3.7020972904113876</c:v>
                </c:pt>
                <c:pt idx="19">
                  <c:v>3.7082118609407204</c:v>
                </c:pt>
                <c:pt idx="20">
                  <c:v>3.7139379515229738</c:v>
                </c:pt>
                <c:pt idx="21">
                  <c:v>3.71931951027398</c:v>
                </c:pt>
                <c:pt idx="22">
                  <c:v>3.7243935362889422</c:v>
                </c:pt>
                <c:pt idx="23">
                  <c:v>3.8300718437144958</c:v>
                </c:pt>
                <c:pt idx="24">
                  <c:v>3.9198002019151006</c:v>
                </c:pt>
                <c:pt idx="25">
                  <c:v>3.9939085199330893</c:v>
                </c:pt>
                <c:pt idx="26">
                  <c:v>4.0534433317594205</c:v>
                </c:pt>
                <c:pt idx="27">
                  <c:v>4.0998756472798812</c:v>
                </c:pt>
                <c:pt idx="28">
                  <c:v>4.1347821040341906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97-474D-A904-79CF85540EAC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Modelo'!$BL$5:$BL$33</c:f>
              <c:numCache>
                <c:formatCode>0.00</c:formatCode>
                <c:ptCount val="29"/>
                <c:pt idx="0">
                  <c:v>2.4771468953572118</c:v>
                </c:pt>
                <c:pt idx="1">
                  <c:v>2.6861425582584282</c:v>
                </c:pt>
                <c:pt idx="2">
                  <c:v>2.9631173602868826</c:v>
                </c:pt>
                <c:pt idx="3">
                  <c:v>3.4457790872045684</c:v>
                </c:pt>
                <c:pt idx="4">
                  <c:v>3.5244778658888962</c:v>
                </c:pt>
                <c:pt idx="5">
                  <c:v>3.5690568764941997</c:v>
                </c:pt>
                <c:pt idx="6">
                  <c:v>3.5999864862011761</c:v>
                </c:pt>
                <c:pt idx="7">
                  <c:v>3.623560696528815</c:v>
                </c:pt>
                <c:pt idx="8">
                  <c:v>3.642544261654804</c:v>
                </c:pt>
                <c:pt idx="9">
                  <c:v>3.6583954169815684</c:v>
                </c:pt>
                <c:pt idx="10">
                  <c:v>3.6719762593597607</c:v>
                </c:pt>
                <c:pt idx="11">
                  <c:v>3.6838381825482407</c:v>
                </c:pt>
                <c:pt idx="12">
                  <c:v>3.694354840819376</c:v>
                </c:pt>
                <c:pt idx="13">
                  <c:v>3.7037909259870907</c:v>
                </c:pt>
                <c:pt idx="14">
                  <c:v>3.7123406518273896</c:v>
                </c:pt>
                <c:pt idx="15">
                  <c:v>3.72015065110996</c:v>
                </c:pt>
                <c:pt idx="16">
                  <c:v>3.7273342879293074</c:v>
                </c:pt>
                <c:pt idx="17">
                  <c:v>3.7339809748461783</c:v>
                </c:pt>
                <c:pt idx="18">
                  <c:v>3.740162448280294</c:v>
                </c:pt>
                <c:pt idx="19">
                  <c:v>3.7459371194172482</c:v>
                </c:pt>
                <c:pt idx="20">
                  <c:v>3.7513531670568931</c:v>
                </c:pt>
                <c:pt idx="21">
                  <c:v>3.7564507844845547</c:v>
                </c:pt>
                <c:pt idx="22">
                  <c:v>3.761263843251645</c:v>
                </c:pt>
                <c:pt idx="23">
                  <c:v>3.8632485280350886</c:v>
                </c:pt>
                <c:pt idx="24">
                  <c:v>3.9533071990248394</c:v>
                </c:pt>
                <c:pt idx="25">
                  <c:v>4.0313291632056556</c:v>
                </c:pt>
                <c:pt idx="26">
                  <c:v>4.097730602562871</c:v>
                </c:pt>
                <c:pt idx="27">
                  <c:v>4.1533793056213311</c:v>
                </c:pt>
                <c:pt idx="28">
                  <c:v>4.1994527973633327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97-474D-A904-79CF85540EAC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Modelo'!$BV$5:$BV$33</c:f>
              <c:numCache>
                <c:formatCode>0.00</c:formatCode>
                <c:ptCount val="29"/>
                <c:pt idx="0">
                  <c:v>2.3523964670108137</c:v>
                </c:pt>
                <c:pt idx="1">
                  <c:v>2.4710595207369046</c:v>
                </c:pt>
                <c:pt idx="2">
                  <c:v>2.7080838861285921</c:v>
                </c:pt>
                <c:pt idx="3">
                  <c:v>3.2289292730022381</c:v>
                </c:pt>
                <c:pt idx="4">
                  <c:v>3.3180890312012163</c:v>
                </c:pt>
                <c:pt idx="5">
                  <c:v>3.3686748298908618</c:v>
                </c:pt>
                <c:pt idx="6">
                  <c:v>3.4037711128071857</c:v>
                </c:pt>
                <c:pt idx="7">
                  <c:v>3.4305081944849283</c:v>
                </c:pt>
                <c:pt idx="8">
                  <c:v>3.4520247386118381</c:v>
                </c:pt>
                <c:pt idx="9">
                  <c:v>3.4699781194926889</c:v>
                </c:pt>
                <c:pt idx="10">
                  <c:v>3.4853488450400048</c:v>
                </c:pt>
                <c:pt idx="11">
                  <c:v>3.4987643099933257</c:v>
                </c:pt>
                <c:pt idx="12">
                  <c:v>3.5106497776797214</c:v>
                </c:pt>
                <c:pt idx="13">
                  <c:v>3.5213065396487284</c:v>
                </c:pt>
                <c:pt idx="14">
                  <c:v>3.5309556759373519</c:v>
                </c:pt>
                <c:pt idx="15">
                  <c:v>3.5397641025559157</c:v>
                </c:pt>
                <c:pt idx="16">
                  <c:v>3.5478608585093179</c:v>
                </c:pt>
                <c:pt idx="17">
                  <c:v>3.5553477111029452</c:v>
                </c:pt>
                <c:pt idx="18">
                  <c:v>3.5623063003014939</c:v>
                </c:pt>
                <c:pt idx="19">
                  <c:v>3.568803092801752</c:v>
                </c:pt>
                <c:pt idx="20">
                  <c:v>3.574892903990619</c:v>
                </c:pt>
                <c:pt idx="21">
                  <c:v>3.5806214567232502</c:v>
                </c:pt>
                <c:pt idx="22">
                  <c:v>3.5860272761427701</c:v>
                </c:pt>
                <c:pt idx="23">
                  <c:v>3.6997264958775866</c:v>
                </c:pt>
                <c:pt idx="24">
                  <c:v>3.7982012089111579</c:v>
                </c:pt>
                <c:pt idx="25">
                  <c:v>3.8811820216323194</c:v>
                </c:pt>
                <c:pt idx="26">
                  <c:v>3.9491275708647495</c:v>
                </c:pt>
                <c:pt idx="27">
                  <c:v>4.0030244174328979</c:v>
                </c:pt>
                <c:pt idx="28">
                  <c:v>4.0441143164760094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97-474D-A904-79CF85540EAC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Modelo'!$CF$5:$CF$33</c:f>
              <c:numCache>
                <c:formatCode>0.00</c:formatCode>
                <c:ptCount val="29"/>
                <c:pt idx="0">
                  <c:v>2.3747404919558588</c:v>
                </c:pt>
                <c:pt idx="1">
                  <c:v>2.5295672234979465</c:v>
                </c:pt>
                <c:pt idx="2">
                  <c:v>2.7886974252974186</c:v>
                </c:pt>
                <c:pt idx="3">
                  <c:v>3.2936413684072261</c:v>
                </c:pt>
                <c:pt idx="4">
                  <c:v>3.3775073475899671</c:v>
                </c:pt>
                <c:pt idx="5">
                  <c:v>3.4249918331345435</c:v>
                </c:pt>
                <c:pt idx="6">
                  <c:v>3.457912495976776</c:v>
                </c:pt>
                <c:pt idx="7">
                  <c:v>3.4829852649697943</c:v>
                </c:pt>
                <c:pt idx="8">
                  <c:v>3.5031611497043911</c:v>
                </c:pt>
                <c:pt idx="9">
                  <c:v>3.5199966793858719</c:v>
                </c:pt>
                <c:pt idx="10">
                  <c:v>3.5344119815535846</c:v>
                </c:pt>
                <c:pt idx="11">
                  <c:v>3.5469954786132747</c:v>
                </c:pt>
                <c:pt idx="12">
                  <c:v>3.5581458448535113</c:v>
                </c:pt>
                <c:pt idx="13">
                  <c:v>3.5681454394156051</c:v>
                </c:pt>
                <c:pt idx="14">
                  <c:v>3.5772013957984878</c:v>
                </c:pt>
                <c:pt idx="15">
                  <c:v>3.5854700678053768</c:v>
                </c:pt>
                <c:pt idx="16">
                  <c:v>3.5930723090239853</c:v>
                </c:pt>
                <c:pt idx="17">
                  <c:v>3.6001034187170884</c:v>
                </c:pt>
                <c:pt idx="18">
                  <c:v>3.6066398400400761</c:v>
                </c:pt>
                <c:pt idx="19">
                  <c:v>3.6127438036071742</c:v>
                </c:pt>
                <c:pt idx="20">
                  <c:v>3.6184666280032953</c:v>
                </c:pt>
                <c:pt idx="21">
                  <c:v>3.6238511172352594</c:v>
                </c:pt>
                <c:pt idx="22">
                  <c:v>3.6289333358010789</c:v>
                </c:pt>
                <c:pt idx="23">
                  <c:v>3.7361697837366625</c:v>
                </c:pt>
                <c:pt idx="24">
                  <c:v>3.8299357504650815</c:v>
                </c:pt>
                <c:pt idx="25">
                  <c:v>3.9101499737301357</c:v>
                </c:pt>
                <c:pt idx="26">
                  <c:v>3.9773119773822723</c:v>
                </c:pt>
                <c:pt idx="27">
                  <c:v>4.0323688310606975</c:v>
                </c:pt>
                <c:pt idx="28">
                  <c:v>4.0765267634382685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A97-474D-A904-79CF85540EAC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Modelo'!$CP$5:$CP$33</c:f>
              <c:numCache>
                <c:formatCode>0.00</c:formatCode>
                <c:ptCount val="29"/>
                <c:pt idx="0">
                  <c:v>2.3838565968346668</c:v>
                </c:pt>
                <c:pt idx="1">
                  <c:v>2.5350266816296148</c:v>
                </c:pt>
                <c:pt idx="2">
                  <c:v>2.8088364159832762</c:v>
                </c:pt>
                <c:pt idx="3">
                  <c:v>3.3565369469158961</c:v>
                </c:pt>
                <c:pt idx="4">
                  <c:v>3.4468515961604131</c:v>
                </c:pt>
                <c:pt idx="5">
                  <c:v>3.4977301844999555</c:v>
                </c:pt>
                <c:pt idx="6">
                  <c:v>3.532869836490903</c:v>
                </c:pt>
                <c:pt idx="7">
                  <c:v>3.5595489925125956</c:v>
                </c:pt>
                <c:pt idx="8">
                  <c:v>3.5809599968056629</c:v>
                </c:pt>
                <c:pt idx="9">
                  <c:v>3.5987839882794836</c:v>
                </c:pt>
                <c:pt idx="10">
                  <c:v>3.614013335627202</c:v>
                </c:pt>
                <c:pt idx="11">
                  <c:v>3.6272818320990394</c:v>
                </c:pt>
                <c:pt idx="12">
                  <c:v>3.6390183754383449</c:v>
                </c:pt>
                <c:pt idx="13">
                  <c:v>3.6495263901045139</c:v>
                </c:pt>
                <c:pt idx="14">
                  <c:v>3.6590282289519509</c:v>
                </c:pt>
                <c:pt idx="15">
                  <c:v>3.6676915678523985</c:v>
                </c:pt>
                <c:pt idx="16">
                  <c:v>3.6756458902266576</c:v>
                </c:pt>
                <c:pt idx="17">
                  <c:v>3.6829932093453031</c:v>
                </c:pt>
                <c:pt idx="18">
                  <c:v>3.6898152842978242</c:v>
                </c:pt>
                <c:pt idx="19">
                  <c:v>3.6961786190875978</c:v>
                </c:pt>
                <c:pt idx="20">
                  <c:v>3.7021380135220912</c:v>
                </c:pt>
                <c:pt idx="21">
                  <c:v>3.7077391409146419</c:v>
                </c:pt>
                <c:pt idx="22">
                  <c:v>3.7130204554544224</c:v>
                </c:pt>
                <c:pt idx="23">
                  <c:v>3.8230731335768025</c:v>
                </c:pt>
                <c:pt idx="24">
                  <c:v>3.9165979257800836</c:v>
                </c:pt>
                <c:pt idx="25">
                  <c:v>3.9939085870899063</c:v>
                </c:pt>
                <c:pt idx="26">
                  <c:v>4.0561037581019521</c:v>
                </c:pt>
                <c:pt idx="27">
                  <c:v>4.1047632309078441</c:v>
                </c:pt>
                <c:pt idx="28">
                  <c:v>4.1416077159077549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A97-474D-A904-79CF85540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9840"/>
        <c:axId val="-1994751136"/>
      </c:scatterChart>
      <c:valAx>
        <c:axId val="-199475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1136"/>
        <c:crosses val="autoZero"/>
        <c:crossBetween val="midCat"/>
      </c:valAx>
      <c:valAx>
        <c:axId val="-19947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9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Modelo'!$G$40:$G$68</c:f>
              <c:numCache>
                <c:formatCode>0.00</c:formatCode>
                <c:ptCount val="29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43-460D-84E4-6784BDFC5005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43-460D-84E4-6784BDFC5005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Modelo'!$P$40:$P$68</c:f>
              <c:numCache>
                <c:formatCode>0.00</c:formatCode>
                <c:ptCount val="29"/>
                <c:pt idx="0" formatCode="#,##0.00">
                  <c:v>240.75507799080711</c:v>
                </c:pt>
                <c:pt idx="1">
                  <c:v>333.54551056085802</c:v>
                </c:pt>
                <c:pt idx="2">
                  <c:v>645.79769872703434</c:v>
                </c:pt>
                <c:pt idx="3">
                  <c:v>2563.771511228415</c:v>
                </c:pt>
                <c:pt idx="4">
                  <c:v>3215.0728354339212</c:v>
                </c:pt>
                <c:pt idx="5">
                  <c:v>3650.0153600499925</c:v>
                </c:pt>
                <c:pt idx="6">
                  <c:v>3982.9276163017471</c:v>
                </c:pt>
                <c:pt idx="7">
                  <c:v>4254.8894678076422</c:v>
                </c:pt>
                <c:pt idx="8">
                  <c:v>4485.8417159257342</c:v>
                </c:pt>
                <c:pt idx="9">
                  <c:v>4687.1120827867198</c:v>
                </c:pt>
                <c:pt idx="10">
                  <c:v>4865.8047784919636</c:v>
                </c:pt>
                <c:pt idx="11">
                  <c:v>5026.6916117591518</c:v>
                </c:pt>
                <c:pt idx="12">
                  <c:v>5173.1440146642735</c:v>
                </c:pt>
                <c:pt idx="13">
                  <c:v>5307.6385427383912</c:v>
                </c:pt>
                <c:pt idx="14">
                  <c:v>5432.0515325173956</c:v>
                </c:pt>
                <c:pt idx="15">
                  <c:v>5547.8408263472757</c:v>
                </c:pt>
                <c:pt idx="16">
                  <c:v>5656.1630597933399</c:v>
                </c:pt>
                <c:pt idx="17">
                  <c:v>5757.9522497119151</c:v>
                </c:pt>
                <c:pt idx="18">
                  <c:v>5853.9741334159917</c:v>
                </c:pt>
                <c:pt idx="19">
                  <c:v>5944.8647605644765</c:v>
                </c:pt>
                <c:pt idx="20">
                  <c:v>6031.1585414213305</c:v>
                </c:pt>
                <c:pt idx="21">
                  <c:v>6113.3090464603856</c:v>
                </c:pt>
                <c:pt idx="22">
                  <c:v>6191.7047060679206</c:v>
                </c:pt>
                <c:pt idx="23">
                  <c:v>8045.3517747100677</c:v>
                </c:pt>
                <c:pt idx="24">
                  <c:v>9981.7424768247765</c:v>
                </c:pt>
                <c:pt idx="25">
                  <c:v>11852.631154957488</c:v>
                </c:pt>
                <c:pt idx="26">
                  <c:v>13532.861594973396</c:v>
                </c:pt>
                <c:pt idx="27">
                  <c:v>14940.663851932763</c:v>
                </c:pt>
                <c:pt idx="28">
                  <c:v>16035.784111409068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43-460D-84E4-6784BDFC5005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Modelo'!$Y$40:$Y$68</c:f>
              <c:numCache>
                <c:formatCode>0.00</c:formatCode>
                <c:ptCount val="29"/>
                <c:pt idx="0" formatCode="#,##0.00">
                  <c:v>205.65896380460336</c:v>
                </c:pt>
                <c:pt idx="1">
                  <c:v>245.63026161846562</c:v>
                </c:pt>
                <c:pt idx="2">
                  <c:v>400.26437356412475</c:v>
                </c:pt>
                <c:pt idx="3">
                  <c:v>1492.7813061813558</c:v>
                </c:pt>
                <c:pt idx="4">
                  <c:v>1886.4209105254445</c:v>
                </c:pt>
                <c:pt idx="5">
                  <c:v>2154.5342036727707</c:v>
                </c:pt>
                <c:pt idx="6">
                  <c:v>2362.5716249806997</c:v>
                </c:pt>
                <c:pt idx="7">
                  <c:v>2534.3411353631377</c:v>
                </c:pt>
                <c:pt idx="8">
                  <c:v>2681.5011772288758</c:v>
                </c:pt>
                <c:pt idx="9">
                  <c:v>2810.7215416619874</c:v>
                </c:pt>
                <c:pt idx="10">
                  <c:v>2926.2105033648763</c:v>
                </c:pt>
                <c:pt idx="11">
                  <c:v>3030.8097362451108</c:v>
                </c:pt>
                <c:pt idx="12">
                  <c:v>3126.5365495623196</c:v>
                </c:pt>
                <c:pt idx="13">
                  <c:v>3214.8792348982292</c:v>
                </c:pt>
                <c:pt idx="14">
                  <c:v>3296.9698869215708</c:v>
                </c:pt>
                <c:pt idx="15">
                  <c:v>3373.6913622628208</c:v>
                </c:pt>
                <c:pt idx="16">
                  <c:v>3445.746536390197</c:v>
                </c:pt>
                <c:pt idx="17">
                  <c:v>3513.7048494968658</c:v>
                </c:pt>
                <c:pt idx="18">
                  <c:v>3578.0345817622683</c:v>
                </c:pt>
                <c:pt idx="19">
                  <c:v>3639.1258368001841</c:v>
                </c:pt>
                <c:pt idx="20">
                  <c:v>3697.3072882542378</c:v>
                </c:pt>
                <c:pt idx="21">
                  <c:v>3752.8586284826592</c:v>
                </c:pt>
                <c:pt idx="22">
                  <c:v>3806.0199865818499</c:v>
                </c:pt>
                <c:pt idx="23">
                  <c:v>5106.6265741798989</c:v>
                </c:pt>
                <c:pt idx="24">
                  <c:v>6559.7149009994218</c:v>
                </c:pt>
                <c:pt idx="25">
                  <c:v>8062.8936074034509</c:v>
                </c:pt>
                <c:pt idx="26">
                  <c:v>9502.3352087537041</c:v>
                </c:pt>
                <c:pt idx="27">
                  <c:v>10777.543057595512</c:v>
                </c:pt>
                <c:pt idx="28">
                  <c:v>11815.014844462792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43-460D-84E4-6784BDFC5005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Modelo'!$AH$40:$AH$68</c:f>
              <c:numCache>
                <c:formatCode>0.00</c:formatCode>
                <c:ptCount val="29"/>
                <c:pt idx="0" formatCode="#,##0.00">
                  <c:v>236.71716594444987</c:v>
                </c:pt>
                <c:pt idx="1">
                  <c:v>330.67731985729921</c:v>
                </c:pt>
                <c:pt idx="2">
                  <c:v>644.78501050832529</c:v>
                </c:pt>
                <c:pt idx="3">
                  <c:v>2562.9187651209086</c:v>
                </c:pt>
                <c:pt idx="4">
                  <c:v>3212.3495023262753</c:v>
                </c:pt>
                <c:pt idx="5">
                  <c:v>3645.584056641113</c:v>
                </c:pt>
                <c:pt idx="6">
                  <c:v>3976.9461387558868</c:v>
                </c:pt>
                <c:pt idx="7">
                  <c:v>4247.4872174314405</c:v>
                </c:pt>
                <c:pt idx="8">
                  <c:v>4477.1248248993543</c:v>
                </c:pt>
                <c:pt idx="9">
                  <c:v>4677.1690612044449</c:v>
                </c:pt>
                <c:pt idx="10">
                  <c:v>4854.710715654488</c:v>
                </c:pt>
                <c:pt idx="11">
                  <c:v>5014.5111784346282</c:v>
                </c:pt>
                <c:pt idx="12">
                  <c:v>5159.9336289567082</c:v>
                </c:pt>
                <c:pt idx="13">
                  <c:v>5293.4479638995008</c:v>
                </c:pt>
                <c:pt idx="14">
                  <c:v>5416.925058752292</c:v>
                </c:pt>
                <c:pt idx="15">
                  <c:v>5531.8182129746274</c:v>
                </c:pt>
                <c:pt idx="16">
                  <c:v>5639.2802357309965</c:v>
                </c:pt>
                <c:pt idx="17">
                  <c:v>5740.2418855719598</c:v>
                </c:pt>
                <c:pt idx="18">
                  <c:v>5835.4660983822414</c:v>
                </c:pt>
                <c:pt idx="19">
                  <c:v>5925.5864945061167</c:v>
                </c:pt>
                <c:pt idx="20">
                  <c:v>6011.1353614201753</c:v>
                </c:pt>
                <c:pt idx="21">
                  <c:v>6092.5644018924977</c:v>
                </c:pt>
                <c:pt idx="22">
                  <c:v>6170.2603928303242</c:v>
                </c:pt>
                <c:pt idx="23">
                  <c:v>8004.2374332954096</c:v>
                </c:pt>
                <c:pt idx="24">
                  <c:v>9913.9191934569244</c:v>
                </c:pt>
                <c:pt idx="25">
                  <c:v>11753.47699778087</c:v>
                </c:pt>
                <c:pt idx="26">
                  <c:v>13401.49017473075</c:v>
                </c:pt>
                <c:pt idx="27">
                  <c:v>14779.885100084573</c:v>
                </c:pt>
                <c:pt idx="28">
                  <c:v>15851.063841463145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43-460D-84E4-6784BDFC5005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Modelo'!$AQ$40:$AQ$68</c:f>
              <c:numCache>
                <c:formatCode>0.00</c:formatCode>
                <c:ptCount val="29"/>
                <c:pt idx="0" formatCode="#,##0.00">
                  <c:v>233.7932805272257</c:v>
                </c:pt>
                <c:pt idx="1">
                  <c:v>318.71781488570207</c:v>
                </c:pt>
                <c:pt idx="2">
                  <c:v>608.29818229423074</c:v>
                </c:pt>
                <c:pt idx="3">
                  <c:v>2408.4003334404019</c:v>
                </c:pt>
                <c:pt idx="4">
                  <c:v>3023.3609796835685</c:v>
                </c:pt>
                <c:pt idx="5">
                  <c:v>3434.9207646102682</c:v>
                </c:pt>
                <c:pt idx="6">
                  <c:v>3750.407268610787</c:v>
                </c:pt>
                <c:pt idx="7">
                  <c:v>4008.435165680959</c:v>
                </c:pt>
                <c:pt idx="8">
                  <c:v>4227.7665421057682</c:v>
                </c:pt>
                <c:pt idx="9">
                  <c:v>4419.0678633677462</c:v>
                </c:pt>
                <c:pt idx="10">
                  <c:v>4589.0331205280108</c:v>
                </c:pt>
                <c:pt idx="11">
                  <c:v>4742.1612481246202</c:v>
                </c:pt>
                <c:pt idx="12">
                  <c:v>4881.6325790381943</c:v>
                </c:pt>
                <c:pt idx="13">
                  <c:v>5009.7844288206061</c:v>
                </c:pt>
                <c:pt idx="14">
                  <c:v>5128.3884334091908</c:v>
                </c:pt>
                <c:pt idx="15">
                  <c:v>5238.8216591796536</c:v>
                </c:pt>
                <c:pt idx="16">
                  <c:v>5342.1770795486154</c:v>
                </c:pt>
                <c:pt idx="17">
                  <c:v>5439.3376245891923</c:v>
                </c:pt>
                <c:pt idx="18">
                  <c:v>5531.0273984359101</c:v>
                </c:pt>
                <c:pt idx="19">
                  <c:v>5617.8480650417268</c:v>
                </c:pt>
                <c:pt idx="20">
                  <c:v>5700.3053005942174</c:v>
                </c:pt>
                <c:pt idx="21">
                  <c:v>5778.8284150342115</c:v>
                </c:pt>
                <c:pt idx="22">
                  <c:v>5853.785166376656</c:v>
                </c:pt>
                <c:pt idx="23">
                  <c:v>7632.5636758759701</c:v>
                </c:pt>
                <c:pt idx="24">
                  <c:v>9503.912392556651</c:v>
                </c:pt>
                <c:pt idx="25">
                  <c:v>11324.691764798297</c:v>
                </c:pt>
                <c:pt idx="26">
                  <c:v>12970.549735562097</c:v>
                </c:pt>
                <c:pt idx="27">
                  <c:v>14357.303277151568</c:v>
                </c:pt>
                <c:pt idx="28">
                  <c:v>15440.988929041745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43-460D-84E4-6784BDFC5005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Modelo'!$BB$40:$BB$68</c:f>
              <c:numCache>
                <c:formatCode>0.00</c:formatCode>
                <c:ptCount val="29"/>
                <c:pt idx="0" formatCode="#,##0.00">
                  <c:v>253.84263661845321</c:v>
                </c:pt>
                <c:pt idx="1">
                  <c:v>373.63136701813062</c:v>
                </c:pt>
                <c:pt idx="2">
                  <c:v>706.97508207856424</c:v>
                </c:pt>
                <c:pt idx="3">
                  <c:v>2406.0146901338417</c:v>
                </c:pt>
                <c:pt idx="4">
                  <c:v>2939.9777440083667</c:v>
                </c:pt>
                <c:pt idx="5">
                  <c:v>3291.1083337090431</c:v>
                </c:pt>
                <c:pt idx="6">
                  <c:v>3557.6862730484595</c:v>
                </c:pt>
                <c:pt idx="7">
                  <c:v>3774.3384095447241</c:v>
                </c:pt>
                <c:pt idx="8">
                  <c:v>3957.6691101299275</c:v>
                </c:pt>
                <c:pt idx="9">
                  <c:v>4117.0280951313825</c:v>
                </c:pt>
                <c:pt idx="10">
                  <c:v>4258.2392993537915</c:v>
                </c:pt>
                <c:pt idx="11">
                  <c:v>4385.1931875591372</c:v>
                </c:pt>
                <c:pt idx="12">
                  <c:v>4500.6260169580009</c:v>
                </c:pt>
                <c:pt idx="13">
                  <c:v>4606.5400318850143</c:v>
                </c:pt>
                <c:pt idx="14">
                  <c:v>4704.4471897852081</c:v>
                </c:pt>
                <c:pt idx="15">
                  <c:v>4795.5188340283921</c:v>
                </c:pt>
                <c:pt idx="16">
                  <c:v>4880.6819330329627</c:v>
                </c:pt>
                <c:pt idx="17">
                  <c:v>4960.683350718974</c:v>
                </c:pt>
                <c:pt idx="18">
                  <c:v>5036.1341535280098</c:v>
                </c:pt>
                <c:pt idx="19">
                  <c:v>5107.54099282689</c:v>
                </c:pt>
                <c:pt idx="20">
                  <c:v>5175.3288576248497</c:v>
                </c:pt>
                <c:pt idx="21">
                  <c:v>5239.8579094946899</c:v>
                </c:pt>
                <c:pt idx="22">
                  <c:v>5301.4361636255981</c:v>
                </c:pt>
                <c:pt idx="23">
                  <c:v>6761.9482652542647</c:v>
                </c:pt>
                <c:pt idx="24">
                  <c:v>8313.8120444685319</c:v>
                </c:pt>
                <c:pt idx="25">
                  <c:v>9860.7175696955965</c:v>
                </c:pt>
                <c:pt idx="26">
                  <c:v>11309.498094771525</c:v>
                </c:pt>
                <c:pt idx="27">
                  <c:v>12585.649918596842</c:v>
                </c:pt>
                <c:pt idx="28">
                  <c:v>13638.986641980955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A43-460D-84E4-6784BDFC5005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Modelo'!$BL$40:$BL$68</c:f>
              <c:numCache>
                <c:formatCode>0.00</c:formatCode>
                <c:ptCount val="29"/>
                <c:pt idx="0" formatCode="#,##0.00">
                  <c:v>300.01771244780304</c:v>
                </c:pt>
                <c:pt idx="1">
                  <c:v>485.44782348329608</c:v>
                </c:pt>
                <c:pt idx="2">
                  <c:v>918.58079291483853</c:v>
                </c:pt>
                <c:pt idx="3">
                  <c:v>2791.1237177565913</c:v>
                </c:pt>
                <c:pt idx="4">
                  <c:v>3345.6296619162108</c:v>
                </c:pt>
                <c:pt idx="5">
                  <c:v>3707.2927040893178</c:v>
                </c:pt>
                <c:pt idx="6">
                  <c:v>3980.9478297609289</c:v>
                </c:pt>
                <c:pt idx="7">
                  <c:v>4203.0126442454348</c:v>
                </c:pt>
                <c:pt idx="8">
                  <c:v>4390.8061279987996</c:v>
                </c:pt>
                <c:pt idx="9">
                  <c:v>4554.0250689091235</c:v>
                </c:pt>
                <c:pt idx="10">
                  <c:v>4698.6842261899228</c:v>
                </c:pt>
                <c:pt idx="11">
                  <c:v>4828.7884860507565</c:v>
                </c:pt>
                <c:pt idx="12">
                  <c:v>4947.1472915654795</c:v>
                </c:pt>
                <c:pt idx="13">
                  <c:v>5055.8121120035494</c:v>
                </c:pt>
                <c:pt idx="14">
                  <c:v>5156.3293807217033</c:v>
                </c:pt>
                <c:pt idx="15">
                  <c:v>5249.8954071410353</c:v>
                </c:pt>
                <c:pt idx="16">
                  <c:v>5337.4557547354552</c:v>
                </c:pt>
                <c:pt idx="17">
                  <c:v>5419.77147469391</c:v>
                </c:pt>
                <c:pt idx="18">
                  <c:v>5497.4646861382435</c:v>
                </c:pt>
                <c:pt idx="19">
                  <c:v>5571.0508102163021</c:v>
                </c:pt>
                <c:pt idx="20">
                  <c:v>5640.9619080420252</c:v>
                </c:pt>
                <c:pt idx="21">
                  <c:v>5707.5639273029346</c:v>
                </c:pt>
                <c:pt idx="22">
                  <c:v>5771.169678999684</c:v>
                </c:pt>
                <c:pt idx="23">
                  <c:v>7298.7506684709224</c:v>
                </c:pt>
                <c:pt idx="24">
                  <c:v>8980.6381702504132</c:v>
                </c:pt>
                <c:pt idx="25">
                  <c:v>10748.037257083553</c:v>
                </c:pt>
                <c:pt idx="26">
                  <c:v>12523.640793292279</c:v>
                </c:pt>
                <c:pt idx="27">
                  <c:v>14235.715682067252</c:v>
                </c:pt>
                <c:pt idx="28">
                  <c:v>15828.975152529332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A43-460D-84E4-6784BDFC5005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Modelo'!$BV$40:$BV$68</c:f>
              <c:numCache>
                <c:formatCode>0.00</c:formatCode>
                <c:ptCount val="29"/>
                <c:pt idx="0" formatCode="#,##0.00">
                  <c:v>225.11087030505576</c:v>
                </c:pt>
                <c:pt idx="1">
                  <c:v>295.84178945607221</c:v>
                </c:pt>
                <c:pt idx="2">
                  <c:v>510.60361606653237</c:v>
                </c:pt>
                <c:pt idx="3">
                  <c:v>1694.0618916493872</c:v>
                </c:pt>
                <c:pt idx="4">
                  <c:v>2080.1230726142044</c:v>
                </c:pt>
                <c:pt idx="5">
                  <c:v>2337.0867321479514</c:v>
                </c:pt>
                <c:pt idx="6">
                  <c:v>2533.7928880023719</c:v>
                </c:pt>
                <c:pt idx="7">
                  <c:v>2694.6861765537947</c:v>
                </c:pt>
                <c:pt idx="8">
                  <c:v>2831.5532842924949</c:v>
                </c:pt>
                <c:pt idx="9">
                  <c:v>2951.0605433855621</c:v>
                </c:pt>
                <c:pt idx="10">
                  <c:v>3057.3759502993926</c:v>
                </c:pt>
                <c:pt idx="11">
                  <c:v>3153.292878572659</c:v>
                </c:pt>
                <c:pt idx="12">
                  <c:v>3240.7816989938624</c:v>
                </c:pt>
                <c:pt idx="13">
                  <c:v>3321.2880251544102</c:v>
                </c:pt>
                <c:pt idx="14">
                  <c:v>3395.9061222899627</c:v>
                </c:pt>
                <c:pt idx="15">
                  <c:v>3465.4856317294539</c:v>
                </c:pt>
                <c:pt idx="16">
                  <c:v>3530.7003328351734</c:v>
                </c:pt>
                <c:pt idx="17">
                  <c:v>3592.0941496158539</c:v>
                </c:pt>
                <c:pt idx="18">
                  <c:v>3650.1129224407946</c:v>
                </c:pt>
                <c:pt idx="19">
                  <c:v>3705.1269487616232</c:v>
                </c:pt>
                <c:pt idx="20">
                  <c:v>3757.4473508494862</c:v>
                </c:pt>
                <c:pt idx="21">
                  <c:v>3807.338204244094</c:v>
                </c:pt>
                <c:pt idx="22">
                  <c:v>3855.0256864091511</c:v>
                </c:pt>
                <c:pt idx="23">
                  <c:v>5008.717020557553</c:v>
                </c:pt>
                <c:pt idx="24">
                  <c:v>6283.4940606852642</c:v>
                </c:pt>
                <c:pt idx="25">
                  <c:v>7606.4501190480905</c:v>
                </c:pt>
                <c:pt idx="26">
                  <c:v>8894.6235262473838</c:v>
                </c:pt>
                <c:pt idx="27">
                  <c:v>10069.882833810374</c:v>
                </c:pt>
                <c:pt idx="28">
                  <c:v>11069.151116080382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A43-460D-84E4-6784BDFC5005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Modelo'!$CF$40:$CF$68</c:f>
              <c:numCache>
                <c:formatCode>0.00</c:formatCode>
                <c:ptCount val="29"/>
                <c:pt idx="0" formatCode="#,##0.00">
                  <c:v>236.99571398186657</c:v>
                </c:pt>
                <c:pt idx="1">
                  <c:v>338.50666452143469</c:v>
                </c:pt>
                <c:pt idx="2">
                  <c:v>614.74842578981236</c:v>
                </c:pt>
                <c:pt idx="3">
                  <c:v>1966.2619198182033</c:v>
                </c:pt>
                <c:pt idx="4">
                  <c:v>2385.104147391713</c:v>
                </c:pt>
                <c:pt idx="5">
                  <c:v>2660.6750255935108</c:v>
                </c:pt>
                <c:pt idx="6">
                  <c:v>2870.2022197478877</c:v>
                </c:pt>
                <c:pt idx="7">
                  <c:v>3040.7818542696659</c:v>
                </c:pt>
                <c:pt idx="8">
                  <c:v>3185.3792721839704</c:v>
                </c:pt>
                <c:pt idx="9">
                  <c:v>3311.2858966484469</c:v>
                </c:pt>
                <c:pt idx="10">
                  <c:v>3423.0400585581656</c:v>
                </c:pt>
                <c:pt idx="11">
                  <c:v>3523.6720257154911</c:v>
                </c:pt>
                <c:pt idx="12">
                  <c:v>3615.3125174807287</c:v>
                </c:pt>
                <c:pt idx="13">
                  <c:v>3699.5205103344119</c:v>
                </c:pt>
                <c:pt idx="14">
                  <c:v>3777.4732344531085</c:v>
                </c:pt>
                <c:pt idx="15">
                  <c:v>3850.0827844492696</c:v>
                </c:pt>
                <c:pt idx="16">
                  <c:v>3918.0710665189481</c:v>
                </c:pt>
                <c:pt idx="17">
                  <c:v>3982.0198326023838</c:v>
                </c:pt>
                <c:pt idx="18">
                  <c:v>4042.4051641572137</c:v>
                </c:pt>
                <c:pt idx="19">
                  <c:v>4099.6218920662668</c:v>
                </c:pt>
                <c:pt idx="20">
                  <c:v>4154.0012989591642</c:v>
                </c:pt>
                <c:pt idx="21">
                  <c:v>4205.8242160614445</c:v>
                </c:pt>
                <c:pt idx="22">
                  <c:v>4255.3308879506803</c:v>
                </c:pt>
                <c:pt idx="23">
                  <c:v>5447.1556314188583</c:v>
                </c:pt>
                <c:pt idx="24">
                  <c:v>6759.8296306027378</c:v>
                </c:pt>
                <c:pt idx="25">
                  <c:v>8131.1125718254543</c:v>
                </c:pt>
                <c:pt idx="26">
                  <c:v>9491.0000870951117</c:v>
                </c:pt>
                <c:pt idx="27">
                  <c:v>10773.798060648633</c:v>
                </c:pt>
                <c:pt idx="28">
                  <c:v>11926.877630866673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A43-460D-84E4-6784BDFC5005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Modelo'!$CP$40:$CP$68</c:f>
              <c:numCache>
                <c:formatCode>0.00</c:formatCode>
                <c:ptCount val="29"/>
                <c:pt idx="0" formatCode="#,##0.00">
                  <c:v>242.0229759778052</c:v>
                </c:pt>
                <c:pt idx="1">
                  <c:v>342.78884572276831</c:v>
                </c:pt>
                <c:pt idx="2">
                  <c:v>643.92667446915107</c:v>
                </c:pt>
                <c:pt idx="3">
                  <c:v>2272.6729711039952</c:v>
                </c:pt>
                <c:pt idx="4">
                  <c:v>2798.0250362138654</c:v>
                </c:pt>
                <c:pt idx="5">
                  <c:v>3145.7933099549587</c:v>
                </c:pt>
                <c:pt idx="6">
                  <c:v>3410.9066714514247</c:v>
                </c:pt>
                <c:pt idx="7">
                  <c:v>3627.0120005245039</c:v>
                </c:pt>
                <c:pt idx="8">
                  <c:v>3810.3072474807568</c:v>
                </c:pt>
                <c:pt idx="9">
                  <c:v>3969.9404132751292</c:v>
                </c:pt>
                <c:pt idx="10">
                  <c:v>4111.623462328972</c:v>
                </c:pt>
                <c:pt idx="11">
                  <c:v>4239.1797515130675</c:v>
                </c:pt>
                <c:pt idx="12">
                  <c:v>4355.3030102282701</c:v>
                </c:pt>
                <c:pt idx="13">
                  <c:v>4461.9673710774505</c:v>
                </c:pt>
                <c:pt idx="14">
                  <c:v>4560.6655911536554</c:v>
                </c:pt>
                <c:pt idx="15">
                  <c:v>4652.5555573252759</c:v>
                </c:pt>
                <c:pt idx="16">
                  <c:v>4738.554611766408</c:v>
                </c:pt>
                <c:pt idx="17">
                  <c:v>4819.4026191922867</c:v>
                </c:pt>
                <c:pt idx="18">
                  <c:v>4895.7054916113957</c:v>
                </c:pt>
                <c:pt idx="19">
                  <c:v>4967.9660475178371</c:v>
                </c:pt>
                <c:pt idx="20">
                  <c:v>5036.6064060498447</c:v>
                </c:pt>
                <c:pt idx="21">
                  <c:v>5101.9845709572119</c:v>
                </c:pt>
                <c:pt idx="22">
                  <c:v>5164.4069327507468</c:v>
                </c:pt>
                <c:pt idx="23">
                  <c:v>6653.8519516212746</c:v>
                </c:pt>
                <c:pt idx="24">
                  <c:v>8252.7354919569789</c:v>
                </c:pt>
                <c:pt idx="25">
                  <c:v>9860.7190945007333</c:v>
                </c:pt>
                <c:pt idx="26">
                  <c:v>11378.991109427749</c:v>
                </c:pt>
                <c:pt idx="27">
                  <c:v>12728.089805786445</c:v>
                </c:pt>
                <c:pt idx="28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A43-460D-84E4-6784BDFC5005}"/>
            </c:ext>
          </c:extLst>
        </c:ser>
        <c:ser>
          <c:idx val="11"/>
          <c:order val="11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Modelo'!$R$93:$R$94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xVal>
          <c:yVal>
            <c:numRef>
              <c:f>'Gráficas x Modelo'!$S$93:$S$94</c:f>
              <c:numCache>
                <c:formatCode>General</c:formatCode>
                <c:ptCount val="2"/>
                <c:pt idx="0">
                  <c:v>83.93956</c:v>
                </c:pt>
                <c:pt idx="1">
                  <c:v>23510.687899999997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FB-4545-96AD-7C71C5149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8208"/>
        <c:axId val="-1994753312"/>
      </c:scatterChart>
      <c:valAx>
        <c:axId val="-199475820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3312"/>
        <c:crosses val="autoZero"/>
        <c:crossBetween val="midCat"/>
      </c:valAx>
      <c:valAx>
        <c:axId val="-199475331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8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Modelo'!$G$40:$G$68,'Gráficas x Modelo'!$P$40:$P$68,'Gráficas x Modelo'!$Y$40:$Y$68,'Gráficas x Modelo'!$AH$40:$AH$68,'Gráficas x Modelo'!$AQ$40:$AQ$68,'Gráficas x Modelo'!$BB$40:$BB$68,'Gráficas x Modelo'!$BL$40:$BL$68,'Gráficas x Modelo'!$BV$40:$BV$68,'Gráficas x Modelo'!$CF$40:$CF$68,'Gráficas x Modelo'!$CP$40:$CP$68)</c:f>
              <c:numCache>
                <c:formatCode>0.00</c:formatCode>
                <c:ptCount val="290"/>
                <c:pt idx="0" formatCode="#,##0.00">
                  <c:v>227.75503692517512</c:v>
                </c:pt>
                <c:pt idx="1">
                  <c:v>340.33717379894398</c:v>
                </c:pt>
                <c:pt idx="2">
                  <c:v>802.36491426612179</c:v>
                </c:pt>
                <c:pt idx="3">
                  <c:v>3690.3089923734424</c:v>
                </c:pt>
                <c:pt idx="4">
                  <c:v>4607.8902913685897</c:v>
                </c:pt>
                <c:pt idx="5">
                  <c:v>5200.5369017277517</c:v>
                </c:pt>
                <c:pt idx="6">
                  <c:v>5643.5394473895813</c:v>
                </c:pt>
                <c:pt idx="7">
                  <c:v>5998.7754266882093</c:v>
                </c:pt>
                <c:pt idx="8">
                  <c:v>6295.8508068788205</c:v>
                </c:pt>
                <c:pt idx="9">
                  <c:v>6551.3772379490392</c:v>
                </c:pt>
                <c:pt idx="10">
                  <c:v>6775.6600710927996</c:v>
                </c:pt>
                <c:pt idx="11">
                  <c:v>6975.5541514352899</c:v>
                </c:pt>
                <c:pt idx="12">
                  <c:v>7155.8599847447122</c:v>
                </c:pt>
                <c:pt idx="13">
                  <c:v>7320.0753971264057</c:v>
                </c:pt>
                <c:pt idx="14">
                  <c:v>7470.8306922754891</c:v>
                </c:pt>
                <c:pt idx="15">
                  <c:v>7610.1553204408156</c:v>
                </c:pt>
                <c:pt idx="16">
                  <c:v>7739.6489633706224</c:v>
                </c:pt>
                <c:pt idx="17">
                  <c:v>7860.5955250110892</c:v>
                </c:pt>
                <c:pt idx="18">
                  <c:v>7974.0415304942044</c:v>
                </c:pt>
                <c:pt idx="19">
                  <c:v>8080.851524367522</c:v>
                </c:pt>
                <c:pt idx="20">
                  <c:v>8181.7481400615652</c:v>
                </c:pt>
                <c:pt idx="21">
                  <c:v>8277.3416776777449</c:v>
                </c:pt>
                <c:pt idx="22">
                  <c:v>8368.1523315267059</c:v>
                </c:pt>
                <c:pt idx="23">
                  <c:v>10405.585436457242</c:v>
                </c:pt>
                <c:pt idx="24">
                  <c:v>12337.080098198239</c:v>
                </c:pt>
                <c:pt idx="25">
                  <c:v>14045.348604499837</c:v>
                </c:pt>
                <c:pt idx="26">
                  <c:v>15466.779736843153</c:v>
                </c:pt>
                <c:pt idx="27">
                  <c:v>16581.174951836441</c:v>
                </c:pt>
                <c:pt idx="28">
                  <c:v>17392.906701268734</c:v>
                </c:pt>
                <c:pt idx="29" formatCode="#,##0.00">
                  <c:v>240.75507799080711</c:v>
                </c:pt>
                <c:pt idx="30">
                  <c:v>333.54551056085802</c:v>
                </c:pt>
                <c:pt idx="31">
                  <c:v>645.79769872703434</c:v>
                </c:pt>
                <c:pt idx="32">
                  <c:v>2563.771511228415</c:v>
                </c:pt>
                <c:pt idx="33">
                  <c:v>3215.0728354339212</c:v>
                </c:pt>
                <c:pt idx="34">
                  <c:v>3650.0153600499925</c:v>
                </c:pt>
                <c:pt idx="35">
                  <c:v>3982.9276163017471</c:v>
                </c:pt>
                <c:pt idx="36">
                  <c:v>4254.8894678076422</c:v>
                </c:pt>
                <c:pt idx="37">
                  <c:v>4485.8417159257342</c:v>
                </c:pt>
                <c:pt idx="38">
                  <c:v>4687.1120827867198</c:v>
                </c:pt>
                <c:pt idx="39">
                  <c:v>4865.8047784919636</c:v>
                </c:pt>
                <c:pt idx="40">
                  <c:v>5026.6916117591518</c:v>
                </c:pt>
                <c:pt idx="41">
                  <c:v>5173.1440146642735</c:v>
                </c:pt>
                <c:pt idx="42">
                  <c:v>5307.6385427383912</c:v>
                </c:pt>
                <c:pt idx="43">
                  <c:v>5432.0515325173956</c:v>
                </c:pt>
                <c:pt idx="44">
                  <c:v>5547.8408263472757</c:v>
                </c:pt>
                <c:pt idx="45">
                  <c:v>5656.1630597933399</c:v>
                </c:pt>
                <c:pt idx="46">
                  <c:v>5757.9522497119151</c:v>
                </c:pt>
                <c:pt idx="47">
                  <c:v>5853.9741334159917</c:v>
                </c:pt>
                <c:pt idx="48">
                  <c:v>5944.8647605644765</c:v>
                </c:pt>
                <c:pt idx="49">
                  <c:v>6031.1585414213305</c:v>
                </c:pt>
                <c:pt idx="50">
                  <c:v>6113.3090464603856</c:v>
                </c:pt>
                <c:pt idx="51">
                  <c:v>6191.7047060679206</c:v>
                </c:pt>
                <c:pt idx="52">
                  <c:v>8045.3517747100677</c:v>
                </c:pt>
                <c:pt idx="53">
                  <c:v>9981.7424768247765</c:v>
                </c:pt>
                <c:pt idx="54">
                  <c:v>11852.631154957488</c:v>
                </c:pt>
                <c:pt idx="55">
                  <c:v>13532.861594973396</c:v>
                </c:pt>
                <c:pt idx="56">
                  <c:v>14940.663851932763</c:v>
                </c:pt>
                <c:pt idx="57">
                  <c:v>16035.784111409068</c:v>
                </c:pt>
                <c:pt idx="58" formatCode="#,##0.00">
                  <c:v>205.65896380460336</c:v>
                </c:pt>
                <c:pt idx="59">
                  <c:v>245.63026161846562</c:v>
                </c:pt>
                <c:pt idx="60">
                  <c:v>400.26437356412475</c:v>
                </c:pt>
                <c:pt idx="61">
                  <c:v>1492.7813061813558</c:v>
                </c:pt>
                <c:pt idx="62">
                  <c:v>1886.4209105254445</c:v>
                </c:pt>
                <c:pt idx="63">
                  <c:v>2154.5342036727707</c:v>
                </c:pt>
                <c:pt idx="64">
                  <c:v>2362.5716249806997</c:v>
                </c:pt>
                <c:pt idx="65">
                  <c:v>2534.3411353631377</c:v>
                </c:pt>
                <c:pt idx="66">
                  <c:v>2681.5011772288758</c:v>
                </c:pt>
                <c:pt idx="67">
                  <c:v>2810.7215416619874</c:v>
                </c:pt>
                <c:pt idx="68">
                  <c:v>2926.2105033648763</c:v>
                </c:pt>
                <c:pt idx="69">
                  <c:v>3030.8097362451108</c:v>
                </c:pt>
                <c:pt idx="70">
                  <c:v>3126.5365495623196</c:v>
                </c:pt>
                <c:pt idx="71">
                  <c:v>3214.8792348982292</c:v>
                </c:pt>
                <c:pt idx="72">
                  <c:v>3296.9698869215708</c:v>
                </c:pt>
                <c:pt idx="73">
                  <c:v>3373.6913622628208</c:v>
                </c:pt>
                <c:pt idx="74">
                  <c:v>3445.746536390197</c:v>
                </c:pt>
                <c:pt idx="75">
                  <c:v>3513.7048494968658</c:v>
                </c:pt>
                <c:pt idx="76">
                  <c:v>3578.0345817622683</c:v>
                </c:pt>
                <c:pt idx="77">
                  <c:v>3639.1258368001841</c:v>
                </c:pt>
                <c:pt idx="78">
                  <c:v>3697.3072882542378</c:v>
                </c:pt>
                <c:pt idx="79">
                  <c:v>3752.8586284826592</c:v>
                </c:pt>
                <c:pt idx="80">
                  <c:v>3806.0199865818499</c:v>
                </c:pt>
                <c:pt idx="81">
                  <c:v>5106.6265741798989</c:v>
                </c:pt>
                <c:pt idx="82">
                  <c:v>6559.7149009994218</c:v>
                </c:pt>
                <c:pt idx="83">
                  <c:v>8062.8936074034509</c:v>
                </c:pt>
                <c:pt idx="84">
                  <c:v>9502.3352087537041</c:v>
                </c:pt>
                <c:pt idx="85">
                  <c:v>10777.543057595512</c:v>
                </c:pt>
                <c:pt idx="86">
                  <c:v>11815.014844462792</c:v>
                </c:pt>
                <c:pt idx="87" formatCode="#,##0.00">
                  <c:v>236.71716594444987</c:v>
                </c:pt>
                <c:pt idx="88">
                  <c:v>330.67731985729921</c:v>
                </c:pt>
                <c:pt idx="89">
                  <c:v>644.78501050832529</c:v>
                </c:pt>
                <c:pt idx="90">
                  <c:v>2562.9187651209086</c:v>
                </c:pt>
                <c:pt idx="91">
                  <c:v>3212.3495023262753</c:v>
                </c:pt>
                <c:pt idx="92">
                  <c:v>3645.584056641113</c:v>
                </c:pt>
                <c:pt idx="93">
                  <c:v>3976.9461387558868</c:v>
                </c:pt>
                <c:pt idx="94">
                  <c:v>4247.4872174314405</c:v>
                </c:pt>
                <c:pt idx="95">
                  <c:v>4477.1248248993543</c:v>
                </c:pt>
                <c:pt idx="96">
                  <c:v>4677.1690612044449</c:v>
                </c:pt>
                <c:pt idx="97">
                  <c:v>4854.710715654488</c:v>
                </c:pt>
                <c:pt idx="98">
                  <c:v>5014.5111784346282</c:v>
                </c:pt>
                <c:pt idx="99">
                  <c:v>5159.9336289567082</c:v>
                </c:pt>
                <c:pt idx="100">
                  <c:v>5293.4479638995008</c:v>
                </c:pt>
                <c:pt idx="101">
                  <c:v>5416.925058752292</c:v>
                </c:pt>
                <c:pt idx="102">
                  <c:v>5531.8182129746274</c:v>
                </c:pt>
                <c:pt idx="103">
                  <c:v>5639.2802357309965</c:v>
                </c:pt>
                <c:pt idx="104">
                  <c:v>5740.2418855719598</c:v>
                </c:pt>
                <c:pt idx="105">
                  <c:v>5835.4660983822414</c:v>
                </c:pt>
                <c:pt idx="106">
                  <c:v>5925.5864945061167</c:v>
                </c:pt>
                <c:pt idx="107">
                  <c:v>6011.1353614201753</c:v>
                </c:pt>
                <c:pt idx="108">
                  <c:v>6092.5644018924977</c:v>
                </c:pt>
                <c:pt idx="109">
                  <c:v>6170.2603928303242</c:v>
                </c:pt>
                <c:pt idx="110">
                  <c:v>8004.2374332954096</c:v>
                </c:pt>
                <c:pt idx="111">
                  <c:v>9913.9191934569244</c:v>
                </c:pt>
                <c:pt idx="112">
                  <c:v>11753.47699778087</c:v>
                </c:pt>
                <c:pt idx="113">
                  <c:v>13401.49017473075</c:v>
                </c:pt>
                <c:pt idx="114">
                  <c:v>14779.885100084573</c:v>
                </c:pt>
                <c:pt idx="115">
                  <c:v>15851.063841463145</c:v>
                </c:pt>
                <c:pt idx="116" formatCode="#,##0.00">
                  <c:v>233.7932805272257</c:v>
                </c:pt>
                <c:pt idx="117">
                  <c:v>318.71781488570207</c:v>
                </c:pt>
                <c:pt idx="118">
                  <c:v>608.29818229423074</c:v>
                </c:pt>
                <c:pt idx="119">
                  <c:v>2408.4003334404019</c:v>
                </c:pt>
                <c:pt idx="120">
                  <c:v>3023.3609796835685</c:v>
                </c:pt>
                <c:pt idx="121">
                  <c:v>3434.9207646102682</c:v>
                </c:pt>
                <c:pt idx="122">
                  <c:v>3750.407268610787</c:v>
                </c:pt>
                <c:pt idx="123">
                  <c:v>4008.435165680959</c:v>
                </c:pt>
                <c:pt idx="124">
                  <c:v>4227.7665421057682</c:v>
                </c:pt>
                <c:pt idx="125">
                  <c:v>4419.0678633677462</c:v>
                </c:pt>
                <c:pt idx="126">
                  <c:v>4589.0331205280108</c:v>
                </c:pt>
                <c:pt idx="127">
                  <c:v>4742.1612481246202</c:v>
                </c:pt>
                <c:pt idx="128">
                  <c:v>4881.6325790381943</c:v>
                </c:pt>
                <c:pt idx="129">
                  <c:v>5009.7844288206061</c:v>
                </c:pt>
                <c:pt idx="130">
                  <c:v>5128.3884334091908</c:v>
                </c:pt>
                <c:pt idx="131">
                  <c:v>5238.8216591796536</c:v>
                </c:pt>
                <c:pt idx="132">
                  <c:v>5342.1770795486154</c:v>
                </c:pt>
                <c:pt idx="133">
                  <c:v>5439.3376245891923</c:v>
                </c:pt>
                <c:pt idx="134">
                  <c:v>5531.0273984359101</c:v>
                </c:pt>
                <c:pt idx="135">
                  <c:v>5617.8480650417268</c:v>
                </c:pt>
                <c:pt idx="136">
                  <c:v>5700.3053005942174</c:v>
                </c:pt>
                <c:pt idx="137">
                  <c:v>5778.8284150342115</c:v>
                </c:pt>
                <c:pt idx="138">
                  <c:v>5853.785166376656</c:v>
                </c:pt>
                <c:pt idx="139">
                  <c:v>7632.5636758759701</c:v>
                </c:pt>
                <c:pt idx="140">
                  <c:v>9503.912392556651</c:v>
                </c:pt>
                <c:pt idx="141">
                  <c:v>11324.691764798297</c:v>
                </c:pt>
                <c:pt idx="142">
                  <c:v>12970.549735562097</c:v>
                </c:pt>
                <c:pt idx="143">
                  <c:v>14357.303277151568</c:v>
                </c:pt>
                <c:pt idx="144">
                  <c:v>15440.988929041745</c:v>
                </c:pt>
                <c:pt idx="145" formatCode="#,##0.00">
                  <c:v>253.84263661845321</c:v>
                </c:pt>
                <c:pt idx="146">
                  <c:v>373.63136701813062</c:v>
                </c:pt>
                <c:pt idx="147">
                  <c:v>706.97508207856424</c:v>
                </c:pt>
                <c:pt idx="148">
                  <c:v>2406.0146901338417</c:v>
                </c:pt>
                <c:pt idx="149">
                  <c:v>2939.9777440083667</c:v>
                </c:pt>
                <c:pt idx="150">
                  <c:v>3291.1083337090431</c:v>
                </c:pt>
                <c:pt idx="151">
                  <c:v>3557.6862730484595</c:v>
                </c:pt>
                <c:pt idx="152">
                  <c:v>3774.3384095447241</c:v>
                </c:pt>
                <c:pt idx="153">
                  <c:v>3957.6691101299275</c:v>
                </c:pt>
                <c:pt idx="154">
                  <c:v>4117.0280951313825</c:v>
                </c:pt>
                <c:pt idx="155">
                  <c:v>4258.2392993537915</c:v>
                </c:pt>
                <c:pt idx="156">
                  <c:v>4385.1931875591372</c:v>
                </c:pt>
                <c:pt idx="157">
                  <c:v>4500.6260169580009</c:v>
                </c:pt>
                <c:pt idx="158">
                  <c:v>4606.5400318850143</c:v>
                </c:pt>
                <c:pt idx="159">
                  <c:v>4704.4471897852081</c:v>
                </c:pt>
                <c:pt idx="160">
                  <c:v>4795.5188340283921</c:v>
                </c:pt>
                <c:pt idx="161">
                  <c:v>4880.6819330329627</c:v>
                </c:pt>
                <c:pt idx="162">
                  <c:v>4960.683350718974</c:v>
                </c:pt>
                <c:pt idx="163">
                  <c:v>5036.1341535280098</c:v>
                </c:pt>
                <c:pt idx="164">
                  <c:v>5107.54099282689</c:v>
                </c:pt>
                <c:pt idx="165">
                  <c:v>5175.3288576248497</c:v>
                </c:pt>
                <c:pt idx="166">
                  <c:v>5239.8579094946899</c:v>
                </c:pt>
                <c:pt idx="167">
                  <c:v>5301.4361636255981</c:v>
                </c:pt>
                <c:pt idx="168">
                  <c:v>6761.9482652542647</c:v>
                </c:pt>
                <c:pt idx="169">
                  <c:v>8313.8120444685319</c:v>
                </c:pt>
                <c:pt idx="170">
                  <c:v>9860.7175696955965</c:v>
                </c:pt>
                <c:pt idx="171">
                  <c:v>11309.498094771525</c:v>
                </c:pt>
                <c:pt idx="172">
                  <c:v>12585.649918596842</c:v>
                </c:pt>
                <c:pt idx="173">
                  <c:v>13638.986641980955</c:v>
                </c:pt>
                <c:pt idx="174" formatCode="#,##0.00">
                  <c:v>300.01771244780304</c:v>
                </c:pt>
                <c:pt idx="175">
                  <c:v>485.44782348329608</c:v>
                </c:pt>
                <c:pt idx="176">
                  <c:v>918.58079291483853</c:v>
                </c:pt>
                <c:pt idx="177">
                  <c:v>2791.1237177565913</c:v>
                </c:pt>
                <c:pt idx="178">
                  <c:v>3345.6296619162108</c:v>
                </c:pt>
                <c:pt idx="179">
                  <c:v>3707.2927040893178</c:v>
                </c:pt>
                <c:pt idx="180">
                  <c:v>3980.9478297609289</c:v>
                </c:pt>
                <c:pt idx="181">
                  <c:v>4203.0126442454348</c:v>
                </c:pt>
                <c:pt idx="182">
                  <c:v>4390.8061279987996</c:v>
                </c:pt>
                <c:pt idx="183">
                  <c:v>4554.0250689091235</c:v>
                </c:pt>
                <c:pt idx="184">
                  <c:v>4698.6842261899228</c:v>
                </c:pt>
                <c:pt idx="185">
                  <c:v>4828.7884860507565</c:v>
                </c:pt>
                <c:pt idx="186">
                  <c:v>4947.1472915654795</c:v>
                </c:pt>
                <c:pt idx="187">
                  <c:v>5055.8121120035494</c:v>
                </c:pt>
                <c:pt idx="188">
                  <c:v>5156.3293807217033</c:v>
                </c:pt>
                <c:pt idx="189">
                  <c:v>5249.8954071410353</c:v>
                </c:pt>
                <c:pt idx="190">
                  <c:v>5337.4557547354552</c:v>
                </c:pt>
                <c:pt idx="191">
                  <c:v>5419.77147469391</c:v>
                </c:pt>
                <c:pt idx="192">
                  <c:v>5497.4646861382435</c:v>
                </c:pt>
                <c:pt idx="193">
                  <c:v>5571.0508102163021</c:v>
                </c:pt>
                <c:pt idx="194">
                  <c:v>5640.9619080420252</c:v>
                </c:pt>
                <c:pt idx="195">
                  <c:v>5707.5639273029346</c:v>
                </c:pt>
                <c:pt idx="196">
                  <c:v>5771.169678999684</c:v>
                </c:pt>
                <c:pt idx="197">
                  <c:v>7298.7506684709224</c:v>
                </c:pt>
                <c:pt idx="198">
                  <c:v>8980.6381702504132</c:v>
                </c:pt>
                <c:pt idx="199">
                  <c:v>10748.037257083553</c:v>
                </c:pt>
                <c:pt idx="200">
                  <c:v>12523.640793292279</c:v>
                </c:pt>
                <c:pt idx="201">
                  <c:v>14235.715682067252</c:v>
                </c:pt>
                <c:pt idx="202">
                  <c:v>15828.975152529332</c:v>
                </c:pt>
                <c:pt idx="203" formatCode="#,##0.00">
                  <c:v>225.11087030505576</c:v>
                </c:pt>
                <c:pt idx="204">
                  <c:v>295.84178945607221</c:v>
                </c:pt>
                <c:pt idx="205">
                  <c:v>510.60361606653237</c:v>
                </c:pt>
                <c:pt idx="206">
                  <c:v>1694.0618916493872</c:v>
                </c:pt>
                <c:pt idx="207">
                  <c:v>2080.1230726142044</c:v>
                </c:pt>
                <c:pt idx="208">
                  <c:v>2337.0867321479514</c:v>
                </c:pt>
                <c:pt idx="209">
                  <c:v>2533.7928880023719</c:v>
                </c:pt>
                <c:pt idx="210">
                  <c:v>2694.6861765537947</c:v>
                </c:pt>
                <c:pt idx="211">
                  <c:v>2831.5532842924949</c:v>
                </c:pt>
                <c:pt idx="212">
                  <c:v>2951.0605433855621</c:v>
                </c:pt>
                <c:pt idx="213">
                  <c:v>3057.3759502993926</c:v>
                </c:pt>
                <c:pt idx="214">
                  <c:v>3153.292878572659</c:v>
                </c:pt>
                <c:pt idx="215">
                  <c:v>3240.7816989938624</c:v>
                </c:pt>
                <c:pt idx="216">
                  <c:v>3321.2880251544102</c:v>
                </c:pt>
                <c:pt idx="217">
                  <c:v>3395.9061222899627</c:v>
                </c:pt>
                <c:pt idx="218">
                  <c:v>3465.4856317294539</c:v>
                </c:pt>
                <c:pt idx="219">
                  <c:v>3530.7003328351734</c:v>
                </c:pt>
                <c:pt idx="220">
                  <c:v>3592.0941496158539</c:v>
                </c:pt>
                <c:pt idx="221">
                  <c:v>3650.1129224407946</c:v>
                </c:pt>
                <c:pt idx="222">
                  <c:v>3705.1269487616232</c:v>
                </c:pt>
                <c:pt idx="223">
                  <c:v>3757.4473508494862</c:v>
                </c:pt>
                <c:pt idx="224">
                  <c:v>3807.338204244094</c:v>
                </c:pt>
                <c:pt idx="225">
                  <c:v>3855.0256864091511</c:v>
                </c:pt>
                <c:pt idx="226">
                  <c:v>5008.717020557553</c:v>
                </c:pt>
                <c:pt idx="227">
                  <c:v>6283.4940606852642</c:v>
                </c:pt>
                <c:pt idx="228">
                  <c:v>7606.4501190480905</c:v>
                </c:pt>
                <c:pt idx="229">
                  <c:v>8894.6235262473838</c:v>
                </c:pt>
                <c:pt idx="230">
                  <c:v>10069.882833810374</c:v>
                </c:pt>
                <c:pt idx="231">
                  <c:v>11069.151116080382</c:v>
                </c:pt>
                <c:pt idx="232" formatCode="#,##0.00">
                  <c:v>236.99571398186657</c:v>
                </c:pt>
                <c:pt idx="233">
                  <c:v>338.50666452143469</c:v>
                </c:pt>
                <c:pt idx="234">
                  <c:v>614.74842578981236</c:v>
                </c:pt>
                <c:pt idx="235">
                  <c:v>1966.2619198182033</c:v>
                </c:pt>
                <c:pt idx="236">
                  <c:v>2385.104147391713</c:v>
                </c:pt>
                <c:pt idx="237">
                  <c:v>2660.6750255935108</c:v>
                </c:pt>
                <c:pt idx="238">
                  <c:v>2870.2022197478877</c:v>
                </c:pt>
                <c:pt idx="239">
                  <c:v>3040.7818542696659</c:v>
                </c:pt>
                <c:pt idx="240">
                  <c:v>3185.3792721839704</c:v>
                </c:pt>
                <c:pt idx="241">
                  <c:v>3311.2858966484469</c:v>
                </c:pt>
                <c:pt idx="242">
                  <c:v>3423.0400585581656</c:v>
                </c:pt>
                <c:pt idx="243">
                  <c:v>3523.6720257154911</c:v>
                </c:pt>
                <c:pt idx="244">
                  <c:v>3615.3125174807287</c:v>
                </c:pt>
                <c:pt idx="245">
                  <c:v>3699.5205103344119</c:v>
                </c:pt>
                <c:pt idx="246">
                  <c:v>3777.4732344531085</c:v>
                </c:pt>
                <c:pt idx="247">
                  <c:v>3850.0827844492696</c:v>
                </c:pt>
                <c:pt idx="248">
                  <c:v>3918.0710665189481</c:v>
                </c:pt>
                <c:pt idx="249">
                  <c:v>3982.0198326023838</c:v>
                </c:pt>
                <c:pt idx="250">
                  <c:v>4042.4051641572137</c:v>
                </c:pt>
                <c:pt idx="251">
                  <c:v>4099.6218920662668</c:v>
                </c:pt>
                <c:pt idx="252">
                  <c:v>4154.0012989591642</c:v>
                </c:pt>
                <c:pt idx="253">
                  <c:v>4205.8242160614445</c:v>
                </c:pt>
                <c:pt idx="254">
                  <c:v>4255.3308879506803</c:v>
                </c:pt>
                <c:pt idx="255">
                  <c:v>5447.1556314188583</c:v>
                </c:pt>
                <c:pt idx="256">
                  <c:v>6759.8296306027378</c:v>
                </c:pt>
                <c:pt idx="257">
                  <c:v>8131.1125718254543</c:v>
                </c:pt>
                <c:pt idx="258">
                  <c:v>9491.0000870951117</c:v>
                </c:pt>
                <c:pt idx="259">
                  <c:v>10773.798060648633</c:v>
                </c:pt>
                <c:pt idx="260">
                  <c:v>11926.877630866673</c:v>
                </c:pt>
                <c:pt idx="261" formatCode="#,##0.00">
                  <c:v>242.0229759778052</c:v>
                </c:pt>
                <c:pt idx="262">
                  <c:v>342.78884572276831</c:v>
                </c:pt>
                <c:pt idx="263">
                  <c:v>643.92667446915107</c:v>
                </c:pt>
                <c:pt idx="264">
                  <c:v>2272.6729711039952</c:v>
                </c:pt>
                <c:pt idx="265">
                  <c:v>2798.0250362138654</c:v>
                </c:pt>
                <c:pt idx="266">
                  <c:v>3145.7933099549587</c:v>
                </c:pt>
                <c:pt idx="267">
                  <c:v>3410.9066714514247</c:v>
                </c:pt>
                <c:pt idx="268">
                  <c:v>3627.0120005245039</c:v>
                </c:pt>
                <c:pt idx="269">
                  <c:v>3810.3072474807568</c:v>
                </c:pt>
                <c:pt idx="270">
                  <c:v>3969.9404132751292</c:v>
                </c:pt>
                <c:pt idx="271">
                  <c:v>4111.623462328972</c:v>
                </c:pt>
                <c:pt idx="272">
                  <c:v>4239.1797515130675</c:v>
                </c:pt>
                <c:pt idx="273">
                  <c:v>4355.3030102282701</c:v>
                </c:pt>
                <c:pt idx="274">
                  <c:v>4461.9673710774505</c:v>
                </c:pt>
                <c:pt idx="275">
                  <c:v>4560.6655911536554</c:v>
                </c:pt>
                <c:pt idx="276">
                  <c:v>4652.5555573252759</c:v>
                </c:pt>
                <c:pt idx="277">
                  <c:v>4738.554611766408</c:v>
                </c:pt>
                <c:pt idx="278">
                  <c:v>4819.4026191922867</c:v>
                </c:pt>
                <c:pt idx="279">
                  <c:v>4895.7054916113957</c:v>
                </c:pt>
                <c:pt idx="280">
                  <c:v>4967.9660475178371</c:v>
                </c:pt>
                <c:pt idx="281">
                  <c:v>5036.6064060498447</c:v>
                </c:pt>
                <c:pt idx="282">
                  <c:v>5101.9845709572119</c:v>
                </c:pt>
                <c:pt idx="283">
                  <c:v>5164.4069327507468</c:v>
                </c:pt>
                <c:pt idx="284">
                  <c:v>6653.8519516212746</c:v>
                </c:pt>
                <c:pt idx="285">
                  <c:v>8252.7354919569789</c:v>
                </c:pt>
                <c:pt idx="286">
                  <c:v>9860.7190945007333</c:v>
                </c:pt>
                <c:pt idx="287">
                  <c:v>11378.991109427749</c:v>
                </c:pt>
                <c:pt idx="288">
                  <c:v>12728.089805786445</c:v>
                </c:pt>
                <c:pt idx="289">
                  <c:v>13855.037829483694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65-4630-BA03-B4A8799C87B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65-4630-BA03-B4A8799C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4757120"/>
        <c:axId val="-1994756576"/>
      </c:scatterChart>
      <c:valAx>
        <c:axId val="-199475712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6576"/>
        <c:crossesAt val="10"/>
        <c:crossBetween val="midCat"/>
      </c:valAx>
      <c:valAx>
        <c:axId val="-199475657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4757120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Modelo'!$I$5:$I$33</c:f>
              <c:numCache>
                <c:formatCode>0.00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8C-4688-87F2-9492E9A964DC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8C-4688-87F2-9492E9A964DC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Modelo'!$R$5:$R$33</c:f>
              <c:numCache>
                <c:formatCode>0.00</c:formatCode>
                <c:ptCount val="29"/>
                <c:pt idx="0">
                  <c:v>2.5484615650266256</c:v>
                </c:pt>
                <c:pt idx="1">
                  <c:v>2.8224184024445282</c:v>
                </c:pt>
                <c:pt idx="2">
                  <c:v>3.1461613765207681</c:v>
                </c:pt>
                <c:pt idx="3">
                  <c:v>3.6475433161783166</c:v>
                </c:pt>
                <c:pt idx="4">
                  <c:v>3.7212928944669326</c:v>
                </c:pt>
                <c:pt idx="5">
                  <c:v>3.7618362170535593</c:v>
                </c:pt>
                <c:pt idx="6">
                  <c:v>3.78940847041769</c:v>
                </c:pt>
                <c:pt idx="7">
                  <c:v>3.8101048350702698</c:v>
                </c:pt>
                <c:pt idx="8">
                  <c:v>3.8265646344252255</c:v>
                </c:pt>
                <c:pt idx="9">
                  <c:v>3.8401642614318336</c:v>
                </c:pt>
                <c:pt idx="10">
                  <c:v>3.8517097499263846</c:v>
                </c:pt>
                <c:pt idx="11">
                  <c:v>3.8617124260740696</c:v>
                </c:pt>
                <c:pt idx="12">
                  <c:v>3.87051628928918</c:v>
                </c:pt>
                <c:pt idx="13">
                  <c:v>3.8783634425066822</c:v>
                </c:pt>
                <c:pt idx="14">
                  <c:v>3.8854304765702232</c:v>
                </c:pt>
                <c:pt idx="15">
                  <c:v>3.8918499961931778</c:v>
                </c:pt>
                <c:pt idx="16">
                  <c:v>3.8977240061040583</c:v>
                </c:pt>
                <c:pt idx="17">
                  <c:v>3.9031325839035667</c:v>
                </c:pt>
                <c:pt idx="18">
                  <c:v>3.9081396957419456</c:v>
                </c:pt>
                <c:pt idx="19">
                  <c:v>3.9127972118574972</c:v>
                </c:pt>
                <c:pt idx="20">
                  <c:v>3.9171477499604759</c:v>
                </c:pt>
                <c:pt idx="21">
                  <c:v>3.9212267333160957</c:v>
                </c:pt>
                <c:pt idx="22">
                  <c:v>3.925063909446961</c:v>
                </c:pt>
                <c:pt idx="23">
                  <c:v>4.0030203624836611</c:v>
                </c:pt>
                <c:pt idx="24">
                  <c:v>4.0661490686713533</c:v>
                </c:pt>
                <c:pt idx="25">
                  <c:v>4.115974592137662</c:v>
                </c:pt>
                <c:pt idx="26">
                  <c:v>4.1541944058424818</c:v>
                </c:pt>
                <c:pt idx="27">
                  <c:v>4.1824062184881639</c:v>
                </c:pt>
                <c:pt idx="28">
                  <c:v>4.2019207884558352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8C-4688-87F2-9492E9A964DC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Modelo'!$AA$5:$AA$33</c:f>
              <c:numCache>
                <c:formatCode>0.00</c:formatCode>
                <c:ptCount val="29"/>
                <c:pt idx="0">
                  <c:v>2.4061745196593605</c:v>
                </c:pt>
                <c:pt idx="1">
                  <c:v>2.6127818648161063</c:v>
                </c:pt>
                <c:pt idx="2">
                  <c:v>2.9109451820374375</c:v>
                </c:pt>
                <c:pt idx="3">
                  <c:v>3.4237771840847224</c:v>
                </c:pt>
                <c:pt idx="4">
                  <c:v>3.5032439542480125</c:v>
                </c:pt>
                <c:pt idx="5">
                  <c:v>3.5474843258173592</c:v>
                </c:pt>
                <c:pt idx="6">
                  <c:v>3.5778186883011696</c:v>
                </c:pt>
                <c:pt idx="7">
                  <c:v>3.6007292253169063</c:v>
                </c:pt>
                <c:pt idx="8">
                  <c:v>3.6190406209129566</c:v>
                </c:pt>
                <c:pt idx="9">
                  <c:v>3.6342331847092293</c:v>
                </c:pt>
                <c:pt idx="10">
                  <c:v>3.6471773333681718</c:v>
                </c:pt>
                <c:pt idx="11">
                  <c:v>3.6584271611200356</c:v>
                </c:pt>
                <c:pt idx="12">
                  <c:v>3.6683565804912353</c:v>
                </c:pt>
                <c:pt idx="13">
                  <c:v>3.6772294655406386</c:v>
                </c:pt>
                <c:pt idx="14">
                  <c:v>3.68523876226008</c:v>
                </c:pt>
                <c:pt idx="15">
                  <c:v>3.6925296834104864</c:v>
                </c:pt>
                <c:pt idx="16">
                  <c:v>3.6992141642822709</c:v>
                </c:pt>
                <c:pt idx="17">
                  <c:v>3.7053802475211874</c:v>
                </c:pt>
                <c:pt idx="18">
                  <c:v>3.7110983880184367</c:v>
                </c:pt>
                <c:pt idx="19">
                  <c:v>3.7164258138335926</c:v>
                </c:pt>
                <c:pt idx="20">
                  <c:v>3.7214096191902346</c:v>
                </c:pt>
                <c:pt idx="21">
                  <c:v>3.7260890066729226</c:v>
                </c:pt>
                <c:pt idx="22">
                  <c:v>3.7304969441927507</c:v>
                </c:pt>
                <c:pt idx="23">
                  <c:v>3.8213961206044496</c:v>
                </c:pt>
                <c:pt idx="24">
                  <c:v>3.8971447164995232</c:v>
                </c:pt>
                <c:pt idx="25">
                  <c:v>3.9585240697512187</c:v>
                </c:pt>
                <c:pt idx="26">
                  <c:v>4.0066858222369914</c:v>
                </c:pt>
                <c:pt idx="27">
                  <c:v>4.0428926420167572</c:v>
                </c:pt>
                <c:pt idx="28">
                  <c:v>4.068283049991229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8C-4688-87F2-9492E9A964DC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Modelo'!$AJ$5:$AJ$33</c:f>
              <c:numCache>
                <c:formatCode>0.00</c:formatCode>
                <c:ptCount val="29"/>
                <c:pt idx="0">
                  <c:v>2.5451569624874248</c:v>
                </c:pt>
                <c:pt idx="1">
                  <c:v>2.8217999466941124</c:v>
                </c:pt>
                <c:pt idx="2">
                  <c:v>3.1462502840709541</c:v>
                </c:pt>
                <c:pt idx="3">
                  <c:v>3.6467155579120423</c:v>
                </c:pt>
                <c:pt idx="4">
                  <c:v>3.7201472665009154</c:v>
                </c:pt>
                <c:pt idx="5">
                  <c:v>3.7604902429222409</c:v>
                </c:pt>
                <c:pt idx="6">
                  <c:v>3.7879150206130583</c:v>
                </c:pt>
                <c:pt idx="7">
                  <c:v>3.8084944127830482</c:v>
                </c:pt>
                <c:pt idx="8">
                  <c:v>3.8248572042659785</c:v>
                </c:pt>
                <c:pt idx="9">
                  <c:v>3.8383739462344786</c:v>
                </c:pt>
                <c:pt idx="10">
                  <c:v>3.8498470842601638</c:v>
                </c:pt>
                <c:pt idx="11">
                  <c:v>3.8597855775069898</c:v>
                </c:pt>
                <c:pt idx="12">
                  <c:v>3.8685317795638059</c:v>
                </c:pt>
                <c:pt idx="13">
                  <c:v>3.8763266015991507</c:v>
                </c:pt>
                <c:pt idx="14">
                  <c:v>3.8833457431787148</c:v>
                </c:pt>
                <c:pt idx="15">
                  <c:v>3.8897211246972097</c:v>
                </c:pt>
                <c:pt idx="16">
                  <c:v>3.8955542138516228</c:v>
                </c:pt>
                <c:pt idx="17">
                  <c:v>3.9009246589395925</c:v>
                </c:pt>
                <c:pt idx="18">
                  <c:v>3.905896077454333</c:v>
                </c:pt>
                <c:pt idx="19">
                  <c:v>3.9105200525666906</c:v>
                </c:pt>
                <c:pt idx="20">
                  <c:v>3.9148389627790041</c:v>
                </c:pt>
                <c:pt idx="21">
                  <c:v>3.9188880299095459</c:v>
                </c:pt>
                <c:pt idx="22">
                  <c:v>3.9226968302313314</c:v>
                </c:pt>
                <c:pt idx="23">
                  <c:v>4.0000264271504813</c:v>
                </c:pt>
                <c:pt idx="24">
                  <c:v>4.0625753890325065</c:v>
                </c:pt>
                <c:pt idx="25">
                  <c:v>4.1118997840092764</c:v>
                </c:pt>
                <c:pt idx="26">
                  <c:v>4.1497141356595586</c:v>
                </c:pt>
                <c:pt idx="27">
                  <c:v>4.177620011817047</c:v>
                </c:pt>
                <c:pt idx="28">
                  <c:v>4.1969231036774026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8C-4688-87F2-9492E9A964DC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Modelo'!$AS$5:$AS$33</c:f>
              <c:numCache>
                <c:formatCode>0.00</c:formatCode>
                <c:ptCount val="29"/>
                <c:pt idx="0">
                  <c:v>2.5278222407994408</c:v>
                </c:pt>
                <c:pt idx="1">
                  <c:v>2.7963074383834248</c:v>
                </c:pt>
                <c:pt idx="2">
                  <c:v>3.11855783380941</c:v>
                </c:pt>
                <c:pt idx="3">
                  <c:v>3.6217757256986949</c:v>
                </c:pt>
                <c:pt idx="4">
                  <c:v>3.6961755720433054</c:v>
                </c:pt>
                <c:pt idx="5">
                  <c:v>3.737130882476138</c:v>
                </c:pt>
                <c:pt idx="6">
                  <c:v>3.7650075268767322</c:v>
                </c:pt>
                <c:pt idx="7">
                  <c:v>3.7859460403466749</c:v>
                </c:pt>
                <c:pt idx="8">
                  <c:v>3.802607162944367</c:v>
                </c:pt>
                <c:pt idx="9">
                  <c:v>3.8163791805436418</c:v>
                </c:pt>
                <c:pt idx="10">
                  <c:v>3.8280754432485149</c:v>
                </c:pt>
                <c:pt idx="11">
                  <c:v>3.8382121098953155</c:v>
                </c:pt>
                <c:pt idx="12">
                  <c:v>3.8471365442270216</c:v>
                </c:pt>
                <c:pt idx="13">
                  <c:v>3.8550932880372417</c:v>
                </c:pt>
                <c:pt idx="14">
                  <c:v>3.8622607579690684</c:v>
                </c:pt>
                <c:pt idx="15">
                  <c:v>3.868772961913109</c:v>
                </c:pt>
                <c:pt idx="16">
                  <c:v>3.874733006752733</c:v>
                </c:pt>
                <c:pt idx="17">
                  <c:v>3.8802218518956764</c:v>
                </c:pt>
                <c:pt idx="18">
                  <c:v>3.8853041802222079</c:v>
                </c:pt>
                <c:pt idx="19">
                  <c:v>3.8900324525413121</c:v>
                </c:pt>
                <c:pt idx="20">
                  <c:v>3.894449779032644</c:v>
                </c:pt>
                <c:pt idx="21">
                  <c:v>3.8985919979792136</c:v>
                </c:pt>
                <c:pt idx="22">
                  <c:v>3.9024892099451849</c:v>
                </c:pt>
                <c:pt idx="23">
                  <c:v>3.9817878260991479</c:v>
                </c:pt>
                <c:pt idx="24">
                  <c:v>4.0461929063205808</c:v>
                </c:pt>
                <c:pt idx="25">
                  <c:v>4.0971625904812976</c:v>
                </c:pt>
                <c:pt idx="26">
                  <c:v>4.1363512095771506</c:v>
                </c:pt>
                <c:pt idx="27">
                  <c:v>4.1653338593634492</c:v>
                </c:pt>
                <c:pt idx="28">
                  <c:v>4.1854117401434729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8C-4688-87F2-9492E9A964DC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Modelo'!$BD$5:$BD$33</c:f>
              <c:numCache>
                <c:formatCode>0.00</c:formatCode>
                <c:ptCount val="29"/>
                <c:pt idx="0">
                  <c:v>2.5107834975448062</c:v>
                </c:pt>
                <c:pt idx="1">
                  <c:v>2.7536134595506794</c:v>
                </c:pt>
                <c:pt idx="2">
                  <c:v>3.0513527891490937</c:v>
                </c:pt>
                <c:pt idx="3">
                  <c:v>3.5341637960812871</c:v>
                </c:pt>
                <c:pt idx="4">
                  <c:v>3.6085054301786039</c:v>
                </c:pt>
                <c:pt idx="5">
                  <c:v>3.6499466635453901</c:v>
                </c:pt>
                <c:pt idx="6">
                  <c:v>3.6783952290267989</c:v>
                </c:pt>
                <c:pt idx="7">
                  <c:v>3.6999038686080237</c:v>
                </c:pt>
                <c:pt idx="8">
                  <c:v>3.7171108231650902</c:v>
                </c:pt>
                <c:pt idx="9">
                  <c:v>3.7313991418020493</c:v>
                </c:pt>
                <c:pt idx="10">
                  <c:v>3.743582327901013</c:v>
                </c:pt>
                <c:pt idx="11">
                  <c:v>3.7541784207096693</c:v>
                </c:pt>
                <c:pt idx="12">
                  <c:v>3.7635371180691553</c:v>
                </c:pt>
                <c:pt idx="13">
                  <c:v>3.7719052849649062</c:v>
                </c:pt>
                <c:pt idx="14">
                  <c:v>3.7794634865850854</c:v>
                </c:pt>
                <c:pt idx="15">
                  <c:v>3.7863476588050391</c:v>
                </c:pt>
                <c:pt idx="16">
                  <c:v>3.7926626165380202</c:v>
                </c:pt>
                <c:pt idx="17">
                  <c:v>3.7984908251847385</c:v>
                </c:pt>
                <c:pt idx="18">
                  <c:v>3.8038982945722131</c:v>
                </c:pt>
                <c:pt idx="19">
                  <c:v>3.8089386564010557</c:v>
                </c:pt>
                <c:pt idx="20">
                  <c:v>3.8136560567217153</c:v>
                </c:pt>
                <c:pt idx="21">
                  <c:v>3.8180872531517278</c:v>
                </c:pt>
                <c:pt idx="22">
                  <c:v>3.8222631649798373</c:v>
                </c:pt>
                <c:pt idx="23">
                  <c:v>3.9088504185714594</c:v>
                </c:pt>
                <c:pt idx="24">
                  <c:v>3.9820346661015305</c:v>
                </c:pt>
                <c:pt idx="25">
                  <c:v>4.0426080926182184</c:v>
                </c:pt>
                <c:pt idx="26">
                  <c:v>4.0917302557064223</c:v>
                </c:pt>
                <c:pt idx="27">
                  <c:v>4.1307242664553847</c:v>
                </c:pt>
                <c:pt idx="28">
                  <c:v>4.1608917206304783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08C-4688-87F2-9492E9A964DC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Modelo'!$BN$5:$BN$33</c:f>
              <c:numCache>
                <c:formatCode>0.00</c:formatCode>
                <c:ptCount val="29"/>
                <c:pt idx="0">
                  <c:v>2.7955658291720296</c:v>
                </c:pt>
                <c:pt idx="1">
                  <c:v>3.0418075414160204</c:v>
                </c:pt>
                <c:pt idx="2">
                  <c:v>3.2884308830447111</c:v>
                </c:pt>
                <c:pt idx="3">
                  <c:v>3.6578691166390627</c:v>
                </c:pt>
                <c:pt idx="4">
                  <c:v>3.7136253990777068</c:v>
                </c:pt>
                <c:pt idx="5">
                  <c:v>3.7446851242565309</c:v>
                </c:pt>
                <c:pt idx="6">
                  <c:v>3.7660118595351499</c:v>
                </c:pt>
                <c:pt idx="7">
                  <c:v>3.7821440057252085</c:v>
                </c:pt>
                <c:pt idx="8">
                  <c:v>3.7950574056610256</c:v>
                </c:pt>
                <c:pt idx="9">
                  <c:v>3.8057871621009172</c:v>
                </c:pt>
                <c:pt idx="10">
                  <c:v>3.8149418729681988</c:v>
                </c:pt>
                <c:pt idx="11">
                  <c:v>3.8229090012274334</c:v>
                </c:pt>
                <c:pt idx="12">
                  <c:v>3.8299500661136112</c:v>
                </c:pt>
                <c:pt idx="13">
                  <c:v>3.8362496735533109</c:v>
                </c:pt>
                <c:pt idx="14">
                  <c:v>3.8419428499832007</c:v>
                </c:pt>
                <c:pt idx="15">
                  <c:v>3.8471312517743446</c:v>
                </c:pt>
                <c:pt idx="16">
                  <c:v>3.8518932673982187</c:v>
                </c:pt>
                <c:pt idx="17">
                  <c:v>3.856290576141026</c:v>
                </c:pt>
                <c:pt idx="18">
                  <c:v>3.8603725547221988</c:v>
                </c:pt>
                <c:pt idx="19">
                  <c:v>3.8641793255722199</c:v>
                </c:pt>
                <c:pt idx="20">
                  <c:v>3.8677439191212311</c:v>
                </c:pt>
                <c:pt idx="21">
                  <c:v>3.8710938415397909</c:v>
                </c:pt>
                <c:pt idx="22">
                  <c:v>3.8742522334799974</c:v>
                </c:pt>
                <c:pt idx="23">
                  <c:v>3.9401479007151088</c:v>
                </c:pt>
                <c:pt idx="24">
                  <c:v>3.9967251365756939</c:v>
                </c:pt>
                <c:pt idx="25">
                  <c:v>4.0445136308797114</c:v>
                </c:pt>
                <c:pt idx="26">
                  <c:v>4.084194447566305</c:v>
                </c:pt>
                <c:pt idx="27">
                  <c:v>4.1165108145166958</c:v>
                </c:pt>
                <c:pt idx="28">
                  <c:v>4.1421877876481439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08C-4688-87F2-9492E9A964DC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Modelo'!$BX$5:$BX$33</c:f>
              <c:numCache>
                <c:formatCode>0.00</c:formatCode>
                <c:ptCount val="29"/>
                <c:pt idx="0">
                  <c:v>2.4441662088901857</c:v>
                </c:pt>
                <c:pt idx="1">
                  <c:v>2.6254076119101279</c:v>
                </c:pt>
                <c:pt idx="2">
                  <c:v>2.882663793761743</c:v>
                </c:pt>
                <c:pt idx="3">
                  <c:v>3.3570899857872769</c:v>
                </c:pt>
                <c:pt idx="4">
                  <c:v>3.4352035628546345</c:v>
                </c:pt>
                <c:pt idx="5">
                  <c:v>3.4793397523986527</c:v>
                </c:pt>
                <c:pt idx="6">
                  <c:v>3.5098906126949885</c:v>
                </c:pt>
                <c:pt idx="7">
                  <c:v>3.5331277587398908</c:v>
                </c:pt>
                <c:pt idx="8">
                  <c:v>3.5518050672993313</c:v>
                </c:pt>
                <c:pt idx="9">
                  <c:v>3.5673742113898608</c:v>
                </c:pt>
                <c:pt idx="10">
                  <c:v>3.5806928635739812</c:v>
                </c:pt>
                <c:pt idx="11">
                  <c:v>3.592309228712395</c:v>
                </c:pt>
                <c:pt idx="12">
                  <c:v>3.6025945570318996</c:v>
                </c:pt>
                <c:pt idx="13">
                  <c:v>3.6118116679004086</c:v>
                </c:pt>
                <c:pt idx="14">
                  <c:v>3.6201532797697444</c:v>
                </c:pt>
                <c:pt idx="15">
                  <c:v>3.6277648072113999</c:v>
                </c:pt>
                <c:pt idx="16">
                  <c:v>3.6347586055238681</c:v>
                </c:pt>
                <c:pt idx="17">
                  <c:v>3.6412232403392943</c:v>
                </c:pt>
                <c:pt idx="18">
                  <c:v>3.6472297286691129</c:v>
                </c:pt>
                <c:pt idx="19">
                  <c:v>3.6528358643859833</c:v>
                </c:pt>
                <c:pt idx="20">
                  <c:v>3.6580892918623085</c:v>
                </c:pt>
                <c:pt idx="21">
                  <c:v>3.6630297380692292</c:v>
                </c:pt>
                <c:pt idx="22">
                  <c:v>3.6676906648216039</c:v>
                </c:pt>
                <c:pt idx="23">
                  <c:v>3.765462260394254</c:v>
                </c:pt>
                <c:pt idx="24">
                  <c:v>3.8497584861223224</c:v>
                </c:pt>
                <c:pt idx="25">
                  <c:v>3.9205274234150047</c:v>
                </c:pt>
                <c:pt idx="26">
                  <c:v>3.9782665350514272</c:v>
                </c:pt>
                <c:pt idx="27">
                  <c:v>4.0238339856620335</c:v>
                </c:pt>
                <c:pt idx="28">
                  <c:v>4.058221193470227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08C-4688-87F2-9492E9A964DC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Modelo'!$CH$5:$CH$33</c:f>
              <c:numCache>
                <c:formatCode>0.00</c:formatCode>
                <c:ptCount val="29"/>
                <c:pt idx="0">
                  <c:v>2.468706127359396</c:v>
                </c:pt>
                <c:pt idx="1">
                  <c:v>2.6945978372669774</c:v>
                </c:pt>
                <c:pt idx="2">
                  <c:v>2.980255425034088</c:v>
                </c:pt>
                <c:pt idx="3">
                  <c:v>3.4528426989040661</c:v>
                </c:pt>
                <c:pt idx="4">
                  <c:v>3.5266290459500755</c:v>
                </c:pt>
                <c:pt idx="5">
                  <c:v>3.5679345077916333</c:v>
                </c:pt>
                <c:pt idx="6">
                  <c:v>3.5963721577390841</c:v>
                </c:pt>
                <c:pt idx="7">
                  <c:v>3.6179211066438222</c:v>
                </c:pt>
                <c:pt idx="8">
                  <c:v>3.6351924706992786</c:v>
                </c:pt>
                <c:pt idx="9">
                  <c:v>3.6495571776284645</c:v>
                </c:pt>
                <c:pt idx="10">
                  <c:v>3.6618226492991397</c:v>
                </c:pt>
                <c:pt idx="11">
                  <c:v>3.6725036368930524</c:v>
                </c:pt>
                <c:pt idx="12">
                  <c:v>3.6819479714401537</c:v>
                </c:pt>
                <c:pt idx="13">
                  <c:v>3.6904014259423468</c:v>
                </c:pt>
                <c:pt idx="14">
                  <c:v>3.6980439183777438</c:v>
                </c:pt>
                <c:pt idx="15">
                  <c:v>3.7050110028832854</c:v>
                </c:pt>
                <c:pt idx="16">
                  <c:v>3.7114072758075447</c:v>
                </c:pt>
                <c:pt idx="17">
                  <c:v>3.7173150864509705</c:v>
                </c:pt>
                <c:pt idx="18">
                  <c:v>3.7228003938055121</c:v>
                </c:pt>
                <c:pt idx="19">
                  <c:v>3.7279168206065747</c:v>
                </c:pt>
                <c:pt idx="20">
                  <c:v>3.7327085307812911</c:v>
                </c:pt>
                <c:pt idx="21">
                  <c:v>3.7372123168484128</c:v>
                </c:pt>
                <c:pt idx="22">
                  <c:v>3.7414591435252569</c:v>
                </c:pt>
                <c:pt idx="23">
                  <c:v>3.8301255623379595</c:v>
                </c:pt>
                <c:pt idx="24">
                  <c:v>3.9061576503285993</c:v>
                </c:pt>
                <c:pt idx="25">
                  <c:v>3.970066565595098</c:v>
                </c:pt>
                <c:pt idx="26">
                  <c:v>4.0227239321584554</c:v>
                </c:pt>
                <c:pt idx="27">
                  <c:v>4.0652048782834074</c:v>
                </c:pt>
                <c:pt idx="28">
                  <c:v>4.0986289661409332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08C-4688-87F2-9492E9A964DC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Modelo'!$CR$5:$CR$33</c:f>
              <c:numCache>
                <c:formatCode>0.00</c:formatCode>
                <c:ptCount val="29"/>
                <c:pt idx="0">
                  <c:v>2.5189591278597812</c:v>
                </c:pt>
                <c:pt idx="1">
                  <c:v>2.7702541407786629</c:v>
                </c:pt>
                <c:pt idx="2">
                  <c:v>3.068780100770875</c:v>
                </c:pt>
                <c:pt idx="3">
                  <c:v>3.5407674481838463</c:v>
                </c:pt>
                <c:pt idx="4">
                  <c:v>3.6127235981646684</c:v>
                </c:pt>
                <c:pt idx="5">
                  <c:v>3.6528055232388543</c:v>
                </c:pt>
                <c:pt idx="6">
                  <c:v>3.680316466892505</c:v>
                </c:pt>
                <c:pt idx="7">
                  <c:v>3.7011168720341256</c:v>
                </c:pt>
                <c:pt idx="8">
                  <c:v>3.7177592051794175</c:v>
                </c:pt>
                <c:pt idx="9">
                  <c:v>3.7315809056131117</c:v>
                </c:pt>
                <c:pt idx="10">
                  <c:v>3.7433683927194905</c:v>
                </c:pt>
                <c:pt idx="11">
                  <c:v>3.7536223437912262</c:v>
                </c:pt>
                <c:pt idx="12">
                  <c:v>3.7626806811163647</c:v>
                </c:pt>
                <c:pt idx="13">
                  <c:v>3.7707819286964153</c:v>
                </c:pt>
                <c:pt idx="14">
                  <c:v>3.7781005361778774</c:v>
                </c:pt>
                <c:pt idx="15">
                  <c:v>3.7847678277830261</c:v>
                </c:pt>
                <c:pt idx="16">
                  <c:v>3.7908850586799749</c:v>
                </c:pt>
                <c:pt idx="17">
                  <c:v>3.7965318917717576</c:v>
                </c:pt>
                <c:pt idx="18">
                  <c:v>3.8017720929870604</c:v>
                </c:pt>
                <c:pt idx="19">
                  <c:v>3.8066574709274681</c:v>
                </c:pt>
                <c:pt idx="20">
                  <c:v>3.8112306713696875</c:v>
                </c:pt>
                <c:pt idx="21">
                  <c:v>3.8155272033128274</c:v>
                </c:pt>
                <c:pt idx="22">
                  <c:v>3.8195769363977439</c:v>
                </c:pt>
                <c:pt idx="23">
                  <c:v>3.9037609441822432</c:v>
                </c:pt>
                <c:pt idx="24">
                  <c:v>3.9754113206997346</c:v>
                </c:pt>
                <c:pt idx="25">
                  <c:v>4.0353147855847888</c:v>
                </c:pt>
                <c:pt idx="26">
                  <c:v>4.0845559728059699</c:v>
                </c:pt>
                <c:pt idx="27">
                  <c:v>4.124357826343636</c:v>
                </c:pt>
                <c:pt idx="28">
                  <c:v>4.1559361925243712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08C-4688-87F2-9492E9A9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56608"/>
        <c:axId val="-1990851168"/>
      </c:scatterChart>
      <c:valAx>
        <c:axId val="-1990856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1168"/>
        <c:crosses val="autoZero"/>
        <c:crossBetween val="midCat"/>
      </c:valAx>
      <c:valAx>
        <c:axId val="-199085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6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Modelo'!$I$40:$I$68</c:f>
              <c:numCache>
                <c:formatCode>0.00</c:formatCode>
                <c:ptCount val="29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98-44C8-8258-6A8B6EA177B1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8-44C8-8258-6A8B6EA177B1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Modelo'!$R$40:$R$68</c:f>
              <c:numCache>
                <c:formatCode>0.00</c:formatCode>
                <c:ptCount val="29"/>
                <c:pt idx="0" formatCode="#,##0.00">
                  <c:v>353.5587298400452</c:v>
                </c:pt>
                <c:pt idx="1">
                  <c:v>664.38283340255498</c:v>
                </c:pt>
                <c:pt idx="2">
                  <c:v>1400.1074823034601</c:v>
                </c:pt>
                <c:pt idx="3">
                  <c:v>4441.6395970841631</c:v>
                </c:pt>
                <c:pt idx="4">
                  <c:v>5263.7213967975094</c:v>
                </c:pt>
                <c:pt idx="5">
                  <c:v>5778.7807451711033</c:v>
                </c:pt>
                <c:pt idx="6">
                  <c:v>6157.5574205220028</c:v>
                </c:pt>
                <c:pt idx="7">
                  <c:v>6458.1010339989143</c:v>
                </c:pt>
                <c:pt idx="8">
                  <c:v>6707.5610539950703</c:v>
                </c:pt>
                <c:pt idx="9">
                  <c:v>6920.9268881849512</c:v>
                </c:pt>
                <c:pt idx="10">
                  <c:v>7107.3835033093583</c:v>
                </c:pt>
                <c:pt idx="11">
                  <c:v>7272.9805487765016</c:v>
                </c:pt>
                <c:pt idx="12">
                  <c:v>7421.9203496561304</c:v>
                </c:pt>
                <c:pt idx="13">
                  <c:v>7557.2439658754911</c:v>
                </c:pt>
                <c:pt idx="14">
                  <c:v>7681.2248201433431</c:v>
                </c:pt>
                <c:pt idx="15">
                  <c:v>7795.6080642052784</c:v>
                </c:pt>
                <c:pt idx="16">
                  <c:v>7901.7631180971302</c:v>
                </c:pt>
                <c:pt idx="17">
                  <c:v>8000.7847025920564</c:v>
                </c:pt>
                <c:pt idx="18">
                  <c:v>8093.5619590525612</c:v>
                </c:pt>
                <c:pt idx="19">
                  <c:v>8180.8270589079439</c:v>
                </c:pt>
                <c:pt idx="20">
                  <c:v>8263.1902115986886</c:v>
                </c:pt>
                <c:pt idx="21">
                  <c:v>8341.165404852487</c:v>
                </c:pt>
                <c:pt idx="22">
                  <c:v>8415.1896789018701</c:v>
                </c:pt>
                <c:pt idx="23">
                  <c:v>10069.788813106026</c:v>
                </c:pt>
                <c:pt idx="24">
                  <c:v>11645.256764551752</c:v>
                </c:pt>
                <c:pt idx="25">
                  <c:v>13060.944744523345</c:v>
                </c:pt>
                <c:pt idx="26">
                  <c:v>14262.458897271757</c:v>
                </c:pt>
                <c:pt idx="27">
                  <c:v>15219.704432308041</c:v>
                </c:pt>
                <c:pt idx="28">
                  <c:v>15919.183484805471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98-44C8-8258-6A8B6EA177B1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Modelo'!$AA$40:$AA$68</c:f>
              <c:numCache>
                <c:formatCode>0.00</c:formatCode>
                <c:ptCount val="29"/>
                <c:pt idx="0" formatCode="#,##0.00">
                  <c:v>254.78538927263219</c:v>
                </c:pt>
                <c:pt idx="1">
                  <c:v>409.9981195279953</c:v>
                </c:pt>
                <c:pt idx="2">
                  <c:v>814.60145607267771</c:v>
                </c:pt>
                <c:pt idx="3">
                  <c:v>2653.2439589935689</c:v>
                </c:pt>
                <c:pt idx="4">
                  <c:v>3185.9866688576317</c:v>
                </c:pt>
                <c:pt idx="5">
                  <c:v>3527.6405473248415</c:v>
                </c:pt>
                <c:pt idx="6">
                  <c:v>3782.8462335749559</c:v>
                </c:pt>
                <c:pt idx="7">
                  <c:v>3987.7619515843985</c:v>
                </c:pt>
                <c:pt idx="8">
                  <c:v>4159.4951372567884</c:v>
                </c:pt>
                <c:pt idx="9">
                  <c:v>4307.5783419629615</c:v>
                </c:pt>
                <c:pt idx="10">
                  <c:v>4437.8981749274435</c:v>
                </c:pt>
                <c:pt idx="11">
                  <c:v>4554.3579510705558</c:v>
                </c:pt>
                <c:pt idx="12">
                  <c:v>4659.6852318534129</c:v>
                </c:pt>
                <c:pt idx="13">
                  <c:v>4755.8644229337306</c:v>
                </c:pt>
                <c:pt idx="14">
                  <c:v>4844.3862441373913</c:v>
                </c:pt>
                <c:pt idx="15">
                  <c:v>4926.4001344354201</c:v>
                </c:pt>
                <c:pt idx="16">
                  <c:v>5002.8117855802666</c:v>
                </c:pt>
                <c:pt idx="17">
                  <c:v>5074.3479952638145</c:v>
                </c:pt>
                <c:pt idx="18">
                  <c:v>5141.60119711069</c:v>
                </c:pt>
                <c:pt idx="19">
                  <c:v>5205.0608837742075</c:v>
                </c:pt>
                <c:pt idx="20">
                  <c:v>5265.1363100030903</c:v>
                </c:pt>
                <c:pt idx="21">
                  <c:v>5322.1732360292308</c:v>
                </c:pt>
                <c:pt idx="22">
                  <c:v>5376.4665008935963</c:v>
                </c:pt>
                <c:pt idx="23">
                  <c:v>6628.2078784343094</c:v>
                </c:pt>
                <c:pt idx="24">
                  <c:v>7891.230270088412</c:v>
                </c:pt>
                <c:pt idx="25">
                  <c:v>9089.1667224058892</c:v>
                </c:pt>
                <c:pt idx="26">
                  <c:v>10155.137830475134</c:v>
                </c:pt>
                <c:pt idx="27">
                  <c:v>11038.057244139784</c:v>
                </c:pt>
                <c:pt idx="28">
                  <c:v>11702.618568176567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98-44C8-8258-6A8B6EA177B1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Modelo'!$AJ$40:$AJ$68</c:f>
              <c:numCache>
                <c:formatCode>0.00</c:formatCode>
                <c:ptCount val="29"/>
                <c:pt idx="0" formatCode="#,##0.00">
                  <c:v>350.87866542483425</c:v>
                </c:pt>
                <c:pt idx="1">
                  <c:v>663.43739436197086</c:v>
                </c:pt>
                <c:pt idx="2">
                  <c:v>1400.394137727181</c:v>
                </c:pt>
                <c:pt idx="3">
                  <c:v>4433.1819663830393</c:v>
                </c:pt>
                <c:pt idx="4">
                  <c:v>5249.8544930263452</c:v>
                </c:pt>
                <c:pt idx="5">
                  <c:v>5760.8987569023775</c:v>
                </c:pt>
                <c:pt idx="6">
                  <c:v>6136.4192070924237</c:v>
                </c:pt>
                <c:pt idx="7">
                  <c:v>6434.1978731616364</c:v>
                </c:pt>
                <c:pt idx="8">
                  <c:v>6681.2420266034696</c:v>
                </c:pt>
                <c:pt idx="9">
                  <c:v>6892.4551095575853</c:v>
                </c:pt>
                <c:pt idx="10">
                  <c:v>7076.9655948819709</c:v>
                </c:pt>
                <c:pt idx="11">
                  <c:v>7240.7837546176233</c:v>
                </c:pt>
                <c:pt idx="12">
                  <c:v>7388.0832342547283</c:v>
                </c:pt>
                <c:pt idx="13">
                  <c:v>7521.8834805204697</c:v>
                </c:pt>
                <c:pt idx="14">
                  <c:v>7644.4411772094227</c:v>
                </c:pt>
                <c:pt idx="15">
                  <c:v>7757.4882187657986</c:v>
                </c:pt>
                <c:pt idx="16">
                  <c:v>7862.3833273112132</c:v>
                </c:pt>
                <c:pt idx="17">
                  <c:v>7960.2124530760657</c:v>
                </c:pt>
                <c:pt idx="18">
                  <c:v>8051.8574484170076</c:v>
                </c:pt>
                <c:pt idx="19">
                  <c:v>8138.0443549285392</c:v>
                </c:pt>
                <c:pt idx="20">
                  <c:v>8219.3781732627631</c:v>
                </c:pt>
                <c:pt idx="21">
                  <c:v>8296.3684241923456</c:v>
                </c:pt>
                <c:pt idx="22">
                  <c:v>8369.44828571381</c:v>
                </c:pt>
                <c:pt idx="23">
                  <c:v>10000.608526141947</c:v>
                </c:pt>
                <c:pt idx="24">
                  <c:v>11549.824603040997</c:v>
                </c:pt>
                <c:pt idx="25">
                  <c:v>12938.972326474774</c:v>
                </c:pt>
                <c:pt idx="26">
                  <c:v>14116.080802490909</c:v>
                </c:pt>
                <c:pt idx="27">
                  <c:v>15052.894291326525</c:v>
                </c:pt>
                <c:pt idx="28">
                  <c:v>15737.041992179411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98-44C8-8258-6A8B6EA177B1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Modelo'!$AS$40:$AS$68</c:f>
              <c:numCache>
                <c:formatCode>0.00</c:formatCode>
                <c:ptCount val="29"/>
                <c:pt idx="0" formatCode="#,##0.00">
                  <c:v>337.14928329504869</c:v>
                </c:pt>
                <c:pt idx="1">
                  <c:v>625.61541110694441</c:v>
                </c:pt>
                <c:pt idx="2">
                  <c:v>1313.8864499789058</c:v>
                </c:pt>
                <c:pt idx="3">
                  <c:v>4185.7735148764359</c:v>
                </c:pt>
                <c:pt idx="4">
                  <c:v>4967.9311919990196</c:v>
                </c:pt>
                <c:pt idx="5">
                  <c:v>5459.2235985344823</c:v>
                </c:pt>
                <c:pt idx="6">
                  <c:v>5821.1330644875325</c:v>
                </c:pt>
                <c:pt idx="7">
                  <c:v>6108.6612209457153</c:v>
                </c:pt>
                <c:pt idx="8">
                  <c:v>6347.56508968862</c:v>
                </c:pt>
                <c:pt idx="9">
                  <c:v>6552.0798352941356</c:v>
                </c:pt>
                <c:pt idx="10">
                  <c:v>6730.9357224197511</c:v>
                </c:pt>
                <c:pt idx="11">
                  <c:v>6889.8871701906646</c:v>
                </c:pt>
                <c:pt idx="12">
                  <c:v>7032.9340387992488</c:v>
                </c:pt>
                <c:pt idx="13">
                  <c:v>7162.9725694980543</c:v>
                </c:pt>
                <c:pt idx="14">
                  <c:v>7282.1690741286011</c:v>
                </c:pt>
                <c:pt idx="15">
                  <c:v>7392.1872931664448</c:v>
                </c:pt>
                <c:pt idx="16">
                  <c:v>7494.3333504799757</c:v>
                </c:pt>
                <c:pt idx="17">
                  <c:v>7589.6518037966061</c:v>
                </c:pt>
                <c:pt idx="18">
                  <c:v>7678.9913826046495</c:v>
                </c:pt>
                <c:pt idx="19">
                  <c:v>7763.0512365824579</c:v>
                </c:pt>
                <c:pt idx="20">
                  <c:v>7842.414254884683</c:v>
                </c:pt>
                <c:pt idx="21">
                  <c:v>7917.5715729401318</c:v>
                </c:pt>
                <c:pt idx="22">
                  <c:v>7988.9409288162151</c:v>
                </c:pt>
                <c:pt idx="23">
                  <c:v>9589.3203228974544</c:v>
                </c:pt>
                <c:pt idx="24">
                  <c:v>11122.256495457659</c:v>
                </c:pt>
                <c:pt idx="25">
                  <c:v>12507.271878447547</c:v>
                </c:pt>
                <c:pt idx="26">
                  <c:v>13688.35341487298</c:v>
                </c:pt>
                <c:pt idx="27">
                  <c:v>14633.016400985945</c:v>
                </c:pt>
                <c:pt idx="28">
                  <c:v>15325.397230561344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98-44C8-8258-6A8B6EA177B1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Modelo'!$BD$40:$BD$68</c:f>
              <c:numCache>
                <c:formatCode>0.00</c:formatCode>
                <c:ptCount val="29"/>
                <c:pt idx="0" formatCode="#,##0.00">
                  <c:v>324.17796937463987</c:v>
                </c:pt>
                <c:pt idx="1">
                  <c:v>567.03969144668338</c:v>
                </c:pt>
                <c:pt idx="2">
                  <c:v>1125.518892141698</c:v>
                </c:pt>
                <c:pt idx="3">
                  <c:v>3421.0844589588223</c:v>
                </c:pt>
                <c:pt idx="4">
                  <c:v>4059.8073937902218</c:v>
                </c:pt>
                <c:pt idx="5">
                  <c:v>4466.2873753681297</c:v>
                </c:pt>
                <c:pt idx="6">
                  <c:v>4768.6475944096355</c:v>
                </c:pt>
                <c:pt idx="7">
                  <c:v>5010.7630775441276</c:v>
                </c:pt>
                <c:pt idx="8">
                  <c:v>5213.2772642117552</c:v>
                </c:pt>
                <c:pt idx="9">
                  <c:v>5387.6471104552811</c:v>
                </c:pt>
                <c:pt idx="10">
                  <c:v>5540.9257164859173</c:v>
                </c:pt>
                <c:pt idx="11">
                  <c:v>5677.7781701715003</c:v>
                </c:pt>
                <c:pt idx="12">
                  <c:v>5801.457540184806</c:v>
                </c:pt>
                <c:pt idx="13">
                  <c:v>5914.3263490431582</c:v>
                </c:pt>
                <c:pt idx="14">
                  <c:v>6018.1566297326845</c:v>
                </c:pt>
                <c:pt idx="15">
                  <c:v>6114.3128834364306</c:v>
                </c:pt>
                <c:pt idx="16">
                  <c:v>6203.8689685597583</c:v>
                </c:pt>
                <c:pt idx="17">
                  <c:v>6287.685707431584</c:v>
                </c:pt>
                <c:pt idx="18">
                  <c:v>6366.4641015338711</c:v>
                </c:pt>
                <c:pt idx="19">
                  <c:v>6440.7828376872912</c:v>
                </c:pt>
                <c:pt idx="20">
                  <c:v>6511.1253560378673</c:v>
                </c:pt>
                <c:pt idx="21">
                  <c:v>6577.8997922266426</c:v>
                </c:pt>
                <c:pt idx="22">
                  <c:v>6641.4539387687455</c:v>
                </c:pt>
                <c:pt idx="23">
                  <c:v>8106.8179152453986</c:v>
                </c:pt>
                <c:pt idx="24">
                  <c:v>9594.7721551251543</c:v>
                </c:pt>
                <c:pt idx="25">
                  <c:v>11030.827486551832</c:v>
                </c:pt>
                <c:pt idx="26">
                  <c:v>12351.800134865576</c:v>
                </c:pt>
                <c:pt idx="27">
                  <c:v>13512.144048434002</c:v>
                </c:pt>
                <c:pt idx="28">
                  <c:v>14484.106872044698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98-44C8-8258-6A8B6EA177B1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Modelo'!$BN$40:$BN$68</c:f>
              <c:numCache>
                <c:formatCode>0.00</c:formatCode>
                <c:ptCount val="29"/>
                <c:pt idx="0" formatCode="#,##0.00">
                  <c:v>624.54801038868379</c:v>
                </c:pt>
                <c:pt idx="1">
                  <c:v>1101.0512680460984</c:v>
                </c:pt>
                <c:pt idx="2">
                  <c:v>1942.8124731432249</c:v>
                </c:pt>
                <c:pt idx="3">
                  <c:v>4548.5096102369107</c:v>
                </c:pt>
                <c:pt idx="4">
                  <c:v>5171.6056241180268</c:v>
                </c:pt>
                <c:pt idx="5">
                  <c:v>5555.0135708588814</c:v>
                </c:pt>
                <c:pt idx="6">
                  <c:v>5834.6103697030749</c:v>
                </c:pt>
                <c:pt idx="7">
                  <c:v>6055.4163025386242</c:v>
                </c:pt>
                <c:pt idx="8">
                  <c:v>6238.1728708742457</c:v>
                </c:pt>
                <c:pt idx="9">
                  <c:v>6394.2139272651611</c:v>
                </c:pt>
                <c:pt idx="10">
                  <c:v>6530.4314191243948</c:v>
                </c:pt>
                <c:pt idx="11">
                  <c:v>6651.3377451223068</c:v>
                </c:pt>
                <c:pt idx="12">
                  <c:v>6760.0524585319417</c:v>
                </c:pt>
                <c:pt idx="13">
                  <c:v>6858.824232337065</c:v>
                </c:pt>
                <c:pt idx="14">
                  <c:v>6949.3286342642468</c:v>
                </c:pt>
                <c:pt idx="15">
                  <c:v>7032.8483337181688</c:v>
                </c:pt>
                <c:pt idx="16">
                  <c:v>7110.3874665801432</c:v>
                </c:pt>
                <c:pt idx="17">
                  <c:v>7182.7471111409704</c:v>
                </c:pt>
                <c:pt idx="18">
                  <c:v>7250.5767608605584</c:v>
                </c:pt>
                <c:pt idx="19">
                  <c:v>7314.4104220631189</c:v>
                </c:pt>
                <c:pt idx="20">
                  <c:v>7374.6925461906903</c:v>
                </c:pt>
                <c:pt idx="21">
                  <c:v>7431.7970542997937</c:v>
                </c:pt>
                <c:pt idx="22">
                  <c:v>7486.0415537451508</c:v>
                </c:pt>
                <c:pt idx="23">
                  <c:v>8712.6025058630185</c:v>
                </c:pt>
                <c:pt idx="24">
                  <c:v>9924.8770768412724</c:v>
                </c:pt>
                <c:pt idx="25">
                  <c:v>11079.333387128892</c:v>
                </c:pt>
                <c:pt idx="26">
                  <c:v>12139.322452022767</c:v>
                </c:pt>
                <c:pt idx="27">
                  <c:v>13077.081022053066</c:v>
                </c:pt>
                <c:pt idx="28">
                  <c:v>13873.555876440896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98-44C8-8258-6A8B6EA177B1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Modelo'!$BX$40:$BX$68</c:f>
              <c:numCache>
                <c:formatCode>0.00</c:formatCode>
                <c:ptCount val="29"/>
                <c:pt idx="0" formatCode="#,##0.00">
                  <c:v>278.07772957318718</c:v>
                </c:pt>
                <c:pt idx="1">
                  <c:v>422.09247715977909</c:v>
                </c:pt>
                <c:pt idx="2">
                  <c:v>763.24469391548405</c:v>
                </c:pt>
                <c:pt idx="3">
                  <c:v>2275.5688796462532</c:v>
                </c:pt>
                <c:pt idx="4">
                  <c:v>2723.9777939327719</c:v>
                </c:pt>
                <c:pt idx="5">
                  <c:v>3015.3640475697202</c:v>
                </c:pt>
                <c:pt idx="6">
                  <c:v>3235.121625010549</c:v>
                </c:pt>
                <c:pt idx="7">
                  <c:v>3412.9329693765694</c:v>
                </c:pt>
                <c:pt idx="8">
                  <c:v>3562.9117654580923</c:v>
                </c:pt>
                <c:pt idx="9">
                  <c:v>3692.9566644692341</c:v>
                </c:pt>
                <c:pt idx="10">
                  <c:v>3807.964259591035</c:v>
                </c:pt>
                <c:pt idx="11">
                  <c:v>3911.1928354456159</c:v>
                </c:pt>
                <c:pt idx="12">
                  <c:v>4004.926563474105</c:v>
                </c:pt>
                <c:pt idx="13">
                  <c:v>4090.8322204032297</c:v>
                </c:pt>
                <c:pt idx="14">
                  <c:v>4170.1653919786486</c:v>
                </c:pt>
                <c:pt idx="15">
                  <c:v>4243.8967287769919</c:v>
                </c:pt>
                <c:pt idx="16">
                  <c:v>4312.7929165493515</c:v>
                </c:pt>
                <c:pt idx="17">
                  <c:v>4377.4706240475243</c:v>
                </c:pt>
                <c:pt idx="18">
                  <c:v>4438.4336158485712</c:v>
                </c:pt>
                <c:pt idx="19">
                  <c:v>4496.0989891425106</c:v>
                </c:pt>
                <c:pt idx="20">
                  <c:v>4550.8161627306918</c:v>
                </c:pt>
                <c:pt idx="21">
                  <c:v>4602.8809046918004</c:v>
                </c:pt>
                <c:pt idx="22">
                  <c:v>4652.545883252159</c:v>
                </c:pt>
                <c:pt idx="23">
                  <c:v>5827.2313474029088</c:v>
                </c:pt>
                <c:pt idx="24">
                  <c:v>7075.5220075290435</c:v>
                </c:pt>
                <c:pt idx="25">
                  <c:v>8327.7450966041033</c:v>
                </c:pt>
                <c:pt idx="26">
                  <c:v>9511.8837754452106</c:v>
                </c:pt>
                <c:pt idx="27">
                  <c:v>10564.136050947271</c:v>
                </c:pt>
                <c:pt idx="28">
                  <c:v>11434.605701699629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98-44C8-8258-6A8B6EA177B1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Modelo'!$CH$40:$CH$68</c:f>
              <c:numCache>
                <c:formatCode>0.00</c:formatCode>
                <c:ptCount val="29"/>
                <c:pt idx="0" formatCode="#,##0.00">
                  <c:v>294.24299154881356</c:v>
                </c:pt>
                <c:pt idx="1">
                  <c:v>494.9916093935571</c:v>
                </c:pt>
                <c:pt idx="2">
                  <c:v>955.55441853374464</c:v>
                </c:pt>
                <c:pt idx="3">
                  <c:v>2836.8913226855711</c:v>
                </c:pt>
                <c:pt idx="4">
                  <c:v>3362.2425964035833</c:v>
                </c:pt>
                <c:pt idx="5">
                  <c:v>3697.7241338432759</c:v>
                </c:pt>
                <c:pt idx="6">
                  <c:v>3947.9546721489055</c:v>
                </c:pt>
                <c:pt idx="7">
                  <c:v>4148.7866948288083</c:v>
                </c:pt>
                <c:pt idx="8">
                  <c:v>4317.1035990587216</c:v>
                </c:pt>
                <c:pt idx="9">
                  <c:v>4462.2836951441586</c:v>
                </c:pt>
                <c:pt idx="10">
                  <c:v>4590.1053068679294</c:v>
                </c:pt>
                <c:pt idx="11">
                  <c:v>4704.3934528886284</c:v>
                </c:pt>
                <c:pt idx="12">
                  <c:v>4807.81747256584</c:v>
                </c:pt>
                <c:pt idx="13">
                  <c:v>4902.3173973766898</c:v>
                </c:pt>
                <c:pt idx="14">
                  <c:v>4989.349401048521</c:v>
                </c:pt>
                <c:pt idx="15">
                  <c:v>5070.0355308505123</c:v>
                </c:pt>
                <c:pt idx="16">
                  <c:v>5145.2594124795432</c:v>
                </c:pt>
                <c:pt idx="17">
                  <c:v>5215.7298203747559</c:v>
                </c:pt>
                <c:pt idx="18">
                  <c:v>5282.0242872826766</c:v>
                </c:pt>
                <c:pt idx="19">
                  <c:v>5344.6198535545736</c:v>
                </c:pt>
                <c:pt idx="20">
                  <c:v>5403.9152680443794</c:v>
                </c:pt>
                <c:pt idx="21">
                  <c:v>5460.2473511917406</c:v>
                </c:pt>
                <c:pt idx="22">
                  <c:v>5513.9032761559838</c:v>
                </c:pt>
                <c:pt idx="23">
                  <c:v>6762.7847138711559</c:v>
                </c:pt>
                <c:pt idx="24">
                  <c:v>8056.7084929752418</c:v>
                </c:pt>
                <c:pt idx="25">
                  <c:v>9333.9735439679844</c:v>
                </c:pt>
                <c:pt idx="26">
                  <c:v>10537.168675738056</c:v>
                </c:pt>
                <c:pt idx="27">
                  <c:v>11619.96656112934</c:v>
                </c:pt>
                <c:pt idx="28">
                  <c:v>12549.573490349339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98-44C8-8258-6A8B6EA177B1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Modelo'!$CR$40:$CR$68</c:f>
              <c:numCache>
                <c:formatCode>0.00</c:formatCode>
                <c:ptCount val="29"/>
                <c:pt idx="0" formatCode="#,##0.00">
                  <c:v>330.33845090005815</c:v>
                </c:pt>
                <c:pt idx="1">
                  <c:v>589.18833617879807</c:v>
                </c:pt>
                <c:pt idx="2">
                  <c:v>1171.6019902668024</c:v>
                </c:pt>
                <c:pt idx="3">
                  <c:v>3473.5011595022797</c:v>
                </c:pt>
                <c:pt idx="4">
                  <c:v>4099.4311626165818</c:v>
                </c:pt>
                <c:pt idx="5">
                  <c:v>4495.784888822378</c:v>
                </c:pt>
                <c:pt idx="6">
                  <c:v>4789.7899332275128</c:v>
                </c:pt>
                <c:pt idx="7">
                  <c:v>5024.7779202450001</c:v>
                </c:pt>
                <c:pt idx="8">
                  <c:v>5221.0662641880508</c:v>
                </c:pt>
                <c:pt idx="9">
                  <c:v>5389.9024562358409</c:v>
                </c:pt>
                <c:pt idx="10">
                  <c:v>5538.1969067032305</c:v>
                </c:pt>
                <c:pt idx="11">
                  <c:v>5670.5129133744058</c:v>
                </c:pt>
                <c:pt idx="12">
                  <c:v>5790.0282290296027</c:v>
                </c:pt>
                <c:pt idx="13">
                  <c:v>5899.0479823344995</c:v>
                </c:pt>
                <c:pt idx="14">
                  <c:v>5999.2993982615544</c:v>
                </c:pt>
                <c:pt idx="15">
                  <c:v>6092.1112816406758</c:v>
                </c:pt>
                <c:pt idx="16">
                  <c:v>6178.5285621972216</c:v>
                </c:pt>
                <c:pt idx="17">
                  <c:v>6259.3882712407831</c:v>
                </c:pt>
                <c:pt idx="18">
                  <c:v>6335.3715936015087</c:v>
                </c:pt>
                <c:pt idx="19">
                  <c:v>6407.0405247426124</c:v>
                </c:pt>
                <c:pt idx="20">
                  <c:v>6474.8643067232551</c:v>
                </c:pt>
                <c:pt idx="21">
                  <c:v>6539.2388916896252</c:v>
                </c:pt>
                <c:pt idx="22">
                  <c:v>6600.501535094947</c:v>
                </c:pt>
                <c:pt idx="23">
                  <c:v>8012.3690404232111</c:v>
                </c:pt>
                <c:pt idx="24">
                  <c:v>9449.5542074757723</c:v>
                </c:pt>
                <c:pt idx="25">
                  <c:v>10847.128513693679</c:v>
                </c:pt>
                <c:pt idx="26">
                  <c:v>12149.431948706142</c:v>
                </c:pt>
                <c:pt idx="27">
                  <c:v>13315.510651548046</c:v>
                </c:pt>
                <c:pt idx="28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B98-44C8-8258-6A8B6EA177B1}"/>
            </c:ext>
          </c:extLst>
        </c:ser>
        <c:ser>
          <c:idx val="11"/>
          <c:order val="11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Modelo'!$AA$93:$AA$94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xVal>
          <c:yVal>
            <c:numRef>
              <c:f>'Gráficas x Modelo'!$AB$93:$AB$94</c:f>
              <c:numCache>
                <c:formatCode>General</c:formatCode>
                <c:ptCount val="2"/>
                <c:pt idx="0">
                  <c:v>95.990480000000005</c:v>
                </c:pt>
                <c:pt idx="1">
                  <c:v>26886.038200000003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0F-4DD4-B27E-DA1AB3A39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55520"/>
        <c:axId val="-1990858240"/>
      </c:scatterChart>
      <c:valAx>
        <c:axId val="-199085552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8240"/>
        <c:crosses val="autoZero"/>
        <c:crossBetween val="midCat"/>
      </c:valAx>
      <c:valAx>
        <c:axId val="-199085824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5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Modelo'!$I$40:$I$68,'Gráficas x Modelo'!$R$40:$R$68,'Gráficas x Modelo'!$AA$40:$AA$68,'Gráficas x Modelo'!$AJ$40:$AJ$68,'Gráficas x Modelo'!$AS$40:$AS$68,'Gráficas x Modelo'!$BD$40:$BD$68,'Gráficas x Modelo'!$BN$40:$BN$68,'Gráficas x Modelo'!$BX$40:$BX$68,'Gráficas x Modelo'!$CH$40:$CH$68,'Gráficas x Modelo'!$CR$40:$CR$68)</c:f>
              <c:numCache>
                <c:formatCode>0.00</c:formatCode>
                <c:ptCount val="290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  <c:pt idx="29" formatCode="#,##0.00">
                  <c:v>353.5587298400452</c:v>
                </c:pt>
                <c:pt idx="30">
                  <c:v>664.38283340255498</c:v>
                </c:pt>
                <c:pt idx="31">
                  <c:v>1400.1074823034601</c:v>
                </c:pt>
                <c:pt idx="32">
                  <c:v>4441.6395970841631</c:v>
                </c:pt>
                <c:pt idx="33">
                  <c:v>5263.7213967975094</c:v>
                </c:pt>
                <c:pt idx="34">
                  <c:v>5778.7807451711033</c:v>
                </c:pt>
                <c:pt idx="35">
                  <c:v>6157.5574205220028</c:v>
                </c:pt>
                <c:pt idx="36">
                  <c:v>6458.1010339989143</c:v>
                </c:pt>
                <c:pt idx="37">
                  <c:v>6707.5610539950703</c:v>
                </c:pt>
                <c:pt idx="38">
                  <c:v>6920.9268881849512</c:v>
                </c:pt>
                <c:pt idx="39">
                  <c:v>7107.3835033093583</c:v>
                </c:pt>
                <c:pt idx="40">
                  <c:v>7272.9805487765016</c:v>
                </c:pt>
                <c:pt idx="41">
                  <c:v>7421.9203496561304</c:v>
                </c:pt>
                <c:pt idx="42">
                  <c:v>7557.2439658754911</c:v>
                </c:pt>
                <c:pt idx="43">
                  <c:v>7681.2248201433431</c:v>
                </c:pt>
                <c:pt idx="44">
                  <c:v>7795.6080642052784</c:v>
                </c:pt>
                <c:pt idx="45">
                  <c:v>7901.7631180971302</c:v>
                </c:pt>
                <c:pt idx="46">
                  <c:v>8000.7847025920564</c:v>
                </c:pt>
                <c:pt idx="47">
                  <c:v>8093.5619590525612</c:v>
                </c:pt>
                <c:pt idx="48">
                  <c:v>8180.8270589079439</c:v>
                </c:pt>
                <c:pt idx="49">
                  <c:v>8263.1902115986886</c:v>
                </c:pt>
                <c:pt idx="50">
                  <c:v>8341.165404852487</c:v>
                </c:pt>
                <c:pt idx="51">
                  <c:v>8415.1896789018701</c:v>
                </c:pt>
                <c:pt idx="52">
                  <c:v>10069.788813106026</c:v>
                </c:pt>
                <c:pt idx="53">
                  <c:v>11645.256764551752</c:v>
                </c:pt>
                <c:pt idx="54">
                  <c:v>13060.944744523345</c:v>
                </c:pt>
                <c:pt idx="55">
                  <c:v>14262.458897271757</c:v>
                </c:pt>
                <c:pt idx="56">
                  <c:v>15219.704432308041</c:v>
                </c:pt>
                <c:pt idx="57">
                  <c:v>15919.183484805471</c:v>
                </c:pt>
                <c:pt idx="58" formatCode="#,##0.00">
                  <c:v>254.78538927263219</c:v>
                </c:pt>
                <c:pt idx="59">
                  <c:v>409.9981195279953</c:v>
                </c:pt>
                <c:pt idx="60">
                  <c:v>814.60145607267771</c:v>
                </c:pt>
                <c:pt idx="61">
                  <c:v>2653.2439589935689</c:v>
                </c:pt>
                <c:pt idx="62">
                  <c:v>3185.9866688576317</c:v>
                </c:pt>
                <c:pt idx="63">
                  <c:v>3527.6405473248415</c:v>
                </c:pt>
                <c:pt idx="64">
                  <c:v>3782.8462335749559</c:v>
                </c:pt>
                <c:pt idx="65">
                  <c:v>3987.7619515843985</c:v>
                </c:pt>
                <c:pt idx="66">
                  <c:v>4159.4951372567884</c:v>
                </c:pt>
                <c:pt idx="67">
                  <c:v>4307.5783419629615</c:v>
                </c:pt>
                <c:pt idx="68">
                  <c:v>4437.8981749274435</c:v>
                </c:pt>
                <c:pt idx="69">
                  <c:v>4554.3579510705558</c:v>
                </c:pt>
                <c:pt idx="70">
                  <c:v>4659.6852318534129</c:v>
                </c:pt>
                <c:pt idx="71">
                  <c:v>4755.8644229337306</c:v>
                </c:pt>
                <c:pt idx="72">
                  <c:v>4844.3862441373913</c:v>
                </c:pt>
                <c:pt idx="73">
                  <c:v>4926.4001344354201</c:v>
                </c:pt>
                <c:pt idx="74">
                  <c:v>5002.8117855802666</c:v>
                </c:pt>
                <c:pt idx="75">
                  <c:v>5074.3479952638145</c:v>
                </c:pt>
                <c:pt idx="76">
                  <c:v>5141.60119711069</c:v>
                </c:pt>
                <c:pt idx="77">
                  <c:v>5205.0608837742075</c:v>
                </c:pt>
                <c:pt idx="78">
                  <c:v>5265.1363100030903</c:v>
                </c:pt>
                <c:pt idx="79">
                  <c:v>5322.1732360292308</c:v>
                </c:pt>
                <c:pt idx="80">
                  <c:v>5376.4665008935963</c:v>
                </c:pt>
                <c:pt idx="81">
                  <c:v>6628.2078784343094</c:v>
                </c:pt>
                <c:pt idx="82">
                  <c:v>7891.230270088412</c:v>
                </c:pt>
                <c:pt idx="83">
                  <c:v>9089.1667224058892</c:v>
                </c:pt>
                <c:pt idx="84">
                  <c:v>10155.137830475134</c:v>
                </c:pt>
                <c:pt idx="85">
                  <c:v>11038.057244139784</c:v>
                </c:pt>
                <c:pt idx="86">
                  <c:v>11702.618568176567</c:v>
                </c:pt>
                <c:pt idx="87" formatCode="#,##0.00">
                  <c:v>350.87866542483425</c:v>
                </c:pt>
                <c:pt idx="88">
                  <c:v>663.43739436197086</c:v>
                </c:pt>
                <c:pt idx="89">
                  <c:v>1400.394137727181</c:v>
                </c:pt>
                <c:pt idx="90">
                  <c:v>4433.1819663830393</c:v>
                </c:pt>
                <c:pt idx="91">
                  <c:v>5249.8544930263452</c:v>
                </c:pt>
                <c:pt idx="92">
                  <c:v>5760.8987569023775</c:v>
                </c:pt>
                <c:pt idx="93">
                  <c:v>6136.4192070924237</c:v>
                </c:pt>
                <c:pt idx="94">
                  <c:v>6434.1978731616364</c:v>
                </c:pt>
                <c:pt idx="95">
                  <c:v>6681.2420266034696</c:v>
                </c:pt>
                <c:pt idx="96">
                  <c:v>6892.4551095575853</c:v>
                </c:pt>
                <c:pt idx="97">
                  <c:v>7076.9655948819709</c:v>
                </c:pt>
                <c:pt idx="98">
                  <c:v>7240.7837546176233</c:v>
                </c:pt>
                <c:pt idx="99">
                  <c:v>7388.0832342547283</c:v>
                </c:pt>
                <c:pt idx="100">
                  <c:v>7521.8834805204697</c:v>
                </c:pt>
                <c:pt idx="101">
                  <c:v>7644.4411772094227</c:v>
                </c:pt>
                <c:pt idx="102">
                  <c:v>7757.4882187657986</c:v>
                </c:pt>
                <c:pt idx="103">
                  <c:v>7862.3833273112132</c:v>
                </c:pt>
                <c:pt idx="104">
                  <c:v>7960.2124530760657</c:v>
                </c:pt>
                <c:pt idx="105">
                  <c:v>8051.8574484170076</c:v>
                </c:pt>
                <c:pt idx="106">
                  <c:v>8138.0443549285392</c:v>
                </c:pt>
                <c:pt idx="107">
                  <c:v>8219.3781732627631</c:v>
                </c:pt>
                <c:pt idx="108">
                  <c:v>8296.3684241923456</c:v>
                </c:pt>
                <c:pt idx="109">
                  <c:v>8369.44828571381</c:v>
                </c:pt>
                <c:pt idx="110">
                  <c:v>10000.608526141947</c:v>
                </c:pt>
                <c:pt idx="111">
                  <c:v>11549.824603040997</c:v>
                </c:pt>
                <c:pt idx="112">
                  <c:v>12938.972326474774</c:v>
                </c:pt>
                <c:pt idx="113">
                  <c:v>14116.080802490909</c:v>
                </c:pt>
                <c:pt idx="114">
                  <c:v>15052.894291326525</c:v>
                </c:pt>
                <c:pt idx="115">
                  <c:v>15737.041992179411</c:v>
                </c:pt>
                <c:pt idx="116" formatCode="#,##0.00">
                  <c:v>337.14928329504869</c:v>
                </c:pt>
                <c:pt idx="117">
                  <c:v>625.61541110694441</c:v>
                </c:pt>
                <c:pt idx="118">
                  <c:v>1313.8864499789058</c:v>
                </c:pt>
                <c:pt idx="119">
                  <c:v>4185.7735148764359</c:v>
                </c:pt>
                <c:pt idx="120">
                  <c:v>4967.9311919990196</c:v>
                </c:pt>
                <c:pt idx="121">
                  <c:v>5459.2235985344823</c:v>
                </c:pt>
                <c:pt idx="122">
                  <c:v>5821.1330644875325</c:v>
                </c:pt>
                <c:pt idx="123">
                  <c:v>6108.6612209457153</c:v>
                </c:pt>
                <c:pt idx="124">
                  <c:v>6347.56508968862</c:v>
                </c:pt>
                <c:pt idx="125">
                  <c:v>6552.0798352941356</c:v>
                </c:pt>
                <c:pt idx="126">
                  <c:v>6730.9357224197511</c:v>
                </c:pt>
                <c:pt idx="127">
                  <c:v>6889.8871701906646</c:v>
                </c:pt>
                <c:pt idx="128">
                  <c:v>7032.9340387992488</c:v>
                </c:pt>
                <c:pt idx="129">
                  <c:v>7162.9725694980543</c:v>
                </c:pt>
                <c:pt idx="130">
                  <c:v>7282.1690741286011</c:v>
                </c:pt>
                <c:pt idx="131">
                  <c:v>7392.1872931664448</c:v>
                </c:pt>
                <c:pt idx="132">
                  <c:v>7494.3333504799757</c:v>
                </c:pt>
                <c:pt idx="133">
                  <c:v>7589.6518037966061</c:v>
                </c:pt>
                <c:pt idx="134">
                  <c:v>7678.9913826046495</c:v>
                </c:pt>
                <c:pt idx="135">
                  <c:v>7763.0512365824579</c:v>
                </c:pt>
                <c:pt idx="136">
                  <c:v>7842.414254884683</c:v>
                </c:pt>
                <c:pt idx="137">
                  <c:v>7917.5715729401318</c:v>
                </c:pt>
                <c:pt idx="138">
                  <c:v>7988.9409288162151</c:v>
                </c:pt>
                <c:pt idx="139">
                  <c:v>9589.3203228974544</c:v>
                </c:pt>
                <c:pt idx="140">
                  <c:v>11122.256495457659</c:v>
                </c:pt>
                <c:pt idx="141">
                  <c:v>12507.271878447547</c:v>
                </c:pt>
                <c:pt idx="142">
                  <c:v>13688.35341487298</c:v>
                </c:pt>
                <c:pt idx="143">
                  <c:v>14633.016400985945</c:v>
                </c:pt>
                <c:pt idx="144">
                  <c:v>15325.397230561344</c:v>
                </c:pt>
                <c:pt idx="145" formatCode="#,##0.00">
                  <c:v>324.17796937463987</c:v>
                </c:pt>
                <c:pt idx="146">
                  <c:v>567.03969144668338</c:v>
                </c:pt>
                <c:pt idx="147">
                  <c:v>1125.518892141698</c:v>
                </c:pt>
                <c:pt idx="148">
                  <c:v>3421.0844589588223</c:v>
                </c:pt>
                <c:pt idx="149">
                  <c:v>4059.8073937902218</c:v>
                </c:pt>
                <c:pt idx="150">
                  <c:v>4466.2873753681297</c:v>
                </c:pt>
                <c:pt idx="151">
                  <c:v>4768.6475944096355</c:v>
                </c:pt>
                <c:pt idx="152">
                  <c:v>5010.7630775441276</c:v>
                </c:pt>
                <c:pt idx="153">
                  <c:v>5213.2772642117552</c:v>
                </c:pt>
                <c:pt idx="154">
                  <c:v>5387.6471104552811</c:v>
                </c:pt>
                <c:pt idx="155">
                  <c:v>5540.9257164859173</c:v>
                </c:pt>
                <c:pt idx="156">
                  <c:v>5677.7781701715003</c:v>
                </c:pt>
                <c:pt idx="157">
                  <c:v>5801.457540184806</c:v>
                </c:pt>
                <c:pt idx="158">
                  <c:v>5914.3263490431582</c:v>
                </c:pt>
                <c:pt idx="159">
                  <c:v>6018.1566297326845</c:v>
                </c:pt>
                <c:pt idx="160">
                  <c:v>6114.3128834364306</c:v>
                </c:pt>
                <c:pt idx="161">
                  <c:v>6203.8689685597583</c:v>
                </c:pt>
                <c:pt idx="162">
                  <c:v>6287.685707431584</c:v>
                </c:pt>
                <c:pt idx="163">
                  <c:v>6366.4641015338711</c:v>
                </c:pt>
                <c:pt idx="164">
                  <c:v>6440.7828376872912</c:v>
                </c:pt>
                <c:pt idx="165">
                  <c:v>6511.1253560378673</c:v>
                </c:pt>
                <c:pt idx="166">
                  <c:v>6577.8997922266426</c:v>
                </c:pt>
                <c:pt idx="167">
                  <c:v>6641.4539387687455</c:v>
                </c:pt>
                <c:pt idx="168">
                  <c:v>8106.8179152453986</c:v>
                </c:pt>
                <c:pt idx="169">
                  <c:v>9594.7721551251543</c:v>
                </c:pt>
                <c:pt idx="170">
                  <c:v>11030.827486551832</c:v>
                </c:pt>
                <c:pt idx="171">
                  <c:v>12351.800134865576</c:v>
                </c:pt>
                <c:pt idx="172">
                  <c:v>13512.144048434002</c:v>
                </c:pt>
                <c:pt idx="173">
                  <c:v>14484.106872044698</c:v>
                </c:pt>
                <c:pt idx="174" formatCode="#,##0.00">
                  <c:v>624.54801038868379</c:v>
                </c:pt>
                <c:pt idx="175">
                  <c:v>1101.0512680460984</c:v>
                </c:pt>
                <c:pt idx="176">
                  <c:v>1942.8124731432249</c:v>
                </c:pt>
                <c:pt idx="177">
                  <c:v>4548.5096102369107</c:v>
                </c:pt>
                <c:pt idx="178">
                  <c:v>5171.6056241180268</c:v>
                </c:pt>
                <c:pt idx="179">
                  <c:v>5555.0135708588814</c:v>
                </c:pt>
                <c:pt idx="180">
                  <c:v>5834.6103697030749</c:v>
                </c:pt>
                <c:pt idx="181">
                  <c:v>6055.4163025386242</c:v>
                </c:pt>
                <c:pt idx="182">
                  <c:v>6238.1728708742457</c:v>
                </c:pt>
                <c:pt idx="183">
                  <c:v>6394.2139272651611</c:v>
                </c:pt>
                <c:pt idx="184">
                  <c:v>6530.4314191243948</c:v>
                </c:pt>
                <c:pt idx="185">
                  <c:v>6651.3377451223068</c:v>
                </c:pt>
                <c:pt idx="186">
                  <c:v>6760.0524585319417</c:v>
                </c:pt>
                <c:pt idx="187">
                  <c:v>6858.824232337065</c:v>
                </c:pt>
                <c:pt idx="188">
                  <c:v>6949.3286342642468</c:v>
                </c:pt>
                <c:pt idx="189">
                  <c:v>7032.8483337181688</c:v>
                </c:pt>
                <c:pt idx="190">
                  <c:v>7110.3874665801432</c:v>
                </c:pt>
                <c:pt idx="191">
                  <c:v>7182.7471111409704</c:v>
                </c:pt>
                <c:pt idx="192">
                  <c:v>7250.5767608605584</c:v>
                </c:pt>
                <c:pt idx="193">
                  <c:v>7314.4104220631189</c:v>
                </c:pt>
                <c:pt idx="194">
                  <c:v>7374.6925461906903</c:v>
                </c:pt>
                <c:pt idx="195">
                  <c:v>7431.7970542997937</c:v>
                </c:pt>
                <c:pt idx="196">
                  <c:v>7486.0415537451508</c:v>
                </c:pt>
                <c:pt idx="197">
                  <c:v>8712.6025058630185</c:v>
                </c:pt>
                <c:pt idx="198">
                  <c:v>9924.8770768412724</c:v>
                </c:pt>
                <c:pt idx="199">
                  <c:v>11079.333387128892</c:v>
                </c:pt>
                <c:pt idx="200">
                  <c:v>12139.322452022767</c:v>
                </c:pt>
                <c:pt idx="201">
                  <c:v>13077.081022053066</c:v>
                </c:pt>
                <c:pt idx="202">
                  <c:v>13873.555876440896</c:v>
                </c:pt>
                <c:pt idx="203" formatCode="#,##0.00">
                  <c:v>278.07772957318718</c:v>
                </c:pt>
                <c:pt idx="204">
                  <c:v>422.09247715977909</c:v>
                </c:pt>
                <c:pt idx="205">
                  <c:v>763.24469391548405</c:v>
                </c:pt>
                <c:pt idx="206">
                  <c:v>2275.5688796462532</c:v>
                </c:pt>
                <c:pt idx="207">
                  <c:v>2723.9777939327719</c:v>
                </c:pt>
                <c:pt idx="208">
                  <c:v>3015.3640475697202</c:v>
                </c:pt>
                <c:pt idx="209">
                  <c:v>3235.121625010549</c:v>
                </c:pt>
                <c:pt idx="210">
                  <c:v>3412.9329693765694</c:v>
                </c:pt>
                <c:pt idx="211">
                  <c:v>3562.9117654580923</c:v>
                </c:pt>
                <c:pt idx="212">
                  <c:v>3692.9566644692341</c:v>
                </c:pt>
                <c:pt idx="213">
                  <c:v>3807.964259591035</c:v>
                </c:pt>
                <c:pt idx="214">
                  <c:v>3911.1928354456159</c:v>
                </c:pt>
                <c:pt idx="215">
                  <c:v>4004.926563474105</c:v>
                </c:pt>
                <c:pt idx="216">
                  <c:v>4090.8322204032297</c:v>
                </c:pt>
                <c:pt idx="217">
                  <c:v>4170.1653919786486</c:v>
                </c:pt>
                <c:pt idx="218">
                  <c:v>4243.8967287769919</c:v>
                </c:pt>
                <c:pt idx="219">
                  <c:v>4312.7929165493515</c:v>
                </c:pt>
                <c:pt idx="220">
                  <c:v>4377.4706240475243</c:v>
                </c:pt>
                <c:pt idx="221">
                  <c:v>4438.4336158485712</c:v>
                </c:pt>
                <c:pt idx="222">
                  <c:v>4496.0989891425106</c:v>
                </c:pt>
                <c:pt idx="223">
                  <c:v>4550.8161627306918</c:v>
                </c:pt>
                <c:pt idx="224">
                  <c:v>4602.8809046918004</c:v>
                </c:pt>
                <c:pt idx="225">
                  <c:v>4652.545883252159</c:v>
                </c:pt>
                <c:pt idx="226">
                  <c:v>5827.2313474029088</c:v>
                </c:pt>
                <c:pt idx="227">
                  <c:v>7075.5220075290435</c:v>
                </c:pt>
                <c:pt idx="228">
                  <c:v>8327.7450966041033</c:v>
                </c:pt>
                <c:pt idx="229">
                  <c:v>9511.8837754452106</c:v>
                </c:pt>
                <c:pt idx="230">
                  <c:v>10564.136050947271</c:v>
                </c:pt>
                <c:pt idx="231">
                  <c:v>11434.605701699629</c:v>
                </c:pt>
                <c:pt idx="232" formatCode="#,##0.00">
                  <c:v>294.24299154881356</c:v>
                </c:pt>
                <c:pt idx="233">
                  <c:v>494.9916093935571</c:v>
                </c:pt>
                <c:pt idx="234">
                  <c:v>955.55441853374464</c:v>
                </c:pt>
                <c:pt idx="235">
                  <c:v>2836.8913226855711</c:v>
                </c:pt>
                <c:pt idx="236">
                  <c:v>3362.2425964035833</c:v>
                </c:pt>
                <c:pt idx="237">
                  <c:v>3697.7241338432759</c:v>
                </c:pt>
                <c:pt idx="238">
                  <c:v>3947.9546721489055</c:v>
                </c:pt>
                <c:pt idx="239">
                  <c:v>4148.7866948288083</c:v>
                </c:pt>
                <c:pt idx="240">
                  <c:v>4317.1035990587216</c:v>
                </c:pt>
                <c:pt idx="241">
                  <c:v>4462.2836951441586</c:v>
                </c:pt>
                <c:pt idx="242">
                  <c:v>4590.1053068679294</c:v>
                </c:pt>
                <c:pt idx="243">
                  <c:v>4704.3934528886284</c:v>
                </c:pt>
                <c:pt idx="244">
                  <c:v>4807.81747256584</c:v>
                </c:pt>
                <c:pt idx="245">
                  <c:v>4902.3173973766898</c:v>
                </c:pt>
                <c:pt idx="246">
                  <c:v>4989.349401048521</c:v>
                </c:pt>
                <c:pt idx="247">
                  <c:v>5070.0355308505123</c:v>
                </c:pt>
                <c:pt idx="248">
                  <c:v>5145.2594124795432</c:v>
                </c:pt>
                <c:pt idx="249">
                  <c:v>5215.7298203747559</c:v>
                </c:pt>
                <c:pt idx="250">
                  <c:v>5282.0242872826766</c:v>
                </c:pt>
                <c:pt idx="251">
                  <c:v>5344.6198535545736</c:v>
                </c:pt>
                <c:pt idx="252">
                  <c:v>5403.9152680443794</c:v>
                </c:pt>
                <c:pt idx="253">
                  <c:v>5460.2473511917406</c:v>
                </c:pt>
                <c:pt idx="254">
                  <c:v>5513.9032761559838</c:v>
                </c:pt>
                <c:pt idx="255">
                  <c:v>6762.7847138711559</c:v>
                </c:pt>
                <c:pt idx="256">
                  <c:v>8056.7084929752418</c:v>
                </c:pt>
                <c:pt idx="257">
                  <c:v>9333.9735439679844</c:v>
                </c:pt>
                <c:pt idx="258">
                  <c:v>10537.168675738056</c:v>
                </c:pt>
                <c:pt idx="259">
                  <c:v>11619.96656112934</c:v>
                </c:pt>
                <c:pt idx="260">
                  <c:v>12549.573490349339</c:v>
                </c:pt>
                <c:pt idx="261" formatCode="#,##0.00">
                  <c:v>330.33845090005815</c:v>
                </c:pt>
                <c:pt idx="262">
                  <c:v>589.18833617879807</c:v>
                </c:pt>
                <c:pt idx="263">
                  <c:v>1171.6019902668024</c:v>
                </c:pt>
                <c:pt idx="264">
                  <c:v>3473.5011595022797</c:v>
                </c:pt>
                <c:pt idx="265">
                  <c:v>4099.4311626165818</c:v>
                </c:pt>
                <c:pt idx="266">
                  <c:v>4495.784888822378</c:v>
                </c:pt>
                <c:pt idx="267">
                  <c:v>4789.7899332275128</c:v>
                </c:pt>
                <c:pt idx="268">
                  <c:v>5024.7779202450001</c:v>
                </c:pt>
                <c:pt idx="269">
                  <c:v>5221.0662641880508</c:v>
                </c:pt>
                <c:pt idx="270">
                  <c:v>5389.9024562358409</c:v>
                </c:pt>
                <c:pt idx="271">
                  <c:v>5538.1969067032305</c:v>
                </c:pt>
                <c:pt idx="272">
                  <c:v>5670.5129133744058</c:v>
                </c:pt>
                <c:pt idx="273">
                  <c:v>5790.0282290296027</c:v>
                </c:pt>
                <c:pt idx="274">
                  <c:v>5899.0479823344995</c:v>
                </c:pt>
                <c:pt idx="275">
                  <c:v>5999.2993982615544</c:v>
                </c:pt>
                <c:pt idx="276">
                  <c:v>6092.1112816406758</c:v>
                </c:pt>
                <c:pt idx="277">
                  <c:v>6178.5285621972216</c:v>
                </c:pt>
                <c:pt idx="278">
                  <c:v>6259.3882712407831</c:v>
                </c:pt>
                <c:pt idx="279">
                  <c:v>6335.3715936015087</c:v>
                </c:pt>
                <c:pt idx="280">
                  <c:v>6407.0405247426124</c:v>
                </c:pt>
                <c:pt idx="281">
                  <c:v>6474.8643067232551</c:v>
                </c:pt>
                <c:pt idx="282">
                  <c:v>6539.2388916896252</c:v>
                </c:pt>
                <c:pt idx="283">
                  <c:v>6600.501535094947</c:v>
                </c:pt>
                <c:pt idx="284">
                  <c:v>8012.3690404232111</c:v>
                </c:pt>
                <c:pt idx="285">
                  <c:v>9449.5542074757723</c:v>
                </c:pt>
                <c:pt idx="286">
                  <c:v>10847.128513693679</c:v>
                </c:pt>
                <c:pt idx="287">
                  <c:v>12149.431948706142</c:v>
                </c:pt>
                <c:pt idx="288">
                  <c:v>13315.510651548046</c:v>
                </c:pt>
                <c:pt idx="289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38-4211-8103-550976E63580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38-4211-8103-550976E63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54976"/>
        <c:axId val="-1990851712"/>
      </c:scatterChart>
      <c:valAx>
        <c:axId val="-199085497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1712"/>
        <c:crossesAt val="10"/>
        <c:crossBetween val="midCat"/>
      </c:valAx>
      <c:valAx>
        <c:axId val="-199085171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4976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7.423845959593478E-2"/>
                  <c:y val="-9.96511037983954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Modelo'!$I$40:$I$68,'Gráficas x Modelo'!$R$40:$R$68,'Gráficas x Modelo'!$AA$40:$AA$68,'Gráficas x Modelo'!$AJ$40:$AJ$68,'Gráficas x Modelo'!$AS$40:$AS$68,'Gráficas x Modelo'!$BD$40:$BD$68,'Gráficas x Modelo'!$BN$40:$BN$68,'Gráficas x Modelo'!$BX$40:$BX$68,'Gráficas x Modelo'!$CH$40:$CH$68,'Gráficas x Modelo'!$CR$40:$CR$68)</c:f>
              <c:numCache>
                <c:formatCode>0.00</c:formatCode>
                <c:ptCount val="290"/>
                <c:pt idx="0" formatCode="#,##0.00">
                  <c:v>302.35933546918289</c:v>
                </c:pt>
                <c:pt idx="1">
                  <c:v>656.61834755432687</c:v>
                </c:pt>
                <c:pt idx="2">
                  <c:v>1630.4925822720709</c:v>
                </c:pt>
                <c:pt idx="3">
                  <c:v>5670.1246795232983</c:v>
                </c:pt>
                <c:pt idx="4">
                  <c:v>6686.339579386904</c:v>
                </c:pt>
                <c:pt idx="5">
                  <c:v>7304.6039045859907</c:v>
                </c:pt>
                <c:pt idx="6">
                  <c:v>7750.4104191512552</c:v>
                </c:pt>
                <c:pt idx="7">
                  <c:v>8098.9037274892898</c:v>
                </c:pt>
                <c:pt idx="8">
                  <c:v>8384.7110921812837</c:v>
                </c:pt>
                <c:pt idx="9">
                  <c:v>8626.7223025186413</c:v>
                </c:pt>
                <c:pt idx="10">
                  <c:v>8836.3954114213229</c:v>
                </c:pt>
                <c:pt idx="11">
                  <c:v>9021.2109463749894</c:v>
                </c:pt>
                <c:pt idx="12">
                  <c:v>9186.3247500160196</c:v>
                </c:pt>
                <c:pt idx="13">
                  <c:v>9335.4418342564022</c:v>
                </c:pt>
                <c:pt idx="14">
                  <c:v>9471.3144041680989</c:v>
                </c:pt>
                <c:pt idx="15">
                  <c:v>9596.0428651204238</c:v>
                </c:pt>
                <c:pt idx="16">
                  <c:v>9711.2665715632465</c:v>
                </c:pt>
                <c:pt idx="17">
                  <c:v>9818.2895138505592</c:v>
                </c:pt>
                <c:pt idx="18">
                  <c:v>9918.1658911807808</c:v>
                </c:pt>
                <c:pt idx="19">
                  <c:v>10011.760020949794</c:v>
                </c:pt>
                <c:pt idx="20">
                  <c:v>10099.789302166226</c:v>
                </c:pt>
                <c:pt idx="21">
                  <c:v>10182.855679068645</c:v>
                </c:pt>
                <c:pt idx="22">
                  <c:v>10261.469111976585</c:v>
                </c:pt>
                <c:pt idx="23">
                  <c:v>11959.959377377871</c:v>
                </c:pt>
                <c:pt idx="24">
                  <c:v>13483.831759062819</c:v>
                </c:pt>
                <c:pt idx="25">
                  <c:v>14788.842598069406</c:v>
                </c:pt>
                <c:pt idx="26">
                  <c:v>15859.297801866316</c:v>
                </c:pt>
                <c:pt idx="27">
                  <c:v>16697.461064942167</c:v>
                </c:pt>
                <c:pt idx="28">
                  <c:v>17313.838841230681</c:v>
                </c:pt>
                <c:pt idx="29" formatCode="#,##0.00">
                  <c:v>353.5587298400452</c:v>
                </c:pt>
                <c:pt idx="30">
                  <c:v>664.38283340255498</c:v>
                </c:pt>
                <c:pt idx="31">
                  <c:v>1400.1074823034601</c:v>
                </c:pt>
                <c:pt idx="32">
                  <c:v>4441.6395970841631</c:v>
                </c:pt>
                <c:pt idx="33">
                  <c:v>5263.7213967975094</c:v>
                </c:pt>
                <c:pt idx="34">
                  <c:v>5778.7807451711033</c:v>
                </c:pt>
                <c:pt idx="35">
                  <c:v>6157.5574205220028</c:v>
                </c:pt>
                <c:pt idx="36">
                  <c:v>6458.1010339989143</c:v>
                </c:pt>
                <c:pt idx="37">
                  <c:v>6707.5610539950703</c:v>
                </c:pt>
                <c:pt idx="38">
                  <c:v>6920.9268881849512</c:v>
                </c:pt>
                <c:pt idx="39">
                  <c:v>7107.3835033093583</c:v>
                </c:pt>
                <c:pt idx="40">
                  <c:v>7272.9805487765016</c:v>
                </c:pt>
                <c:pt idx="41">
                  <c:v>7421.9203496561304</c:v>
                </c:pt>
                <c:pt idx="42">
                  <c:v>7557.2439658754911</c:v>
                </c:pt>
                <c:pt idx="43">
                  <c:v>7681.2248201433431</c:v>
                </c:pt>
                <c:pt idx="44">
                  <c:v>7795.6080642052784</c:v>
                </c:pt>
                <c:pt idx="45">
                  <c:v>7901.7631180971302</c:v>
                </c:pt>
                <c:pt idx="46">
                  <c:v>8000.7847025920564</c:v>
                </c:pt>
                <c:pt idx="47">
                  <c:v>8093.5619590525612</c:v>
                </c:pt>
                <c:pt idx="48">
                  <c:v>8180.8270589079439</c:v>
                </c:pt>
                <c:pt idx="49">
                  <c:v>8263.1902115986886</c:v>
                </c:pt>
                <c:pt idx="50">
                  <c:v>8341.165404852487</c:v>
                </c:pt>
                <c:pt idx="51">
                  <c:v>8415.1896789018701</c:v>
                </c:pt>
                <c:pt idx="52">
                  <c:v>10069.788813106026</c:v>
                </c:pt>
                <c:pt idx="53">
                  <c:v>11645.256764551752</c:v>
                </c:pt>
                <c:pt idx="54">
                  <c:v>13060.944744523345</c:v>
                </c:pt>
                <c:pt idx="55">
                  <c:v>14262.458897271757</c:v>
                </c:pt>
                <c:pt idx="56">
                  <c:v>15219.704432308041</c:v>
                </c:pt>
                <c:pt idx="57">
                  <c:v>15919.183484805471</c:v>
                </c:pt>
                <c:pt idx="58" formatCode="#,##0.00">
                  <c:v>254.78538927263219</c:v>
                </c:pt>
                <c:pt idx="59">
                  <c:v>409.9981195279953</c:v>
                </c:pt>
                <c:pt idx="60">
                  <c:v>814.60145607267771</c:v>
                </c:pt>
                <c:pt idx="61">
                  <c:v>2653.2439589935689</c:v>
                </c:pt>
                <c:pt idx="62">
                  <c:v>3185.9866688576317</c:v>
                </c:pt>
                <c:pt idx="63">
                  <c:v>3527.6405473248415</c:v>
                </c:pt>
                <c:pt idx="64">
                  <c:v>3782.8462335749559</c:v>
                </c:pt>
                <c:pt idx="65">
                  <c:v>3987.7619515843985</c:v>
                </c:pt>
                <c:pt idx="66">
                  <c:v>4159.4951372567884</c:v>
                </c:pt>
                <c:pt idx="67">
                  <c:v>4307.5783419629615</c:v>
                </c:pt>
                <c:pt idx="68">
                  <c:v>4437.8981749274435</c:v>
                </c:pt>
                <c:pt idx="69">
                  <c:v>4554.3579510705558</c:v>
                </c:pt>
                <c:pt idx="70">
                  <c:v>4659.6852318534129</c:v>
                </c:pt>
                <c:pt idx="71">
                  <c:v>4755.8644229337306</c:v>
                </c:pt>
                <c:pt idx="72">
                  <c:v>4844.3862441373913</c:v>
                </c:pt>
                <c:pt idx="73">
                  <c:v>4926.4001344354201</c:v>
                </c:pt>
                <c:pt idx="74">
                  <c:v>5002.8117855802666</c:v>
                </c:pt>
                <c:pt idx="75">
                  <c:v>5074.3479952638145</c:v>
                </c:pt>
                <c:pt idx="76">
                  <c:v>5141.60119711069</c:v>
                </c:pt>
                <c:pt idx="77">
                  <c:v>5205.0608837742075</c:v>
                </c:pt>
                <c:pt idx="78">
                  <c:v>5265.1363100030903</c:v>
                </c:pt>
                <c:pt idx="79">
                  <c:v>5322.1732360292308</c:v>
                </c:pt>
                <c:pt idx="80">
                  <c:v>5376.4665008935963</c:v>
                </c:pt>
                <c:pt idx="81">
                  <c:v>6628.2078784343094</c:v>
                </c:pt>
                <c:pt idx="82">
                  <c:v>7891.230270088412</c:v>
                </c:pt>
                <c:pt idx="83">
                  <c:v>9089.1667224058892</c:v>
                </c:pt>
                <c:pt idx="84">
                  <c:v>10155.137830475134</c:v>
                </c:pt>
                <c:pt idx="85">
                  <c:v>11038.057244139784</c:v>
                </c:pt>
                <c:pt idx="86">
                  <c:v>11702.618568176567</c:v>
                </c:pt>
                <c:pt idx="87" formatCode="#,##0.00">
                  <c:v>350.87866542483425</c:v>
                </c:pt>
                <c:pt idx="88">
                  <c:v>663.43739436197086</c:v>
                </c:pt>
                <c:pt idx="89">
                  <c:v>1400.394137727181</c:v>
                </c:pt>
                <c:pt idx="90">
                  <c:v>4433.1819663830393</c:v>
                </c:pt>
                <c:pt idx="91">
                  <c:v>5249.8544930263452</c:v>
                </c:pt>
                <c:pt idx="92">
                  <c:v>5760.8987569023775</c:v>
                </c:pt>
                <c:pt idx="93">
                  <c:v>6136.4192070924237</c:v>
                </c:pt>
                <c:pt idx="94">
                  <c:v>6434.1978731616364</c:v>
                </c:pt>
                <c:pt idx="95">
                  <c:v>6681.2420266034696</c:v>
                </c:pt>
                <c:pt idx="96">
                  <c:v>6892.4551095575853</c:v>
                </c:pt>
                <c:pt idx="97">
                  <c:v>7076.9655948819709</c:v>
                </c:pt>
                <c:pt idx="98">
                  <c:v>7240.7837546176233</c:v>
                </c:pt>
                <c:pt idx="99">
                  <c:v>7388.0832342547283</c:v>
                </c:pt>
                <c:pt idx="100">
                  <c:v>7521.8834805204697</c:v>
                </c:pt>
                <c:pt idx="101">
                  <c:v>7644.4411772094227</c:v>
                </c:pt>
                <c:pt idx="102">
                  <c:v>7757.4882187657986</c:v>
                </c:pt>
                <c:pt idx="103">
                  <c:v>7862.3833273112132</c:v>
                </c:pt>
                <c:pt idx="104">
                  <c:v>7960.2124530760657</c:v>
                </c:pt>
                <c:pt idx="105">
                  <c:v>8051.8574484170076</c:v>
                </c:pt>
                <c:pt idx="106">
                  <c:v>8138.0443549285392</c:v>
                </c:pt>
                <c:pt idx="107">
                  <c:v>8219.3781732627631</c:v>
                </c:pt>
                <c:pt idx="108">
                  <c:v>8296.3684241923456</c:v>
                </c:pt>
                <c:pt idx="109">
                  <c:v>8369.44828571381</c:v>
                </c:pt>
                <c:pt idx="110">
                  <c:v>10000.608526141947</c:v>
                </c:pt>
                <c:pt idx="111">
                  <c:v>11549.824603040997</c:v>
                </c:pt>
                <c:pt idx="112">
                  <c:v>12938.972326474774</c:v>
                </c:pt>
                <c:pt idx="113">
                  <c:v>14116.080802490909</c:v>
                </c:pt>
                <c:pt idx="114">
                  <c:v>15052.894291326525</c:v>
                </c:pt>
                <c:pt idx="115">
                  <c:v>15737.041992179411</c:v>
                </c:pt>
                <c:pt idx="116" formatCode="#,##0.00">
                  <c:v>337.14928329504869</c:v>
                </c:pt>
                <c:pt idx="117">
                  <c:v>625.61541110694441</c:v>
                </c:pt>
                <c:pt idx="118">
                  <c:v>1313.8864499789058</c:v>
                </c:pt>
                <c:pt idx="119">
                  <c:v>4185.7735148764359</c:v>
                </c:pt>
                <c:pt idx="120">
                  <c:v>4967.9311919990196</c:v>
                </c:pt>
                <c:pt idx="121">
                  <c:v>5459.2235985344823</c:v>
                </c:pt>
                <c:pt idx="122">
                  <c:v>5821.1330644875325</c:v>
                </c:pt>
                <c:pt idx="123">
                  <c:v>6108.6612209457153</c:v>
                </c:pt>
                <c:pt idx="124">
                  <c:v>6347.56508968862</c:v>
                </c:pt>
                <c:pt idx="125">
                  <c:v>6552.0798352941356</c:v>
                </c:pt>
                <c:pt idx="126">
                  <c:v>6730.9357224197511</c:v>
                </c:pt>
                <c:pt idx="127">
                  <c:v>6889.8871701906646</c:v>
                </c:pt>
                <c:pt idx="128">
                  <c:v>7032.9340387992488</c:v>
                </c:pt>
                <c:pt idx="129">
                  <c:v>7162.9725694980543</c:v>
                </c:pt>
                <c:pt idx="130">
                  <c:v>7282.1690741286011</c:v>
                </c:pt>
                <c:pt idx="131">
                  <c:v>7392.1872931664448</c:v>
                </c:pt>
                <c:pt idx="132">
                  <c:v>7494.3333504799757</c:v>
                </c:pt>
                <c:pt idx="133">
                  <c:v>7589.6518037966061</c:v>
                </c:pt>
                <c:pt idx="134">
                  <c:v>7678.9913826046495</c:v>
                </c:pt>
                <c:pt idx="135">
                  <c:v>7763.0512365824579</c:v>
                </c:pt>
                <c:pt idx="136">
                  <c:v>7842.414254884683</c:v>
                </c:pt>
                <c:pt idx="137">
                  <c:v>7917.5715729401318</c:v>
                </c:pt>
                <c:pt idx="138">
                  <c:v>7988.9409288162151</c:v>
                </c:pt>
                <c:pt idx="139">
                  <c:v>9589.3203228974544</c:v>
                </c:pt>
                <c:pt idx="140">
                  <c:v>11122.256495457659</c:v>
                </c:pt>
                <c:pt idx="141">
                  <c:v>12507.271878447547</c:v>
                </c:pt>
                <c:pt idx="142">
                  <c:v>13688.35341487298</c:v>
                </c:pt>
                <c:pt idx="143">
                  <c:v>14633.016400985945</c:v>
                </c:pt>
                <c:pt idx="144">
                  <c:v>15325.397230561344</c:v>
                </c:pt>
                <c:pt idx="145" formatCode="#,##0.00">
                  <c:v>324.17796937463987</c:v>
                </c:pt>
                <c:pt idx="146">
                  <c:v>567.03969144668338</c:v>
                </c:pt>
                <c:pt idx="147">
                  <c:v>1125.518892141698</c:v>
                </c:pt>
                <c:pt idx="148">
                  <c:v>3421.0844589588223</c:v>
                </c:pt>
                <c:pt idx="149">
                  <c:v>4059.8073937902218</c:v>
                </c:pt>
                <c:pt idx="150">
                  <c:v>4466.2873753681297</c:v>
                </c:pt>
                <c:pt idx="151">
                  <c:v>4768.6475944096355</c:v>
                </c:pt>
                <c:pt idx="152">
                  <c:v>5010.7630775441276</c:v>
                </c:pt>
                <c:pt idx="153">
                  <c:v>5213.2772642117552</c:v>
                </c:pt>
                <c:pt idx="154">
                  <c:v>5387.6471104552811</c:v>
                </c:pt>
                <c:pt idx="155">
                  <c:v>5540.9257164859173</c:v>
                </c:pt>
                <c:pt idx="156">
                  <c:v>5677.7781701715003</c:v>
                </c:pt>
                <c:pt idx="157">
                  <c:v>5801.457540184806</c:v>
                </c:pt>
                <c:pt idx="158">
                  <c:v>5914.3263490431582</c:v>
                </c:pt>
                <c:pt idx="159">
                  <c:v>6018.1566297326845</c:v>
                </c:pt>
                <c:pt idx="160">
                  <c:v>6114.3128834364306</c:v>
                </c:pt>
                <c:pt idx="161">
                  <c:v>6203.8689685597583</c:v>
                </c:pt>
                <c:pt idx="162">
                  <c:v>6287.685707431584</c:v>
                </c:pt>
                <c:pt idx="163">
                  <c:v>6366.4641015338711</c:v>
                </c:pt>
                <c:pt idx="164">
                  <c:v>6440.7828376872912</c:v>
                </c:pt>
                <c:pt idx="165">
                  <c:v>6511.1253560378673</c:v>
                </c:pt>
                <c:pt idx="166">
                  <c:v>6577.8997922266426</c:v>
                </c:pt>
                <c:pt idx="167">
                  <c:v>6641.4539387687455</c:v>
                </c:pt>
                <c:pt idx="168">
                  <c:v>8106.8179152453986</c:v>
                </c:pt>
                <c:pt idx="169">
                  <c:v>9594.7721551251543</c:v>
                </c:pt>
                <c:pt idx="170">
                  <c:v>11030.827486551832</c:v>
                </c:pt>
                <c:pt idx="171">
                  <c:v>12351.800134865576</c:v>
                </c:pt>
                <c:pt idx="172">
                  <c:v>13512.144048434002</c:v>
                </c:pt>
                <c:pt idx="173">
                  <c:v>14484.106872044698</c:v>
                </c:pt>
                <c:pt idx="174" formatCode="#,##0.00">
                  <c:v>624.54801038868379</c:v>
                </c:pt>
                <c:pt idx="175">
                  <c:v>1101.0512680460984</c:v>
                </c:pt>
                <c:pt idx="176">
                  <c:v>1942.8124731432249</c:v>
                </c:pt>
                <c:pt idx="177">
                  <c:v>4548.5096102369107</c:v>
                </c:pt>
                <c:pt idx="178">
                  <c:v>5171.6056241180268</c:v>
                </c:pt>
                <c:pt idx="179">
                  <c:v>5555.0135708588814</c:v>
                </c:pt>
                <c:pt idx="180">
                  <c:v>5834.6103697030749</c:v>
                </c:pt>
                <c:pt idx="181">
                  <c:v>6055.4163025386242</c:v>
                </c:pt>
                <c:pt idx="182">
                  <c:v>6238.1728708742457</c:v>
                </c:pt>
                <c:pt idx="183">
                  <c:v>6394.2139272651611</c:v>
                </c:pt>
                <c:pt idx="184">
                  <c:v>6530.4314191243948</c:v>
                </c:pt>
                <c:pt idx="185">
                  <c:v>6651.3377451223068</c:v>
                </c:pt>
                <c:pt idx="186">
                  <c:v>6760.0524585319417</c:v>
                </c:pt>
                <c:pt idx="187">
                  <c:v>6858.824232337065</c:v>
                </c:pt>
                <c:pt idx="188">
                  <c:v>6949.3286342642468</c:v>
                </c:pt>
                <c:pt idx="189">
                  <c:v>7032.8483337181688</c:v>
                </c:pt>
                <c:pt idx="190">
                  <c:v>7110.3874665801432</c:v>
                </c:pt>
                <c:pt idx="191">
                  <c:v>7182.7471111409704</c:v>
                </c:pt>
                <c:pt idx="192">
                  <c:v>7250.5767608605584</c:v>
                </c:pt>
                <c:pt idx="193">
                  <c:v>7314.4104220631189</c:v>
                </c:pt>
                <c:pt idx="194">
                  <c:v>7374.6925461906903</c:v>
                </c:pt>
                <c:pt idx="195">
                  <c:v>7431.7970542997937</c:v>
                </c:pt>
                <c:pt idx="196">
                  <c:v>7486.0415537451508</c:v>
                </c:pt>
                <c:pt idx="197">
                  <c:v>8712.6025058630185</c:v>
                </c:pt>
                <c:pt idx="198">
                  <c:v>9924.8770768412724</c:v>
                </c:pt>
                <c:pt idx="199">
                  <c:v>11079.333387128892</c:v>
                </c:pt>
                <c:pt idx="200">
                  <c:v>12139.322452022767</c:v>
                </c:pt>
                <c:pt idx="201">
                  <c:v>13077.081022053066</c:v>
                </c:pt>
                <c:pt idx="202">
                  <c:v>13873.555876440896</c:v>
                </c:pt>
                <c:pt idx="203" formatCode="#,##0.00">
                  <c:v>278.07772957318718</c:v>
                </c:pt>
                <c:pt idx="204">
                  <c:v>422.09247715977909</c:v>
                </c:pt>
                <c:pt idx="205">
                  <c:v>763.24469391548405</c:v>
                </c:pt>
                <c:pt idx="206">
                  <c:v>2275.5688796462532</c:v>
                </c:pt>
                <c:pt idx="207">
                  <c:v>2723.9777939327719</c:v>
                </c:pt>
                <c:pt idx="208">
                  <c:v>3015.3640475697202</c:v>
                </c:pt>
                <c:pt idx="209">
                  <c:v>3235.121625010549</c:v>
                </c:pt>
                <c:pt idx="210">
                  <c:v>3412.9329693765694</c:v>
                </c:pt>
                <c:pt idx="211">
                  <c:v>3562.9117654580923</c:v>
                </c:pt>
                <c:pt idx="212">
                  <c:v>3692.9566644692341</c:v>
                </c:pt>
                <c:pt idx="213">
                  <c:v>3807.964259591035</c:v>
                </c:pt>
                <c:pt idx="214">
                  <c:v>3911.1928354456159</c:v>
                </c:pt>
                <c:pt idx="215">
                  <c:v>4004.926563474105</c:v>
                </c:pt>
                <c:pt idx="216">
                  <c:v>4090.8322204032297</c:v>
                </c:pt>
                <c:pt idx="217">
                  <c:v>4170.1653919786486</c:v>
                </c:pt>
                <c:pt idx="218">
                  <c:v>4243.8967287769919</c:v>
                </c:pt>
                <c:pt idx="219">
                  <c:v>4312.7929165493515</c:v>
                </c:pt>
                <c:pt idx="220">
                  <c:v>4377.4706240475243</c:v>
                </c:pt>
                <c:pt idx="221">
                  <c:v>4438.4336158485712</c:v>
                </c:pt>
                <c:pt idx="222">
                  <c:v>4496.0989891425106</c:v>
                </c:pt>
                <c:pt idx="223">
                  <c:v>4550.8161627306918</c:v>
                </c:pt>
                <c:pt idx="224">
                  <c:v>4602.8809046918004</c:v>
                </c:pt>
                <c:pt idx="225">
                  <c:v>4652.545883252159</c:v>
                </c:pt>
                <c:pt idx="226">
                  <c:v>5827.2313474029088</c:v>
                </c:pt>
                <c:pt idx="227">
                  <c:v>7075.5220075290435</c:v>
                </c:pt>
                <c:pt idx="228">
                  <c:v>8327.7450966041033</c:v>
                </c:pt>
                <c:pt idx="229">
                  <c:v>9511.8837754452106</c:v>
                </c:pt>
                <c:pt idx="230">
                  <c:v>10564.136050947271</c:v>
                </c:pt>
                <c:pt idx="231">
                  <c:v>11434.605701699629</c:v>
                </c:pt>
                <c:pt idx="232" formatCode="#,##0.00">
                  <c:v>294.24299154881356</c:v>
                </c:pt>
                <c:pt idx="233">
                  <c:v>494.9916093935571</c:v>
                </c:pt>
                <c:pt idx="234">
                  <c:v>955.55441853374464</c:v>
                </c:pt>
                <c:pt idx="235">
                  <c:v>2836.8913226855711</c:v>
                </c:pt>
                <c:pt idx="236">
                  <c:v>3362.2425964035833</c:v>
                </c:pt>
                <c:pt idx="237">
                  <c:v>3697.7241338432759</c:v>
                </c:pt>
                <c:pt idx="238">
                  <c:v>3947.9546721489055</c:v>
                </c:pt>
                <c:pt idx="239">
                  <c:v>4148.7866948288083</c:v>
                </c:pt>
                <c:pt idx="240">
                  <c:v>4317.1035990587216</c:v>
                </c:pt>
                <c:pt idx="241">
                  <c:v>4462.2836951441586</c:v>
                </c:pt>
                <c:pt idx="242">
                  <c:v>4590.1053068679294</c:v>
                </c:pt>
                <c:pt idx="243">
                  <c:v>4704.3934528886284</c:v>
                </c:pt>
                <c:pt idx="244">
                  <c:v>4807.81747256584</c:v>
                </c:pt>
                <c:pt idx="245">
                  <c:v>4902.3173973766898</c:v>
                </c:pt>
                <c:pt idx="246">
                  <c:v>4989.349401048521</c:v>
                </c:pt>
                <c:pt idx="247">
                  <c:v>5070.0355308505123</c:v>
                </c:pt>
                <c:pt idx="248">
                  <c:v>5145.2594124795432</c:v>
                </c:pt>
                <c:pt idx="249">
                  <c:v>5215.7298203747559</c:v>
                </c:pt>
                <c:pt idx="250">
                  <c:v>5282.0242872826766</c:v>
                </c:pt>
                <c:pt idx="251">
                  <c:v>5344.6198535545736</c:v>
                </c:pt>
                <c:pt idx="252">
                  <c:v>5403.9152680443794</c:v>
                </c:pt>
                <c:pt idx="253">
                  <c:v>5460.2473511917406</c:v>
                </c:pt>
                <c:pt idx="254">
                  <c:v>5513.9032761559838</c:v>
                </c:pt>
                <c:pt idx="255">
                  <c:v>6762.7847138711559</c:v>
                </c:pt>
                <c:pt idx="256">
                  <c:v>8056.7084929752418</c:v>
                </c:pt>
                <c:pt idx="257">
                  <c:v>9333.9735439679844</c:v>
                </c:pt>
                <c:pt idx="258">
                  <c:v>10537.168675738056</c:v>
                </c:pt>
                <c:pt idx="259">
                  <c:v>11619.96656112934</c:v>
                </c:pt>
                <c:pt idx="260">
                  <c:v>12549.573490349339</c:v>
                </c:pt>
                <c:pt idx="261" formatCode="#,##0.00">
                  <c:v>330.33845090005815</c:v>
                </c:pt>
                <c:pt idx="262">
                  <c:v>589.18833617879807</c:v>
                </c:pt>
                <c:pt idx="263">
                  <c:v>1171.6019902668024</c:v>
                </c:pt>
                <c:pt idx="264">
                  <c:v>3473.5011595022797</c:v>
                </c:pt>
                <c:pt idx="265">
                  <c:v>4099.4311626165818</c:v>
                </c:pt>
                <c:pt idx="266">
                  <c:v>4495.784888822378</c:v>
                </c:pt>
                <c:pt idx="267">
                  <c:v>4789.7899332275128</c:v>
                </c:pt>
                <c:pt idx="268">
                  <c:v>5024.7779202450001</c:v>
                </c:pt>
                <c:pt idx="269">
                  <c:v>5221.0662641880508</c:v>
                </c:pt>
                <c:pt idx="270">
                  <c:v>5389.9024562358409</c:v>
                </c:pt>
                <c:pt idx="271">
                  <c:v>5538.1969067032305</c:v>
                </c:pt>
                <c:pt idx="272">
                  <c:v>5670.5129133744058</c:v>
                </c:pt>
                <c:pt idx="273">
                  <c:v>5790.0282290296027</c:v>
                </c:pt>
                <c:pt idx="274">
                  <c:v>5899.0479823344995</c:v>
                </c:pt>
                <c:pt idx="275">
                  <c:v>5999.2993982615544</c:v>
                </c:pt>
                <c:pt idx="276">
                  <c:v>6092.1112816406758</c:v>
                </c:pt>
                <c:pt idx="277">
                  <c:v>6178.5285621972216</c:v>
                </c:pt>
                <c:pt idx="278">
                  <c:v>6259.3882712407831</c:v>
                </c:pt>
                <c:pt idx="279">
                  <c:v>6335.3715936015087</c:v>
                </c:pt>
                <c:pt idx="280">
                  <c:v>6407.0405247426124</c:v>
                </c:pt>
                <c:pt idx="281">
                  <c:v>6474.8643067232551</c:v>
                </c:pt>
                <c:pt idx="282">
                  <c:v>6539.2388916896252</c:v>
                </c:pt>
                <c:pt idx="283">
                  <c:v>6600.501535094947</c:v>
                </c:pt>
                <c:pt idx="284">
                  <c:v>8012.3690404232111</c:v>
                </c:pt>
                <c:pt idx="285">
                  <c:v>9449.5542074757723</c:v>
                </c:pt>
                <c:pt idx="286">
                  <c:v>10847.128513693679</c:v>
                </c:pt>
                <c:pt idx="287">
                  <c:v>12149.431948706142</c:v>
                </c:pt>
                <c:pt idx="288">
                  <c:v>13315.510651548046</c:v>
                </c:pt>
                <c:pt idx="289">
                  <c:v>14319.774946162745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B4-4161-B4B8-C77F3B4FF79C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B4-4161-B4B8-C77F3B4FF79C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B4-4161-B4B8-C77F3B4F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62048"/>
        <c:axId val="-1990857696"/>
      </c:scatterChart>
      <c:valAx>
        <c:axId val="-199086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7696"/>
        <c:crosses val="autoZero"/>
        <c:crossBetween val="midCat"/>
      </c:valAx>
      <c:valAx>
        <c:axId val="-19908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62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Módulo1!$GN$13:$GN$41</c:f>
              <c:numCache>
                <c:formatCode>#,##0.0000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5E-4067-9B2A-212495C9B975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Módulo1!$GR$13:$GR$41</c:f>
              <c:numCache>
                <c:formatCode>General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5E-4067-9B2A-212495C9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33680"/>
        <c:axId val="-49433136"/>
      </c:scatterChart>
      <c:valAx>
        <c:axId val="-49433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3136"/>
        <c:crosses val="autoZero"/>
        <c:crossBetween val="midCat"/>
      </c:valAx>
      <c:valAx>
        <c:axId val="-4943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3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Modelo'!$C$5:$C$33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DE-4C7A-A99D-26A9635FADB3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E-4C7A-A99D-26A9635FADB3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Modelo'!$L$5:$L$33</c:f>
              <c:numCache>
                <c:formatCode>0.00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DE-4C7A-A99D-26A9635FADB3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Modelo'!$U$5:$U$33</c:f>
              <c:numCache>
                <c:formatCode>0.00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DE-4C7A-A99D-26A9635FADB3}"/>
            </c:ext>
          </c:extLst>
        </c:ser>
        <c:ser>
          <c:idx val="4"/>
          <c:order val="4"/>
          <c:tx>
            <c:strRef>
              <c:f>'Gráficas x Modelo'!$AC$2:$AJ$2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Modelo'!$AD$5:$AD$33</c:f>
              <c:numCache>
                <c:formatCode>0.00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DE-4C7A-A99D-26A9635FADB3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Modelo'!$AM$5:$AM$33</c:f>
              <c:numCache>
                <c:formatCode>0.00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E-4C7A-A99D-26A9635FADB3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Modelo'!$AX$5:$AX$33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5DE-4C7A-A99D-26A9635FADB3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Modelo'!$BH$5:$BH$33</c:f>
              <c:numCache>
                <c:formatCode>0.00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DE-4C7A-A99D-26A9635FADB3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Modelo'!$BR$5:$BR$33</c:f>
              <c:numCache>
                <c:formatCode>0.00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DE-4C7A-A99D-26A9635FADB3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Modelo'!$CB$5:$CB$33</c:f>
              <c:numCache>
                <c:formatCode>0.00</c:formatCode>
                <c:ptCount val="29"/>
                <c:pt idx="0">
                  <c:v>2.3831269014205216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5DE-4C7A-A99D-26A9635FADB3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Modelo'!$CL$5:$CL$33</c:f>
              <c:numCache>
                <c:formatCode>0.00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5DE-4C7A-A99D-26A9635F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59872"/>
        <c:axId val="-1990854432"/>
      </c:scatterChart>
      <c:valAx>
        <c:axId val="-199085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4432"/>
        <c:crosses val="autoZero"/>
        <c:crossBetween val="midCat"/>
      </c:valAx>
      <c:valAx>
        <c:axId val="-19908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9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Modelo'!$C$40:$C$68</c:f>
              <c:numCache>
                <c:formatCode>0.00</c:formatCode>
                <c:ptCount val="29"/>
                <c:pt idx="0" formatCode="#,##0.00">
                  <c:v>418.74946770098529</c:v>
                </c:pt>
                <c:pt idx="1">
                  <c:v>833.13387591160051</c:v>
                </c:pt>
                <c:pt idx="2">
                  <c:v>1602.5642221708022</c:v>
                </c:pt>
                <c:pt idx="3">
                  <c:v>4204.1931461839404</c:v>
                </c:pt>
                <c:pt idx="4">
                  <c:v>4870.730718875996</c:v>
                </c:pt>
                <c:pt idx="5">
                  <c:v>5290.0059042894518</c:v>
                </c:pt>
                <c:pt idx="6">
                  <c:v>5600.3726941878231</c:v>
                </c:pt>
                <c:pt idx="7">
                  <c:v>5848.3359420046136</c:v>
                </c:pt>
                <c:pt idx="8">
                  <c:v>6055.5379429758577</c:v>
                </c:pt>
                <c:pt idx="9">
                  <c:v>6233.8996187263156</c:v>
                </c:pt>
                <c:pt idx="10">
                  <c:v>6390.7186818435839</c:v>
                </c:pt>
                <c:pt idx="11">
                  <c:v>6530.8010921147916</c:v>
                </c:pt>
                <c:pt idx="12">
                  <c:v>6657.4865551668317</c:v>
                </c:pt>
                <c:pt idx="13">
                  <c:v>6773.1936730627876</c:v>
                </c:pt>
                <c:pt idx="14">
                  <c:v>6879.7323077812434</c:v>
                </c:pt>
                <c:pt idx="15">
                  <c:v>6978.4933661579726</c:v>
                </c:pt>
                <c:pt idx="16">
                  <c:v>7070.5696806139667</c:v>
                </c:pt>
                <c:pt idx="17">
                  <c:v>7156.8360531731314</c:v>
                </c:pt>
                <c:pt idx="18">
                  <c:v>7238.0040142110392</c:v>
                </c:pt>
                <c:pt idx="19">
                  <c:v>7314.6603370749408</c:v>
                </c:pt>
                <c:pt idx="20">
                  <c:v>7387.2947829266268</c:v>
                </c:pt>
                <c:pt idx="21">
                  <c:v>7456.3205080629741</c:v>
                </c:pt>
                <c:pt idx="22">
                  <c:v>7522.089351693091</c:v>
                </c:pt>
                <c:pt idx="23">
                  <c:v>9065.6708060776327</c:v>
                </c:pt>
                <c:pt idx="24">
                  <c:v>10716.271650133753</c:v>
                </c:pt>
                <c:pt idx="25">
                  <c:v>12438.259695061775</c:v>
                </c:pt>
                <c:pt idx="26">
                  <c:v>14194.152554850496</c:v>
                </c:pt>
                <c:pt idx="27">
                  <c:v>15947.570528547198</c:v>
                </c:pt>
                <c:pt idx="28">
                  <c:v>17665.625565584891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4-468D-95FC-44C65EF59A50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4-468D-95FC-44C65EF59A50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Modelo'!$L$40:$L$68</c:f>
              <c:numCache>
                <c:formatCode>0.00</c:formatCode>
                <c:ptCount val="29"/>
                <c:pt idx="0" formatCode="#,##0.00">
                  <c:v>389.96189705812685</c:v>
                </c:pt>
                <c:pt idx="1">
                  <c:v>778.2679089454532</c:v>
                </c:pt>
                <c:pt idx="2">
                  <c:v>1511.4818014490249</c:v>
                </c:pt>
                <c:pt idx="3">
                  <c:v>4070.5869852268374</c:v>
                </c:pt>
                <c:pt idx="4">
                  <c:v>4740.91087606979</c:v>
                </c:pt>
                <c:pt idx="5">
                  <c:v>5165.0637622771574</c:v>
                </c:pt>
                <c:pt idx="6">
                  <c:v>5480.2098948133234</c:v>
                </c:pt>
                <c:pt idx="7">
                  <c:v>5732.678430209</c:v>
                </c:pt>
                <c:pt idx="8">
                  <c:v>5944.0995269401128</c:v>
                </c:pt>
                <c:pt idx="9">
                  <c:v>6126.4167341860248</c:v>
                </c:pt>
                <c:pt idx="10">
                  <c:v>6286.956225047621</c:v>
                </c:pt>
                <c:pt idx="11">
                  <c:v>6430.5508345206599</c:v>
                </c:pt>
                <c:pt idx="12">
                  <c:v>6560.5638438590186</c:v>
                </c:pt>
                <c:pt idx="13">
                  <c:v>6679.4340622347036</c:v>
                </c:pt>
                <c:pt idx="14">
                  <c:v>6788.9885730002661</c:v>
                </c:pt>
                <c:pt idx="15">
                  <c:v>6890.6329795518759</c:v>
                </c:pt>
                <c:pt idx="16">
                  <c:v>6985.4727107758526</c:v>
                </c:pt>
                <c:pt idx="17">
                  <c:v>7074.3934254078777</c:v>
                </c:pt>
                <c:pt idx="18">
                  <c:v>7158.1160670000936</c:v>
                </c:pt>
                <c:pt idx="19">
                  <c:v>7237.2356192209954</c:v>
                </c:pt>
                <c:pt idx="20">
                  <c:v>7312.2490457447084</c:v>
                </c:pt>
                <c:pt idx="21">
                  <c:v>7383.575855934545</c:v>
                </c:pt>
                <c:pt idx="22">
                  <c:v>7451.5735217349429</c:v>
                </c:pt>
                <c:pt idx="23">
                  <c:v>9057.1685396056891</c:v>
                </c:pt>
                <c:pt idx="24">
                  <c:v>10793.013700418822</c:v>
                </c:pt>
                <c:pt idx="25">
                  <c:v>12622.549205328522</c:v>
                </c:pt>
                <c:pt idx="26">
                  <c:v>14505.781755584763</c:v>
                </c:pt>
                <c:pt idx="27">
                  <c:v>16402.615134318661</c:v>
                </c:pt>
                <c:pt idx="28">
                  <c:v>18275.721277251483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F4-468D-95FC-44C65EF59A50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Modelo'!$U$40:$U$68</c:f>
              <c:numCache>
                <c:formatCode>0.00</c:formatCode>
                <c:ptCount val="29"/>
                <c:pt idx="0" formatCode="#,##0.00">
                  <c:v>226.38693210355214</c:v>
                </c:pt>
                <c:pt idx="1">
                  <c:v>442.59786792933437</c:v>
                </c:pt>
                <c:pt idx="2">
                  <c:v>831.09722915355451</c:v>
                </c:pt>
                <c:pt idx="3">
                  <c:v>2077.1747192724411</c:v>
                </c:pt>
                <c:pt idx="4">
                  <c:v>2385.5722249074411</c:v>
                </c:pt>
                <c:pt idx="5">
                  <c:v>2577.8653918096938</c:v>
                </c:pt>
                <c:pt idx="6">
                  <c:v>2719.4308857439928</c:v>
                </c:pt>
                <c:pt idx="7">
                  <c:v>2832.0812275357612</c:v>
                </c:pt>
                <c:pt idx="8">
                  <c:v>2925.9180212931078</c:v>
                </c:pt>
                <c:pt idx="9">
                  <c:v>3006.4848572170467</c:v>
                </c:pt>
                <c:pt idx="10">
                  <c:v>3077.165264378415</c:v>
                </c:pt>
                <c:pt idx="11">
                  <c:v>3140.1818979571749</c:v>
                </c:pt>
                <c:pt idx="12">
                  <c:v>3197.075956046222</c:v>
                </c:pt>
                <c:pt idx="13">
                  <c:v>3248.9614417305129</c:v>
                </c:pt>
                <c:pt idx="14">
                  <c:v>3296.670555946504</c:v>
                </c:pt>
                <c:pt idx="15">
                  <c:v>3340.8418759283227</c:v>
                </c:pt>
                <c:pt idx="16">
                  <c:v>3381.9764283632876</c:v>
                </c:pt>
                <c:pt idx="17">
                  <c:v>3420.4747650303902</c:v>
                </c:pt>
                <c:pt idx="18">
                  <c:v>3456.6622924245012</c:v>
                </c:pt>
                <c:pt idx="19">
                  <c:v>3490.8070652667438</c:v>
                </c:pt>
                <c:pt idx="20">
                  <c:v>3523.1325896849562</c:v>
                </c:pt>
                <c:pt idx="21">
                  <c:v>3553.8272302924001</c:v>
                </c:pt>
                <c:pt idx="22">
                  <c:v>3583.0512502374331</c:v>
                </c:pt>
                <c:pt idx="23">
                  <c:v>4263.0579197565448</c:v>
                </c:pt>
                <c:pt idx="24">
                  <c:v>4979.0671393137172</c:v>
                </c:pt>
                <c:pt idx="25">
                  <c:v>5715.49742617833</c:v>
                </c:pt>
                <c:pt idx="26">
                  <c:v>6456.7542467265484</c:v>
                </c:pt>
                <c:pt idx="27">
                  <c:v>7188.3395026527951</c:v>
                </c:pt>
                <c:pt idx="28">
                  <c:v>7897.6680843148042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F4-468D-95FC-44C65EF59A50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Modelo'!$AD$40:$AD$68</c:f>
              <c:numCache>
                <c:formatCode>0.00</c:formatCode>
                <c:ptCount val="29"/>
                <c:pt idx="0" formatCode="#,##0.00">
                  <c:v>459.19011463526317</c:v>
                </c:pt>
                <c:pt idx="1">
                  <c:v>900.01999933082459</c:v>
                </c:pt>
                <c:pt idx="2">
                  <c:v>1694.0649985001817</c:v>
                </c:pt>
                <c:pt idx="3">
                  <c:v>4248.704395684882</c:v>
                </c:pt>
                <c:pt idx="4">
                  <c:v>4882.0647404489864</c:v>
                </c:pt>
                <c:pt idx="5">
                  <c:v>5277.1396897039094</c:v>
                </c:pt>
                <c:pt idx="6">
                  <c:v>5568.0641499360454</c:v>
                </c:pt>
                <c:pt idx="7">
                  <c:v>5799.6075736397215</c:v>
                </c:pt>
                <c:pt idx="8">
                  <c:v>5992.5079826103001</c:v>
                </c:pt>
                <c:pt idx="9">
                  <c:v>6158.148032250112</c:v>
                </c:pt>
                <c:pt idx="10">
                  <c:v>6303.4760901720474</c:v>
                </c:pt>
                <c:pt idx="11">
                  <c:v>6433.0570990569777</c:v>
                </c:pt>
                <c:pt idx="12">
                  <c:v>6550.0567232486637</c:v>
                </c:pt>
                <c:pt idx="13">
                  <c:v>6656.7633553790529</c:v>
                </c:pt>
                <c:pt idx="14">
                  <c:v>6754.8866401385858</c:v>
                </c:pt>
                <c:pt idx="15">
                  <c:v>6845.7385393922332</c:v>
                </c:pt>
                <c:pt idx="16">
                  <c:v>6930.3484811279732</c:v>
                </c:pt>
                <c:pt idx="17">
                  <c:v>7009.5395012528888</c:v>
                </c:pt>
                <c:pt idx="18">
                  <c:v>7083.9802659633178</c:v>
                </c:pt>
                <c:pt idx="19">
                  <c:v>7154.2216184100689</c:v>
                </c:pt>
                <c:pt idx="20">
                  <c:v>7220.722876948731</c:v>
                </c:pt>
                <c:pt idx="21">
                  <c:v>7283.8711586061063</c:v>
                </c:pt>
                <c:pt idx="22">
                  <c:v>7343.9958409967676</c:v>
                </c:pt>
                <c:pt idx="23">
                  <c:v>8743.5175788783254</c:v>
                </c:pt>
                <c:pt idx="24">
                  <c:v>10218.050911156612</c:v>
                </c:pt>
                <c:pt idx="25">
                  <c:v>11735.477963450208</c:v>
                </c:pt>
                <c:pt idx="26">
                  <c:v>13263.599308298595</c:v>
                </c:pt>
                <c:pt idx="27">
                  <c:v>14772.435200693666</c:v>
                </c:pt>
                <c:pt idx="28">
                  <c:v>16235.924886862556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F4-468D-95FC-44C65EF59A50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Modelo'!$AM$40:$AM$68</c:f>
              <c:numCache>
                <c:formatCode>0.00</c:formatCode>
                <c:ptCount val="29"/>
                <c:pt idx="0" formatCode="#,##0.00">
                  <c:v>435.88575566603362</c:v>
                </c:pt>
                <c:pt idx="1">
                  <c:v>854.34308148046841</c:v>
                </c:pt>
                <c:pt idx="2">
                  <c:v>1608.0895003699256</c:v>
                </c:pt>
                <c:pt idx="3">
                  <c:v>4033.0783853779481</c:v>
                </c:pt>
                <c:pt idx="4">
                  <c:v>4634.2950572692644</c:v>
                </c:pt>
                <c:pt idx="5">
                  <c:v>5009.3195565172136</c:v>
                </c:pt>
                <c:pt idx="6">
                  <c:v>5285.4793085422398</c:v>
                </c:pt>
                <c:pt idx="7">
                  <c:v>5505.2716712126412</c:v>
                </c:pt>
                <c:pt idx="8">
                  <c:v>5688.3821909136477</c:v>
                </c:pt>
                <c:pt idx="9">
                  <c:v>5845.6158418670602</c:v>
                </c:pt>
                <c:pt idx="10">
                  <c:v>5983.5683550588919</c:v>
                </c:pt>
                <c:pt idx="11">
                  <c:v>6106.5729977495112</c:v>
                </c:pt>
                <c:pt idx="12">
                  <c:v>6217.6347736414937</c:v>
                </c:pt>
                <c:pt idx="13">
                  <c:v>6318.9259371450044</c:v>
                </c:pt>
                <c:pt idx="14">
                  <c:v>6412.0693667674514</c:v>
                </c:pt>
                <c:pt idx="15">
                  <c:v>6498.3104409929292</c:v>
                </c:pt>
                <c:pt idx="16">
                  <c:v>6578.6263433063787</c:v>
                </c:pt>
                <c:pt idx="17">
                  <c:v>6653.7983397168855</c:v>
                </c:pt>
                <c:pt idx="18">
                  <c:v>6724.4611609405983</c:v>
                </c:pt>
                <c:pt idx="19">
                  <c:v>6791.1376942857933</c:v>
                </c:pt>
                <c:pt idx="20">
                  <c:v>6854.2639472407309</c:v>
                </c:pt>
                <c:pt idx="21">
                  <c:v>6914.2073902547181</c:v>
                </c:pt>
                <c:pt idx="22">
                  <c:v>6971.2806846980366</c:v>
                </c:pt>
                <c:pt idx="23">
                  <c:v>8299.7752904063818</c:v>
                </c:pt>
                <c:pt idx="24">
                  <c:v>9699.4745768454704</c:v>
                </c:pt>
                <c:pt idx="25">
                  <c:v>11139.890683978869</c:v>
                </c:pt>
                <c:pt idx="26">
                  <c:v>12590.458337591594</c:v>
                </c:pt>
                <c:pt idx="27">
                  <c:v>14022.719294809887</c:v>
                </c:pt>
                <c:pt idx="28">
                  <c:v>15411.935411258453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F4-468D-95FC-44C65EF59A50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Modelo'!$AX$40:$AX$68</c:f>
              <c:numCache>
                <c:formatCode>0.00</c:formatCode>
                <c:ptCount val="29"/>
                <c:pt idx="0" formatCode="#,##0.00">
                  <c:v>378.35027745162893</c:v>
                </c:pt>
                <c:pt idx="1">
                  <c:v>743.80659498519151</c:v>
                </c:pt>
                <c:pt idx="2">
                  <c:v>1412.7269936895798</c:v>
                </c:pt>
                <c:pt idx="3">
                  <c:v>3629.2397148445039</c:v>
                </c:pt>
                <c:pt idx="4">
                  <c:v>4190.1821595946103</c:v>
                </c:pt>
                <c:pt idx="5">
                  <c:v>4541.9718998621383</c:v>
                </c:pt>
                <c:pt idx="6">
                  <c:v>4801.8980466749244</c:v>
                </c:pt>
                <c:pt idx="7">
                  <c:v>5009.2820808140359</c:v>
                </c:pt>
                <c:pt idx="8">
                  <c:v>5182.3921816031307</c:v>
                </c:pt>
                <c:pt idx="9">
                  <c:v>5331.277861055114</c:v>
                </c:pt>
                <c:pt idx="10">
                  <c:v>5462.0848527118396</c:v>
                </c:pt>
                <c:pt idx="11">
                  <c:v>5578.8569754708742</c:v>
                </c:pt>
                <c:pt idx="12">
                  <c:v>5684.4022269183752</c:v>
                </c:pt>
                <c:pt idx="13">
                  <c:v>5780.7528215370894</c:v>
                </c:pt>
                <c:pt idx="14">
                  <c:v>5869.4286004436372</c:v>
                </c:pt>
                <c:pt idx="15">
                  <c:v>5951.5969735193721</c:v>
                </c:pt>
                <c:pt idx="16">
                  <c:v>6028.1747353393803</c:v>
                </c:pt>
                <c:pt idx="17">
                  <c:v>6099.8954508796241</c:v>
                </c:pt>
                <c:pt idx="18">
                  <c:v>6167.3555332924061</c:v>
                </c:pt>
                <c:pt idx="19">
                  <c:v>6231.0466389490939</c:v>
                </c:pt>
                <c:pt idx="20">
                  <c:v>6291.3789946998259</c:v>
                </c:pt>
                <c:pt idx="21">
                  <c:v>6348.6985495941981</c:v>
                </c:pt>
                <c:pt idx="22">
                  <c:v>6403.2998193621279</c:v>
                </c:pt>
                <c:pt idx="23">
                  <c:v>7681.1719604783466</c:v>
                </c:pt>
                <c:pt idx="24">
                  <c:v>9040.8137646740379</c:v>
                </c:pt>
                <c:pt idx="25">
                  <c:v>10452.814089547906</c:v>
                </c:pt>
                <c:pt idx="26">
                  <c:v>11886.712274663627</c:v>
                </c:pt>
                <c:pt idx="27">
                  <c:v>13313.327619421234</c:v>
                </c:pt>
                <c:pt idx="28">
                  <c:v>14706.595248694508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F4-468D-95FC-44C65EF59A50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Modelo'!$BH$40:$BH$68</c:f>
              <c:numCache>
                <c:formatCode>0.00</c:formatCode>
                <c:ptCount val="29"/>
                <c:pt idx="0" formatCode="#,##0.00">
                  <c:v>441.47234832704822</c:v>
                </c:pt>
                <c:pt idx="1">
                  <c:v>864.52363120911707</c:v>
                </c:pt>
                <c:pt idx="2">
                  <c:v>1627.3155493198119</c:v>
                </c:pt>
                <c:pt idx="3">
                  <c:v>4087.7215115153767</c:v>
                </c:pt>
                <c:pt idx="4">
                  <c:v>4698.9359417454107</c:v>
                </c:pt>
                <c:pt idx="5">
                  <c:v>5080.4041708605537</c:v>
                </c:pt>
                <c:pt idx="6">
                  <c:v>5361.4056942466341</c:v>
                </c:pt>
                <c:pt idx="7">
                  <c:v>5585.1082648899874</c:v>
                </c:pt>
                <c:pt idx="8">
                  <c:v>5771.513817931148</c:v>
                </c:pt>
                <c:pt idx="9">
                  <c:v>5931.603445105794</c:v>
                </c:pt>
                <c:pt idx="10">
                  <c:v>6072.0816089292803</c:v>
                </c:pt>
                <c:pt idx="11">
                  <c:v>6197.3536911481251</c:v>
                </c:pt>
                <c:pt idx="12">
                  <c:v>6310.4751140424623</c:v>
                </c:pt>
                <c:pt idx="13">
                  <c:v>6413.6548398900577</c:v>
                </c:pt>
                <c:pt idx="14">
                  <c:v>6508.5433463647896</c:v>
                </c:pt>
                <c:pt idx="15">
                  <c:v>6596.4073128491636</c:v>
                </c:pt>
                <c:pt idx="16">
                  <c:v>6678.2407237519428</c:v>
                </c:pt>
                <c:pt idx="17">
                  <c:v>6754.8383417690866</c:v>
                </c:pt>
                <c:pt idx="18">
                  <c:v>6826.8459111885913</c:v>
                </c:pt>
                <c:pt idx="19">
                  <c:v>6894.7954293316143</c:v>
                </c:pt>
                <c:pt idx="20">
                  <c:v>6959.1305289868742</c:v>
                </c:pt>
                <c:pt idx="21">
                  <c:v>7020.2251301958786</c:v>
                </c:pt>
                <c:pt idx="22">
                  <c:v>7078.3974003493104</c:v>
                </c:pt>
                <c:pt idx="23">
                  <c:v>8433.2485975828549</c:v>
                </c:pt>
                <c:pt idx="24">
                  <c:v>9862.2092023478399</c:v>
                </c:pt>
                <c:pt idx="25">
                  <c:v>11334.179628944104</c:v>
                </c:pt>
                <c:pt idx="26">
                  <c:v>12817.869641778787</c:v>
                </c:pt>
                <c:pt idx="27">
                  <c:v>14284.052552380303</c:v>
                </c:pt>
                <c:pt idx="28">
                  <c:v>15707.242988595874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F4-468D-95FC-44C65EF59A50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Modelo'!$BR$40:$BR$68</c:f>
              <c:numCache>
                <c:formatCode>0.00</c:formatCode>
                <c:ptCount val="29"/>
                <c:pt idx="0" formatCode="#,##0.00">
                  <c:v>248.41119240712814</c:v>
                </c:pt>
                <c:pt idx="1">
                  <c:v>488.95090862299918</c:v>
                </c:pt>
                <c:pt idx="2">
                  <c:v>929.7467719098961</c:v>
                </c:pt>
                <c:pt idx="3">
                  <c:v>2392.5402393669001</c:v>
                </c:pt>
                <c:pt idx="4">
                  <c:v>2763.0502875698999</c:v>
                </c:pt>
                <c:pt idx="5">
                  <c:v>2995.4585548460136</c:v>
                </c:pt>
                <c:pt idx="6">
                  <c:v>3167.1985251540746</c:v>
                </c:pt>
                <c:pt idx="7">
                  <c:v>3304.2345981715912</c:v>
                </c:pt>
                <c:pt idx="8">
                  <c:v>3418.6308364541042</c:v>
                </c:pt>
                <c:pt idx="9">
                  <c:v>3517.0243741395357</c:v>
                </c:pt>
                <c:pt idx="10">
                  <c:v>3603.4743997609216</c:v>
                </c:pt>
                <c:pt idx="11">
                  <c:v>3680.6519639200169</c:v>
                </c:pt>
                <c:pt idx="12">
                  <c:v>3750.4119154398468</c:v>
                </c:pt>
                <c:pt idx="13">
                  <c:v>3814.0967102134778</c:v>
                </c:pt>
                <c:pt idx="14">
                  <c:v>3872.7103749776807</c:v>
                </c:pt>
                <c:pt idx="15">
                  <c:v>3927.024142335395</c:v>
                </c:pt>
                <c:pt idx="16">
                  <c:v>3977.6436983770836</c:v>
                </c:pt>
                <c:pt idx="17">
                  <c:v>4025.053691245349</c:v>
                </c:pt>
                <c:pt idx="18">
                  <c:v>4069.648166647979</c:v>
                </c:pt>
                <c:pt idx="19">
                  <c:v>4111.7519661901206</c:v>
                </c:pt>
                <c:pt idx="20">
                  <c:v>4151.6361364440554</c:v>
                </c:pt>
                <c:pt idx="21">
                  <c:v>4189.529258975861</c:v>
                </c:pt>
                <c:pt idx="22">
                  <c:v>4225.6259353021424</c:v>
                </c:pt>
                <c:pt idx="23">
                  <c:v>5070.5709626694743</c:v>
                </c:pt>
                <c:pt idx="24">
                  <c:v>5969.8612124645215</c:v>
                </c:pt>
                <c:pt idx="25">
                  <c:v>6904.0403698230248</c:v>
                </c:pt>
                <c:pt idx="26">
                  <c:v>7852.9400644207972</c:v>
                </c:pt>
                <c:pt idx="27">
                  <c:v>8797.2251702508311</c:v>
                </c:pt>
                <c:pt idx="28">
                  <c:v>9719.6134243779798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F4-468D-95FC-44C65EF59A50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Modelo'!$CB$40:$CB$68</c:f>
              <c:numCache>
                <c:formatCode>0.00</c:formatCode>
                <c:ptCount val="29"/>
                <c:pt idx="0" formatCode="#,##0.00">
                  <c:v>241.61667384151903</c:v>
                </c:pt>
                <c:pt idx="1">
                  <c:v>844.11547458928874</c:v>
                </c:pt>
                <c:pt idx="2">
                  <c:v>1570.291572674508</c:v>
                </c:pt>
                <c:pt idx="3">
                  <c:v>4684.3602315235439</c:v>
                </c:pt>
                <c:pt idx="4">
                  <c:v>5616.2263135459925</c:v>
                </c:pt>
                <c:pt idx="5">
                  <c:v>6224.0244627238799</c:v>
                </c:pt>
                <c:pt idx="6">
                  <c:v>6683.4914825819942</c:v>
                </c:pt>
                <c:pt idx="7">
                  <c:v>7055.8957152900775</c:v>
                </c:pt>
                <c:pt idx="8">
                  <c:v>7370.4302481020795</c:v>
                </c:pt>
                <c:pt idx="9">
                  <c:v>7643.4592295610883</c:v>
                </c:pt>
                <c:pt idx="10">
                  <c:v>7885.1406990292444</c:v>
                </c:pt>
                <c:pt idx="11">
                  <c:v>8102.2416240764496</c:v>
                </c:pt>
                <c:pt idx="12">
                  <c:v>8299.5105423969599</c:v>
                </c:pt>
                <c:pt idx="13">
                  <c:v>8480.4155128050879</c:v>
                </c:pt>
                <c:pt idx="14">
                  <c:v>8647.5710738609432</c:v>
                </c:pt>
                <c:pt idx="15">
                  <c:v>8802.9998733298653</c:v>
                </c:pt>
                <c:pt idx="16">
                  <c:v>8948.3005772386041</c:v>
                </c:pt>
                <c:pt idx="17">
                  <c:v>9084.7598156722051</c:v>
                </c:pt>
                <c:pt idx="18">
                  <c:v>9213.4292413274688</c:v>
                </c:pt>
                <c:pt idx="19">
                  <c:v>9335.180036381882</c:v>
                </c:pt>
                <c:pt idx="20">
                  <c:v>9450.7423827372859</c:v>
                </c:pt>
                <c:pt idx="21">
                  <c:v>9560.734634002587</c:v>
                </c:pt>
                <c:pt idx="22">
                  <c:v>9665.6852672343193</c:v>
                </c:pt>
                <c:pt idx="23">
                  <c:v>12153.805651403709</c:v>
                </c:pt>
                <c:pt idx="24">
                  <c:v>14796.576457489555</c:v>
                </c:pt>
                <c:pt idx="25">
                  <c:v>17407.903050693149</c:v>
                </c:pt>
                <c:pt idx="26">
                  <c:v>19762.952499229657</c:v>
                </c:pt>
                <c:pt idx="27">
                  <c:v>21627.579625453578</c:v>
                </c:pt>
                <c:pt idx="28">
                  <c:v>22800.237735627215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1F4-468D-95FC-44C65EF59A50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Modelo'!$CL$40:$CL$68</c:f>
              <c:numCache>
                <c:formatCode>0.00</c:formatCode>
                <c:ptCount val="29"/>
                <c:pt idx="0" formatCode="#,##0.00">
                  <c:v>453.98560255851652</c:v>
                </c:pt>
                <c:pt idx="1">
                  <c:v>906.16982519956105</c:v>
                </c:pt>
                <c:pt idx="2">
                  <c:v>1746.1147344176277</c:v>
                </c:pt>
                <c:pt idx="3">
                  <c:v>4581.8892258074811</c:v>
                </c:pt>
                <c:pt idx="4">
                  <c:v>5307.1998067627983</c:v>
                </c:pt>
                <c:pt idx="5">
                  <c:v>5763.208052910988</c:v>
                </c:pt>
                <c:pt idx="6">
                  <c:v>6100.6523555192098</c:v>
                </c:pt>
                <c:pt idx="7">
                  <c:v>6370.1807841557702</c:v>
                </c:pt>
                <c:pt idx="8">
                  <c:v>6595.3575157382029</c:v>
                </c:pt>
                <c:pt idx="9">
                  <c:v>6789.1593787692045</c:v>
                </c:pt>
                <c:pt idx="10">
                  <c:v>6959.5291244173877</c:v>
                </c:pt>
                <c:pt idx="11">
                  <c:v>7111.6967398170227</c:v>
                </c:pt>
                <c:pt idx="12">
                  <c:v>7249.2961246172426</c:v>
                </c:pt>
                <c:pt idx="13">
                  <c:v>7374.9586344944919</c:v>
                </c:pt>
                <c:pt idx="14">
                  <c:v>7490.6531341681621</c:v>
                </c:pt>
                <c:pt idx="15">
                  <c:v>7597.8925846596703</c:v>
                </c:pt>
                <c:pt idx="16">
                  <c:v>7697.8656137394573</c:v>
                </c:pt>
                <c:pt idx="17">
                  <c:v>7791.5236309465045</c:v>
                </c:pt>
                <c:pt idx="18">
                  <c:v>7879.6404189603145</c:v>
                </c:pt>
                <c:pt idx="19">
                  <c:v>7962.8540441758223</c:v>
                </c:pt>
                <c:pt idx="20">
                  <c:v>8041.6970458256237</c:v>
                </c:pt>
                <c:pt idx="21">
                  <c:v>8116.6186397260253</c:v>
                </c:pt>
                <c:pt idx="22">
                  <c:v>8188.0013508049014</c:v>
                </c:pt>
                <c:pt idx="23">
                  <c:v>9862.3087931400078</c:v>
                </c:pt>
                <c:pt idx="24">
                  <c:v>11650.653701694189</c:v>
                </c:pt>
                <c:pt idx="25">
                  <c:v>13514.291545815675</c:v>
                </c:pt>
                <c:pt idx="26">
                  <c:v>15412.647606080562</c:v>
                </c:pt>
                <c:pt idx="27">
                  <c:v>17306.492531522137</c:v>
                </c:pt>
                <c:pt idx="28">
                  <c:v>19160.490004376948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1F4-468D-95FC-44C65EF5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50624"/>
        <c:axId val="-1990852256"/>
      </c:scatterChart>
      <c:valAx>
        <c:axId val="-199085062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2256"/>
        <c:crosses val="autoZero"/>
        <c:crossBetween val="midCat"/>
      </c:valAx>
      <c:valAx>
        <c:axId val="-199085225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0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Modelo'!$C$40:$C$68,'Gráficas x Modelo'!$L$40:$L$68,'Gráficas x Modelo'!$U$40:$U$68,'Gráficas x Modelo'!$AD$40:$AD$68,'Gráficas x Modelo'!$AM$40:$AM$68,'Gráficas x Modelo'!$AX$40:$AX$68,'Gráficas x Modelo'!$BH$40:$BH$68,'Gráficas x Modelo'!$BR$40:$BR$68,'Gráficas x Modelo'!$CB$40:$CB$68,'Gráficas x Modelo'!$CL$40:$CL$68)</c:f>
              <c:numCache>
                <c:formatCode>0.00</c:formatCode>
                <c:ptCount val="290"/>
                <c:pt idx="0" formatCode="#,##0.00">
                  <c:v>418.74946770098529</c:v>
                </c:pt>
                <c:pt idx="1">
                  <c:v>833.13387591160051</c:v>
                </c:pt>
                <c:pt idx="2">
                  <c:v>1602.5642221708022</c:v>
                </c:pt>
                <c:pt idx="3">
                  <c:v>4204.1931461839404</c:v>
                </c:pt>
                <c:pt idx="4">
                  <c:v>4870.730718875996</c:v>
                </c:pt>
                <c:pt idx="5">
                  <c:v>5290.0059042894518</c:v>
                </c:pt>
                <c:pt idx="6">
                  <c:v>5600.3726941878231</c:v>
                </c:pt>
                <c:pt idx="7">
                  <c:v>5848.3359420046136</c:v>
                </c:pt>
                <c:pt idx="8">
                  <c:v>6055.5379429758577</c:v>
                </c:pt>
                <c:pt idx="9">
                  <c:v>6233.8996187263156</c:v>
                </c:pt>
                <c:pt idx="10">
                  <c:v>6390.7186818435839</c:v>
                </c:pt>
                <c:pt idx="11">
                  <c:v>6530.8010921147916</c:v>
                </c:pt>
                <c:pt idx="12">
                  <c:v>6657.4865551668317</c:v>
                </c:pt>
                <c:pt idx="13">
                  <c:v>6773.1936730627876</c:v>
                </c:pt>
                <c:pt idx="14">
                  <c:v>6879.7323077812434</c:v>
                </c:pt>
                <c:pt idx="15">
                  <c:v>6978.4933661579726</c:v>
                </c:pt>
                <c:pt idx="16">
                  <c:v>7070.5696806139667</c:v>
                </c:pt>
                <c:pt idx="17">
                  <c:v>7156.8360531731314</c:v>
                </c:pt>
                <c:pt idx="18">
                  <c:v>7238.0040142110392</c:v>
                </c:pt>
                <c:pt idx="19">
                  <c:v>7314.6603370749408</c:v>
                </c:pt>
                <c:pt idx="20">
                  <c:v>7387.2947829266268</c:v>
                </c:pt>
                <c:pt idx="21">
                  <c:v>7456.3205080629741</c:v>
                </c:pt>
                <c:pt idx="22">
                  <c:v>7522.089351693091</c:v>
                </c:pt>
                <c:pt idx="23">
                  <c:v>9065.6708060776327</c:v>
                </c:pt>
                <c:pt idx="24">
                  <c:v>10716.271650133753</c:v>
                </c:pt>
                <c:pt idx="25">
                  <c:v>12438.259695061775</c:v>
                </c:pt>
                <c:pt idx="26">
                  <c:v>14194.152554850496</c:v>
                </c:pt>
                <c:pt idx="27">
                  <c:v>15947.570528547198</c:v>
                </c:pt>
                <c:pt idx="28">
                  <c:v>17665.625565584891</c:v>
                </c:pt>
                <c:pt idx="29" formatCode="#,##0.00">
                  <c:v>389.96189705812685</c:v>
                </c:pt>
                <c:pt idx="30">
                  <c:v>778.2679089454532</c:v>
                </c:pt>
                <c:pt idx="31">
                  <c:v>1511.4818014490249</c:v>
                </c:pt>
                <c:pt idx="32">
                  <c:v>4070.5869852268374</c:v>
                </c:pt>
                <c:pt idx="33">
                  <c:v>4740.91087606979</c:v>
                </c:pt>
                <c:pt idx="34">
                  <c:v>5165.0637622771574</c:v>
                </c:pt>
                <c:pt idx="35">
                  <c:v>5480.2098948133234</c:v>
                </c:pt>
                <c:pt idx="36">
                  <c:v>5732.678430209</c:v>
                </c:pt>
                <c:pt idx="37">
                  <c:v>5944.0995269401128</c:v>
                </c:pt>
                <c:pt idx="38">
                  <c:v>6126.4167341860248</c:v>
                </c:pt>
                <c:pt idx="39">
                  <c:v>6286.956225047621</c:v>
                </c:pt>
                <c:pt idx="40">
                  <c:v>6430.5508345206599</c:v>
                </c:pt>
                <c:pt idx="41">
                  <c:v>6560.5638438590186</c:v>
                </c:pt>
                <c:pt idx="42">
                  <c:v>6679.4340622347036</c:v>
                </c:pt>
                <c:pt idx="43">
                  <c:v>6788.9885730002661</c:v>
                </c:pt>
                <c:pt idx="44">
                  <c:v>6890.6329795518759</c:v>
                </c:pt>
                <c:pt idx="45">
                  <c:v>6985.4727107758526</c:v>
                </c:pt>
                <c:pt idx="46">
                  <c:v>7074.3934254078777</c:v>
                </c:pt>
                <c:pt idx="47">
                  <c:v>7158.1160670000936</c:v>
                </c:pt>
                <c:pt idx="48">
                  <c:v>7237.2356192209954</c:v>
                </c:pt>
                <c:pt idx="49">
                  <c:v>7312.2490457447084</c:v>
                </c:pt>
                <c:pt idx="50">
                  <c:v>7383.575855934545</c:v>
                </c:pt>
                <c:pt idx="51">
                  <c:v>7451.5735217349429</c:v>
                </c:pt>
                <c:pt idx="52">
                  <c:v>9057.1685396056891</c:v>
                </c:pt>
                <c:pt idx="53">
                  <c:v>10793.013700418822</c:v>
                </c:pt>
                <c:pt idx="54">
                  <c:v>12622.549205328522</c:v>
                </c:pt>
                <c:pt idx="55">
                  <c:v>14505.781755584763</c:v>
                </c:pt>
                <c:pt idx="56">
                  <c:v>16402.615134318661</c:v>
                </c:pt>
                <c:pt idx="57">
                  <c:v>18275.721277251483</c:v>
                </c:pt>
                <c:pt idx="58" formatCode="#,##0.00">
                  <c:v>226.38693210355214</c:v>
                </c:pt>
                <c:pt idx="59">
                  <c:v>442.59786792933437</c:v>
                </c:pt>
                <c:pt idx="60">
                  <c:v>831.09722915355451</c:v>
                </c:pt>
                <c:pt idx="61">
                  <c:v>2077.1747192724411</c:v>
                </c:pt>
                <c:pt idx="62">
                  <c:v>2385.5722249074411</c:v>
                </c:pt>
                <c:pt idx="63">
                  <c:v>2577.8653918096938</c:v>
                </c:pt>
                <c:pt idx="64">
                  <c:v>2719.4308857439928</c:v>
                </c:pt>
                <c:pt idx="65">
                  <c:v>2832.0812275357612</c:v>
                </c:pt>
                <c:pt idx="66">
                  <c:v>2925.9180212931078</c:v>
                </c:pt>
                <c:pt idx="67">
                  <c:v>3006.4848572170467</c:v>
                </c:pt>
                <c:pt idx="68">
                  <c:v>3077.165264378415</c:v>
                </c:pt>
                <c:pt idx="69">
                  <c:v>3140.1818979571749</c:v>
                </c:pt>
                <c:pt idx="70">
                  <c:v>3197.075956046222</c:v>
                </c:pt>
                <c:pt idx="71">
                  <c:v>3248.9614417305129</c:v>
                </c:pt>
                <c:pt idx="72">
                  <c:v>3296.670555946504</c:v>
                </c:pt>
                <c:pt idx="73">
                  <c:v>3340.8418759283227</c:v>
                </c:pt>
                <c:pt idx="74">
                  <c:v>3381.9764283632876</c:v>
                </c:pt>
                <c:pt idx="75">
                  <c:v>3420.4747650303902</c:v>
                </c:pt>
                <c:pt idx="76">
                  <c:v>3456.6622924245012</c:v>
                </c:pt>
                <c:pt idx="77">
                  <c:v>3490.8070652667438</c:v>
                </c:pt>
                <c:pt idx="78">
                  <c:v>3523.1325896849562</c:v>
                </c:pt>
                <c:pt idx="79">
                  <c:v>3553.8272302924001</c:v>
                </c:pt>
                <c:pt idx="80">
                  <c:v>3583.0512502374331</c:v>
                </c:pt>
                <c:pt idx="81">
                  <c:v>4263.0579197565448</c:v>
                </c:pt>
                <c:pt idx="82">
                  <c:v>4979.0671393137172</c:v>
                </c:pt>
                <c:pt idx="83">
                  <c:v>5715.49742617833</c:v>
                </c:pt>
                <c:pt idx="84">
                  <c:v>6456.7542467265484</c:v>
                </c:pt>
                <c:pt idx="85">
                  <c:v>7188.3395026527951</c:v>
                </c:pt>
                <c:pt idx="86">
                  <c:v>7897.6680843148042</c:v>
                </c:pt>
                <c:pt idx="87" formatCode="#,##0.00">
                  <c:v>459.19011463526317</c:v>
                </c:pt>
                <c:pt idx="88">
                  <c:v>900.01999933082459</c:v>
                </c:pt>
                <c:pt idx="89">
                  <c:v>1694.0649985001817</c:v>
                </c:pt>
                <c:pt idx="90">
                  <c:v>4248.704395684882</c:v>
                </c:pt>
                <c:pt idx="91">
                  <c:v>4882.0647404489864</c:v>
                </c:pt>
                <c:pt idx="92">
                  <c:v>5277.1396897039094</c:v>
                </c:pt>
                <c:pt idx="93">
                  <c:v>5568.0641499360454</c:v>
                </c:pt>
                <c:pt idx="94">
                  <c:v>5799.6075736397215</c:v>
                </c:pt>
                <c:pt idx="95">
                  <c:v>5992.5079826103001</c:v>
                </c:pt>
                <c:pt idx="96">
                  <c:v>6158.148032250112</c:v>
                </c:pt>
                <c:pt idx="97">
                  <c:v>6303.4760901720474</c:v>
                </c:pt>
                <c:pt idx="98">
                  <c:v>6433.0570990569777</c:v>
                </c:pt>
                <c:pt idx="99">
                  <c:v>6550.0567232486637</c:v>
                </c:pt>
                <c:pt idx="100">
                  <c:v>6656.7633553790529</c:v>
                </c:pt>
                <c:pt idx="101">
                  <c:v>6754.8866401385858</c:v>
                </c:pt>
                <c:pt idx="102">
                  <c:v>6845.7385393922332</c:v>
                </c:pt>
                <c:pt idx="103">
                  <c:v>6930.3484811279732</c:v>
                </c:pt>
                <c:pt idx="104">
                  <c:v>7009.5395012528888</c:v>
                </c:pt>
                <c:pt idx="105">
                  <c:v>7083.9802659633178</c:v>
                </c:pt>
                <c:pt idx="106">
                  <c:v>7154.2216184100689</c:v>
                </c:pt>
                <c:pt idx="107">
                  <c:v>7220.722876948731</c:v>
                </c:pt>
                <c:pt idx="108">
                  <c:v>7283.8711586061063</c:v>
                </c:pt>
                <c:pt idx="109">
                  <c:v>7343.9958409967676</c:v>
                </c:pt>
                <c:pt idx="110">
                  <c:v>8743.5175788783254</c:v>
                </c:pt>
                <c:pt idx="111">
                  <c:v>10218.050911156612</c:v>
                </c:pt>
                <c:pt idx="112">
                  <c:v>11735.477963450208</c:v>
                </c:pt>
                <c:pt idx="113">
                  <c:v>13263.599308298595</c:v>
                </c:pt>
                <c:pt idx="114">
                  <c:v>14772.435200693666</c:v>
                </c:pt>
                <c:pt idx="115">
                  <c:v>16235.924886862556</c:v>
                </c:pt>
                <c:pt idx="116" formatCode="#,##0.00">
                  <c:v>435.88575566603362</c:v>
                </c:pt>
                <c:pt idx="117">
                  <c:v>854.34308148046841</c:v>
                </c:pt>
                <c:pt idx="118">
                  <c:v>1608.0895003699256</c:v>
                </c:pt>
                <c:pt idx="119">
                  <c:v>4033.0783853779481</c:v>
                </c:pt>
                <c:pt idx="120">
                  <c:v>4634.2950572692644</c:v>
                </c:pt>
                <c:pt idx="121">
                  <c:v>5009.3195565172136</c:v>
                </c:pt>
                <c:pt idx="122">
                  <c:v>5285.4793085422398</c:v>
                </c:pt>
                <c:pt idx="123">
                  <c:v>5505.2716712126412</c:v>
                </c:pt>
                <c:pt idx="124">
                  <c:v>5688.3821909136477</c:v>
                </c:pt>
                <c:pt idx="125">
                  <c:v>5845.6158418670602</c:v>
                </c:pt>
                <c:pt idx="126">
                  <c:v>5983.5683550588919</c:v>
                </c:pt>
                <c:pt idx="127">
                  <c:v>6106.5729977495112</c:v>
                </c:pt>
                <c:pt idx="128">
                  <c:v>6217.6347736414937</c:v>
                </c:pt>
                <c:pt idx="129">
                  <c:v>6318.9259371450044</c:v>
                </c:pt>
                <c:pt idx="130">
                  <c:v>6412.0693667674514</c:v>
                </c:pt>
                <c:pt idx="131">
                  <c:v>6498.3104409929292</c:v>
                </c:pt>
                <c:pt idx="132">
                  <c:v>6578.6263433063787</c:v>
                </c:pt>
                <c:pt idx="133">
                  <c:v>6653.7983397168855</c:v>
                </c:pt>
                <c:pt idx="134">
                  <c:v>6724.4611609405983</c:v>
                </c:pt>
                <c:pt idx="135">
                  <c:v>6791.1376942857933</c:v>
                </c:pt>
                <c:pt idx="136">
                  <c:v>6854.2639472407309</c:v>
                </c:pt>
                <c:pt idx="137">
                  <c:v>6914.2073902547181</c:v>
                </c:pt>
                <c:pt idx="138">
                  <c:v>6971.2806846980366</c:v>
                </c:pt>
                <c:pt idx="139">
                  <c:v>8299.7752904063818</c:v>
                </c:pt>
                <c:pt idx="140">
                  <c:v>9699.4745768454704</c:v>
                </c:pt>
                <c:pt idx="141">
                  <c:v>11139.890683978869</c:v>
                </c:pt>
                <c:pt idx="142">
                  <c:v>12590.458337591594</c:v>
                </c:pt>
                <c:pt idx="143">
                  <c:v>14022.719294809887</c:v>
                </c:pt>
                <c:pt idx="144">
                  <c:v>15411.935411258453</c:v>
                </c:pt>
                <c:pt idx="145" formatCode="#,##0.00">
                  <c:v>378.35027745162893</c:v>
                </c:pt>
                <c:pt idx="146">
                  <c:v>743.80659498519151</c:v>
                </c:pt>
                <c:pt idx="147">
                  <c:v>1412.7269936895798</c:v>
                </c:pt>
                <c:pt idx="148">
                  <c:v>3629.2397148445039</c:v>
                </c:pt>
                <c:pt idx="149">
                  <c:v>4190.1821595946103</c:v>
                </c:pt>
                <c:pt idx="150">
                  <c:v>4541.9718998621383</c:v>
                </c:pt>
                <c:pt idx="151">
                  <c:v>4801.8980466749244</c:v>
                </c:pt>
                <c:pt idx="152">
                  <c:v>5009.2820808140359</c:v>
                </c:pt>
                <c:pt idx="153">
                  <c:v>5182.3921816031307</c:v>
                </c:pt>
                <c:pt idx="154">
                  <c:v>5331.277861055114</c:v>
                </c:pt>
                <c:pt idx="155">
                  <c:v>5462.0848527118396</c:v>
                </c:pt>
                <c:pt idx="156">
                  <c:v>5578.8569754708742</c:v>
                </c:pt>
                <c:pt idx="157">
                  <c:v>5684.4022269183752</c:v>
                </c:pt>
                <c:pt idx="158">
                  <c:v>5780.7528215370894</c:v>
                </c:pt>
                <c:pt idx="159">
                  <c:v>5869.4286004436372</c:v>
                </c:pt>
                <c:pt idx="160">
                  <c:v>5951.5969735193721</c:v>
                </c:pt>
                <c:pt idx="161">
                  <c:v>6028.1747353393803</c:v>
                </c:pt>
                <c:pt idx="162">
                  <c:v>6099.8954508796241</c:v>
                </c:pt>
                <c:pt idx="163">
                  <c:v>6167.3555332924061</c:v>
                </c:pt>
                <c:pt idx="164">
                  <c:v>6231.0466389490939</c:v>
                </c:pt>
                <c:pt idx="165">
                  <c:v>6291.3789946998259</c:v>
                </c:pt>
                <c:pt idx="166">
                  <c:v>6348.6985495941981</c:v>
                </c:pt>
                <c:pt idx="167">
                  <c:v>6403.2998193621279</c:v>
                </c:pt>
                <c:pt idx="168">
                  <c:v>7681.1719604783466</c:v>
                </c:pt>
                <c:pt idx="169">
                  <c:v>9040.8137646740379</c:v>
                </c:pt>
                <c:pt idx="170">
                  <c:v>10452.814089547906</c:v>
                </c:pt>
                <c:pt idx="171">
                  <c:v>11886.712274663627</c:v>
                </c:pt>
                <c:pt idx="172">
                  <c:v>13313.327619421234</c:v>
                </c:pt>
                <c:pt idx="173">
                  <c:v>14706.595248694508</c:v>
                </c:pt>
                <c:pt idx="174" formatCode="#,##0.00">
                  <c:v>441.47234832704822</c:v>
                </c:pt>
                <c:pt idx="175">
                  <c:v>864.52363120911707</c:v>
                </c:pt>
                <c:pt idx="176">
                  <c:v>1627.3155493198119</c:v>
                </c:pt>
                <c:pt idx="177">
                  <c:v>4087.7215115153767</c:v>
                </c:pt>
                <c:pt idx="178">
                  <c:v>4698.9359417454107</c:v>
                </c:pt>
                <c:pt idx="179">
                  <c:v>5080.4041708605537</c:v>
                </c:pt>
                <c:pt idx="180">
                  <c:v>5361.4056942466341</c:v>
                </c:pt>
                <c:pt idx="181">
                  <c:v>5585.1082648899874</c:v>
                </c:pt>
                <c:pt idx="182">
                  <c:v>5771.513817931148</c:v>
                </c:pt>
                <c:pt idx="183">
                  <c:v>5931.603445105794</c:v>
                </c:pt>
                <c:pt idx="184">
                  <c:v>6072.0816089292803</c:v>
                </c:pt>
                <c:pt idx="185">
                  <c:v>6197.3536911481251</c:v>
                </c:pt>
                <c:pt idx="186">
                  <c:v>6310.4751140424623</c:v>
                </c:pt>
                <c:pt idx="187">
                  <c:v>6413.6548398900577</c:v>
                </c:pt>
                <c:pt idx="188">
                  <c:v>6508.5433463647896</c:v>
                </c:pt>
                <c:pt idx="189">
                  <c:v>6596.4073128491636</c:v>
                </c:pt>
                <c:pt idx="190">
                  <c:v>6678.2407237519428</c:v>
                </c:pt>
                <c:pt idx="191">
                  <c:v>6754.8383417690866</c:v>
                </c:pt>
                <c:pt idx="192">
                  <c:v>6826.8459111885913</c:v>
                </c:pt>
                <c:pt idx="193">
                  <c:v>6894.7954293316143</c:v>
                </c:pt>
                <c:pt idx="194">
                  <c:v>6959.1305289868742</c:v>
                </c:pt>
                <c:pt idx="195">
                  <c:v>7020.2251301958786</c:v>
                </c:pt>
                <c:pt idx="196">
                  <c:v>7078.3974003493104</c:v>
                </c:pt>
                <c:pt idx="197">
                  <c:v>8433.2485975828549</c:v>
                </c:pt>
                <c:pt idx="198">
                  <c:v>9862.2092023478399</c:v>
                </c:pt>
                <c:pt idx="199">
                  <c:v>11334.179628944104</c:v>
                </c:pt>
                <c:pt idx="200">
                  <c:v>12817.869641778787</c:v>
                </c:pt>
                <c:pt idx="201">
                  <c:v>14284.052552380303</c:v>
                </c:pt>
                <c:pt idx="202">
                  <c:v>15707.242988595874</c:v>
                </c:pt>
                <c:pt idx="203" formatCode="#,##0.00">
                  <c:v>248.41119240712814</c:v>
                </c:pt>
                <c:pt idx="204">
                  <c:v>488.95090862299918</c:v>
                </c:pt>
                <c:pt idx="205">
                  <c:v>929.7467719098961</c:v>
                </c:pt>
                <c:pt idx="206">
                  <c:v>2392.5402393669001</c:v>
                </c:pt>
                <c:pt idx="207">
                  <c:v>2763.0502875698999</c:v>
                </c:pt>
                <c:pt idx="208">
                  <c:v>2995.4585548460136</c:v>
                </c:pt>
                <c:pt idx="209">
                  <c:v>3167.1985251540746</c:v>
                </c:pt>
                <c:pt idx="210">
                  <c:v>3304.2345981715912</c:v>
                </c:pt>
                <c:pt idx="211">
                  <c:v>3418.6308364541042</c:v>
                </c:pt>
                <c:pt idx="212">
                  <c:v>3517.0243741395357</c:v>
                </c:pt>
                <c:pt idx="213">
                  <c:v>3603.4743997609216</c:v>
                </c:pt>
                <c:pt idx="214">
                  <c:v>3680.6519639200169</c:v>
                </c:pt>
                <c:pt idx="215">
                  <c:v>3750.4119154398468</c:v>
                </c:pt>
                <c:pt idx="216">
                  <c:v>3814.0967102134778</c:v>
                </c:pt>
                <c:pt idx="217">
                  <c:v>3872.7103749776807</c:v>
                </c:pt>
                <c:pt idx="218">
                  <c:v>3927.024142335395</c:v>
                </c:pt>
                <c:pt idx="219">
                  <c:v>3977.6436983770836</c:v>
                </c:pt>
                <c:pt idx="220">
                  <c:v>4025.053691245349</c:v>
                </c:pt>
                <c:pt idx="221">
                  <c:v>4069.648166647979</c:v>
                </c:pt>
                <c:pt idx="222">
                  <c:v>4111.7519661901206</c:v>
                </c:pt>
                <c:pt idx="223">
                  <c:v>4151.6361364440554</c:v>
                </c:pt>
                <c:pt idx="224">
                  <c:v>4189.529258975861</c:v>
                </c:pt>
                <c:pt idx="225">
                  <c:v>4225.6259353021424</c:v>
                </c:pt>
                <c:pt idx="226">
                  <c:v>5070.5709626694743</c:v>
                </c:pt>
                <c:pt idx="227">
                  <c:v>5969.8612124645215</c:v>
                </c:pt>
                <c:pt idx="228">
                  <c:v>6904.0403698230248</c:v>
                </c:pt>
                <c:pt idx="229">
                  <c:v>7852.9400644207972</c:v>
                </c:pt>
                <c:pt idx="230">
                  <c:v>8797.2251702508311</c:v>
                </c:pt>
                <c:pt idx="231">
                  <c:v>9719.6134243779798</c:v>
                </c:pt>
                <c:pt idx="232" formatCode="#,##0.00">
                  <c:v>241.61667384151903</c:v>
                </c:pt>
                <c:pt idx="233">
                  <c:v>844.11547458928874</c:v>
                </c:pt>
                <c:pt idx="234">
                  <c:v>1570.291572674508</c:v>
                </c:pt>
                <c:pt idx="235">
                  <c:v>4684.3602315235439</c:v>
                </c:pt>
                <c:pt idx="236">
                  <c:v>5616.2263135459925</c:v>
                </c:pt>
                <c:pt idx="237">
                  <c:v>6224.0244627238799</c:v>
                </c:pt>
                <c:pt idx="238">
                  <c:v>6683.4914825819942</c:v>
                </c:pt>
                <c:pt idx="239">
                  <c:v>7055.8957152900775</c:v>
                </c:pt>
                <c:pt idx="240">
                  <c:v>7370.4302481020795</c:v>
                </c:pt>
                <c:pt idx="241">
                  <c:v>7643.4592295610883</c:v>
                </c:pt>
                <c:pt idx="242">
                  <c:v>7885.1406990292444</c:v>
                </c:pt>
                <c:pt idx="243">
                  <c:v>8102.2416240764496</c:v>
                </c:pt>
                <c:pt idx="244">
                  <c:v>8299.5105423969599</c:v>
                </c:pt>
                <c:pt idx="245">
                  <c:v>8480.4155128050879</c:v>
                </c:pt>
                <c:pt idx="246">
                  <c:v>8647.5710738609432</c:v>
                </c:pt>
                <c:pt idx="247">
                  <c:v>8802.9998733298653</c:v>
                </c:pt>
                <c:pt idx="248">
                  <c:v>8948.3005772386041</c:v>
                </c:pt>
                <c:pt idx="249">
                  <c:v>9084.7598156722051</c:v>
                </c:pt>
                <c:pt idx="250">
                  <c:v>9213.4292413274688</c:v>
                </c:pt>
                <c:pt idx="251">
                  <c:v>9335.180036381882</c:v>
                </c:pt>
                <c:pt idx="252">
                  <c:v>9450.7423827372859</c:v>
                </c:pt>
                <c:pt idx="253">
                  <c:v>9560.734634002587</c:v>
                </c:pt>
                <c:pt idx="254">
                  <c:v>9665.6852672343193</c:v>
                </c:pt>
                <c:pt idx="255">
                  <c:v>12153.805651403709</c:v>
                </c:pt>
                <c:pt idx="256">
                  <c:v>14796.576457489555</c:v>
                </c:pt>
                <c:pt idx="257">
                  <c:v>17407.903050693149</c:v>
                </c:pt>
                <c:pt idx="258">
                  <c:v>19762.952499229657</c:v>
                </c:pt>
                <c:pt idx="259">
                  <c:v>21627.579625453578</c:v>
                </c:pt>
                <c:pt idx="260">
                  <c:v>22800.237735627215</c:v>
                </c:pt>
                <c:pt idx="261" formatCode="#,##0.00">
                  <c:v>453.98560255851652</c:v>
                </c:pt>
                <c:pt idx="262">
                  <c:v>906.16982519956105</c:v>
                </c:pt>
                <c:pt idx="263">
                  <c:v>1746.1147344176277</c:v>
                </c:pt>
                <c:pt idx="264">
                  <c:v>4581.8892258074811</c:v>
                </c:pt>
                <c:pt idx="265">
                  <c:v>5307.1998067627983</c:v>
                </c:pt>
                <c:pt idx="266">
                  <c:v>5763.208052910988</c:v>
                </c:pt>
                <c:pt idx="267">
                  <c:v>6100.6523555192098</c:v>
                </c:pt>
                <c:pt idx="268">
                  <c:v>6370.1807841557702</c:v>
                </c:pt>
                <c:pt idx="269">
                  <c:v>6595.3575157382029</c:v>
                </c:pt>
                <c:pt idx="270">
                  <c:v>6789.1593787692045</c:v>
                </c:pt>
                <c:pt idx="271">
                  <c:v>6959.5291244173877</c:v>
                </c:pt>
                <c:pt idx="272">
                  <c:v>7111.6967398170227</c:v>
                </c:pt>
                <c:pt idx="273">
                  <c:v>7249.2961246172426</c:v>
                </c:pt>
                <c:pt idx="274">
                  <c:v>7374.9586344944919</c:v>
                </c:pt>
                <c:pt idx="275">
                  <c:v>7490.6531341681621</c:v>
                </c:pt>
                <c:pt idx="276">
                  <c:v>7597.8925846596703</c:v>
                </c:pt>
                <c:pt idx="277">
                  <c:v>7697.8656137394573</c:v>
                </c:pt>
                <c:pt idx="278">
                  <c:v>7791.5236309465045</c:v>
                </c:pt>
                <c:pt idx="279">
                  <c:v>7879.6404189603145</c:v>
                </c:pt>
                <c:pt idx="280">
                  <c:v>7962.8540441758223</c:v>
                </c:pt>
                <c:pt idx="281">
                  <c:v>8041.6970458256237</c:v>
                </c:pt>
                <c:pt idx="282">
                  <c:v>8116.6186397260253</c:v>
                </c:pt>
                <c:pt idx="283">
                  <c:v>8188.0013508049014</c:v>
                </c:pt>
                <c:pt idx="284">
                  <c:v>9862.3087931400078</c:v>
                </c:pt>
                <c:pt idx="285">
                  <c:v>11650.653701694189</c:v>
                </c:pt>
                <c:pt idx="286">
                  <c:v>13514.291545815675</c:v>
                </c:pt>
                <c:pt idx="287">
                  <c:v>15412.647606080562</c:v>
                </c:pt>
                <c:pt idx="288">
                  <c:v>17306.492531522137</c:v>
                </c:pt>
                <c:pt idx="289">
                  <c:v>19160.490004376948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8E-498C-87BB-CCABB98DCDF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8E-498C-87BB-CCABB98D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64768"/>
        <c:axId val="-1990859328"/>
      </c:scatterChart>
      <c:valAx>
        <c:axId val="-199086476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59328"/>
        <c:crossesAt val="10"/>
        <c:crossBetween val="midCat"/>
      </c:valAx>
      <c:valAx>
        <c:axId val="-199085932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64768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9839403679054973"/>
                  <c:y val="0.309451075945986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Modelo'!$C$40:$C$68,'Gráficas x Modelo'!$L$40:$L$68,'Gráficas x Modelo'!$U$40:$U$68,'Gráficas x Modelo'!$AD$40:$AD$68,'Gráficas x Modelo'!$AM$40:$AM$68,'Gráficas x Modelo'!$AX$40:$AX$68,'Gráficas x Modelo'!$BH$40:$BH$68,'Gráficas x Modelo'!$BR$40:$BR$68,'Gráficas x Modelo'!$CB$40:$CB$68,'Gráficas x Modelo'!$CL$40:$CL$68)</c:f>
              <c:numCache>
                <c:formatCode>0.00</c:formatCode>
                <c:ptCount val="290"/>
                <c:pt idx="0" formatCode="#,##0.00">
                  <c:v>418.74946770098529</c:v>
                </c:pt>
                <c:pt idx="1">
                  <c:v>833.13387591160051</c:v>
                </c:pt>
                <c:pt idx="2">
                  <c:v>1602.5642221708022</c:v>
                </c:pt>
                <c:pt idx="3">
                  <c:v>4204.1931461839404</c:v>
                </c:pt>
                <c:pt idx="4">
                  <c:v>4870.730718875996</c:v>
                </c:pt>
                <c:pt idx="5">
                  <c:v>5290.0059042894518</c:v>
                </c:pt>
                <c:pt idx="6">
                  <c:v>5600.3726941878231</c:v>
                </c:pt>
                <c:pt idx="7">
                  <c:v>5848.3359420046136</c:v>
                </c:pt>
                <c:pt idx="8">
                  <c:v>6055.5379429758577</c:v>
                </c:pt>
                <c:pt idx="9">
                  <c:v>6233.8996187263156</c:v>
                </c:pt>
                <c:pt idx="10">
                  <c:v>6390.7186818435839</c:v>
                </c:pt>
                <c:pt idx="11">
                  <c:v>6530.8010921147916</c:v>
                </c:pt>
                <c:pt idx="12">
                  <c:v>6657.4865551668317</c:v>
                </c:pt>
                <c:pt idx="13">
                  <c:v>6773.1936730627876</c:v>
                </c:pt>
                <c:pt idx="14">
                  <c:v>6879.7323077812434</c:v>
                </c:pt>
                <c:pt idx="15">
                  <c:v>6978.4933661579726</c:v>
                </c:pt>
                <c:pt idx="16">
                  <c:v>7070.5696806139667</c:v>
                </c:pt>
                <c:pt idx="17">
                  <c:v>7156.8360531731314</c:v>
                </c:pt>
                <c:pt idx="18">
                  <c:v>7238.0040142110392</c:v>
                </c:pt>
                <c:pt idx="19">
                  <c:v>7314.6603370749408</c:v>
                </c:pt>
                <c:pt idx="20">
                  <c:v>7387.2947829266268</c:v>
                </c:pt>
                <c:pt idx="21">
                  <c:v>7456.3205080629741</c:v>
                </c:pt>
                <c:pt idx="22">
                  <c:v>7522.089351693091</c:v>
                </c:pt>
                <c:pt idx="23">
                  <c:v>9065.6708060776327</c:v>
                </c:pt>
                <c:pt idx="24">
                  <c:v>10716.271650133753</c:v>
                </c:pt>
                <c:pt idx="25">
                  <c:v>12438.259695061775</c:v>
                </c:pt>
                <c:pt idx="26">
                  <c:v>14194.152554850496</c:v>
                </c:pt>
                <c:pt idx="27">
                  <c:v>15947.570528547198</c:v>
                </c:pt>
                <c:pt idx="28">
                  <c:v>17665.625565584891</c:v>
                </c:pt>
                <c:pt idx="29" formatCode="#,##0.00">
                  <c:v>389.96189705812685</c:v>
                </c:pt>
                <c:pt idx="30">
                  <c:v>778.2679089454532</c:v>
                </c:pt>
                <c:pt idx="31">
                  <c:v>1511.4818014490249</c:v>
                </c:pt>
                <c:pt idx="32">
                  <c:v>4070.5869852268374</c:v>
                </c:pt>
                <c:pt idx="33">
                  <c:v>4740.91087606979</c:v>
                </c:pt>
                <c:pt idx="34">
                  <c:v>5165.0637622771574</c:v>
                </c:pt>
                <c:pt idx="35">
                  <c:v>5480.2098948133234</c:v>
                </c:pt>
                <c:pt idx="36">
                  <c:v>5732.678430209</c:v>
                </c:pt>
                <c:pt idx="37">
                  <c:v>5944.0995269401128</c:v>
                </c:pt>
                <c:pt idx="38">
                  <c:v>6126.4167341860248</c:v>
                </c:pt>
                <c:pt idx="39">
                  <c:v>6286.956225047621</c:v>
                </c:pt>
                <c:pt idx="40">
                  <c:v>6430.5508345206599</c:v>
                </c:pt>
                <c:pt idx="41">
                  <c:v>6560.5638438590186</c:v>
                </c:pt>
                <c:pt idx="42">
                  <c:v>6679.4340622347036</c:v>
                </c:pt>
                <c:pt idx="43">
                  <c:v>6788.9885730002661</c:v>
                </c:pt>
                <c:pt idx="44">
                  <c:v>6890.6329795518759</c:v>
                </c:pt>
                <c:pt idx="45">
                  <c:v>6985.4727107758526</c:v>
                </c:pt>
                <c:pt idx="46">
                  <c:v>7074.3934254078777</c:v>
                </c:pt>
                <c:pt idx="47">
                  <c:v>7158.1160670000936</c:v>
                </c:pt>
                <c:pt idx="48">
                  <c:v>7237.2356192209954</c:v>
                </c:pt>
                <c:pt idx="49">
                  <c:v>7312.2490457447084</c:v>
                </c:pt>
                <c:pt idx="50">
                  <c:v>7383.575855934545</c:v>
                </c:pt>
                <c:pt idx="51">
                  <c:v>7451.5735217349429</c:v>
                </c:pt>
                <c:pt idx="52">
                  <c:v>9057.1685396056891</c:v>
                </c:pt>
                <c:pt idx="53">
                  <c:v>10793.013700418822</c:v>
                </c:pt>
                <c:pt idx="54">
                  <c:v>12622.549205328522</c:v>
                </c:pt>
                <c:pt idx="55">
                  <c:v>14505.781755584763</c:v>
                </c:pt>
                <c:pt idx="56">
                  <c:v>16402.615134318661</c:v>
                </c:pt>
                <c:pt idx="57">
                  <c:v>18275.721277251483</c:v>
                </c:pt>
                <c:pt idx="58" formatCode="#,##0.00">
                  <c:v>226.38693210355214</c:v>
                </c:pt>
                <c:pt idx="59">
                  <c:v>442.59786792933437</c:v>
                </c:pt>
                <c:pt idx="60">
                  <c:v>831.09722915355451</c:v>
                </c:pt>
                <c:pt idx="61">
                  <c:v>2077.1747192724411</c:v>
                </c:pt>
                <c:pt idx="62">
                  <c:v>2385.5722249074411</c:v>
                </c:pt>
                <c:pt idx="63">
                  <c:v>2577.8653918096938</c:v>
                </c:pt>
                <c:pt idx="64">
                  <c:v>2719.4308857439928</c:v>
                </c:pt>
                <c:pt idx="65">
                  <c:v>2832.0812275357612</c:v>
                </c:pt>
                <c:pt idx="66">
                  <c:v>2925.9180212931078</c:v>
                </c:pt>
                <c:pt idx="67">
                  <c:v>3006.4848572170467</c:v>
                </c:pt>
                <c:pt idx="68">
                  <c:v>3077.165264378415</c:v>
                </c:pt>
                <c:pt idx="69">
                  <c:v>3140.1818979571749</c:v>
                </c:pt>
                <c:pt idx="70">
                  <c:v>3197.075956046222</c:v>
                </c:pt>
                <c:pt idx="71">
                  <c:v>3248.9614417305129</c:v>
                </c:pt>
                <c:pt idx="72">
                  <c:v>3296.670555946504</c:v>
                </c:pt>
                <c:pt idx="73">
                  <c:v>3340.8418759283227</c:v>
                </c:pt>
                <c:pt idx="74">
                  <c:v>3381.9764283632876</c:v>
                </c:pt>
                <c:pt idx="75">
                  <c:v>3420.4747650303902</c:v>
                </c:pt>
                <c:pt idx="76">
                  <c:v>3456.6622924245012</c:v>
                </c:pt>
                <c:pt idx="77">
                  <c:v>3490.8070652667438</c:v>
                </c:pt>
                <c:pt idx="78">
                  <c:v>3523.1325896849562</c:v>
                </c:pt>
                <c:pt idx="79">
                  <c:v>3553.8272302924001</c:v>
                </c:pt>
                <c:pt idx="80">
                  <c:v>3583.0512502374331</c:v>
                </c:pt>
                <c:pt idx="81">
                  <c:v>4263.0579197565448</c:v>
                </c:pt>
                <c:pt idx="82">
                  <c:v>4979.0671393137172</c:v>
                </c:pt>
                <c:pt idx="83">
                  <c:v>5715.49742617833</c:v>
                </c:pt>
                <c:pt idx="84">
                  <c:v>6456.7542467265484</c:v>
                </c:pt>
                <c:pt idx="85">
                  <c:v>7188.3395026527951</c:v>
                </c:pt>
                <c:pt idx="86">
                  <c:v>7897.6680843148042</c:v>
                </c:pt>
                <c:pt idx="87" formatCode="#,##0.00">
                  <c:v>459.19011463526317</c:v>
                </c:pt>
                <c:pt idx="88">
                  <c:v>900.01999933082459</c:v>
                </c:pt>
                <c:pt idx="89">
                  <c:v>1694.0649985001817</c:v>
                </c:pt>
                <c:pt idx="90">
                  <c:v>4248.704395684882</c:v>
                </c:pt>
                <c:pt idx="91">
                  <c:v>4882.0647404489864</c:v>
                </c:pt>
                <c:pt idx="92">
                  <c:v>5277.1396897039094</c:v>
                </c:pt>
                <c:pt idx="93">
                  <c:v>5568.0641499360454</c:v>
                </c:pt>
                <c:pt idx="94">
                  <c:v>5799.6075736397215</c:v>
                </c:pt>
                <c:pt idx="95">
                  <c:v>5992.5079826103001</c:v>
                </c:pt>
                <c:pt idx="96">
                  <c:v>6158.148032250112</c:v>
                </c:pt>
                <c:pt idx="97">
                  <c:v>6303.4760901720474</c:v>
                </c:pt>
                <c:pt idx="98">
                  <c:v>6433.0570990569777</c:v>
                </c:pt>
                <c:pt idx="99">
                  <c:v>6550.0567232486637</c:v>
                </c:pt>
                <c:pt idx="100">
                  <c:v>6656.7633553790529</c:v>
                </c:pt>
                <c:pt idx="101">
                  <c:v>6754.8866401385858</c:v>
                </c:pt>
                <c:pt idx="102">
                  <c:v>6845.7385393922332</c:v>
                </c:pt>
                <c:pt idx="103">
                  <c:v>6930.3484811279732</c:v>
                </c:pt>
                <c:pt idx="104">
                  <c:v>7009.5395012528888</c:v>
                </c:pt>
                <c:pt idx="105">
                  <c:v>7083.9802659633178</c:v>
                </c:pt>
                <c:pt idx="106">
                  <c:v>7154.2216184100689</c:v>
                </c:pt>
                <c:pt idx="107">
                  <c:v>7220.722876948731</c:v>
                </c:pt>
                <c:pt idx="108">
                  <c:v>7283.8711586061063</c:v>
                </c:pt>
                <c:pt idx="109">
                  <c:v>7343.9958409967676</c:v>
                </c:pt>
                <c:pt idx="110">
                  <c:v>8743.5175788783254</c:v>
                </c:pt>
                <c:pt idx="111">
                  <c:v>10218.050911156612</c:v>
                </c:pt>
                <c:pt idx="112">
                  <c:v>11735.477963450208</c:v>
                </c:pt>
                <c:pt idx="113">
                  <c:v>13263.599308298595</c:v>
                </c:pt>
                <c:pt idx="114">
                  <c:v>14772.435200693666</c:v>
                </c:pt>
                <c:pt idx="115">
                  <c:v>16235.924886862556</c:v>
                </c:pt>
                <c:pt idx="116" formatCode="#,##0.00">
                  <c:v>435.88575566603362</c:v>
                </c:pt>
                <c:pt idx="117">
                  <c:v>854.34308148046841</c:v>
                </c:pt>
                <c:pt idx="118">
                  <c:v>1608.0895003699256</c:v>
                </c:pt>
                <c:pt idx="119">
                  <c:v>4033.0783853779481</c:v>
                </c:pt>
                <c:pt idx="120">
                  <c:v>4634.2950572692644</c:v>
                </c:pt>
                <c:pt idx="121">
                  <c:v>5009.3195565172136</c:v>
                </c:pt>
                <c:pt idx="122">
                  <c:v>5285.4793085422398</c:v>
                </c:pt>
                <c:pt idx="123">
                  <c:v>5505.2716712126412</c:v>
                </c:pt>
                <c:pt idx="124">
                  <c:v>5688.3821909136477</c:v>
                </c:pt>
                <c:pt idx="125">
                  <c:v>5845.6158418670602</c:v>
                </c:pt>
                <c:pt idx="126">
                  <c:v>5983.5683550588919</c:v>
                </c:pt>
                <c:pt idx="127">
                  <c:v>6106.5729977495112</c:v>
                </c:pt>
                <c:pt idx="128">
                  <c:v>6217.6347736414937</c:v>
                </c:pt>
                <c:pt idx="129">
                  <c:v>6318.9259371450044</c:v>
                </c:pt>
                <c:pt idx="130">
                  <c:v>6412.0693667674514</c:v>
                </c:pt>
                <c:pt idx="131">
                  <c:v>6498.3104409929292</c:v>
                </c:pt>
                <c:pt idx="132">
                  <c:v>6578.6263433063787</c:v>
                </c:pt>
                <c:pt idx="133">
                  <c:v>6653.7983397168855</c:v>
                </c:pt>
                <c:pt idx="134">
                  <c:v>6724.4611609405983</c:v>
                </c:pt>
                <c:pt idx="135">
                  <c:v>6791.1376942857933</c:v>
                </c:pt>
                <c:pt idx="136">
                  <c:v>6854.2639472407309</c:v>
                </c:pt>
                <c:pt idx="137">
                  <c:v>6914.2073902547181</c:v>
                </c:pt>
                <c:pt idx="138">
                  <c:v>6971.2806846980366</c:v>
                </c:pt>
                <c:pt idx="139">
                  <c:v>8299.7752904063818</c:v>
                </c:pt>
                <c:pt idx="140">
                  <c:v>9699.4745768454704</c:v>
                </c:pt>
                <c:pt idx="141">
                  <c:v>11139.890683978869</c:v>
                </c:pt>
                <c:pt idx="142">
                  <c:v>12590.458337591594</c:v>
                </c:pt>
                <c:pt idx="143">
                  <c:v>14022.719294809887</c:v>
                </c:pt>
                <c:pt idx="144">
                  <c:v>15411.935411258453</c:v>
                </c:pt>
                <c:pt idx="145" formatCode="#,##0.00">
                  <c:v>378.35027745162893</c:v>
                </c:pt>
                <c:pt idx="146">
                  <c:v>743.80659498519151</c:v>
                </c:pt>
                <c:pt idx="147">
                  <c:v>1412.7269936895798</c:v>
                </c:pt>
                <c:pt idx="148">
                  <c:v>3629.2397148445039</c:v>
                </c:pt>
                <c:pt idx="149">
                  <c:v>4190.1821595946103</c:v>
                </c:pt>
                <c:pt idx="150">
                  <c:v>4541.9718998621383</c:v>
                </c:pt>
                <c:pt idx="151">
                  <c:v>4801.8980466749244</c:v>
                </c:pt>
                <c:pt idx="152">
                  <c:v>5009.2820808140359</c:v>
                </c:pt>
                <c:pt idx="153">
                  <c:v>5182.3921816031307</c:v>
                </c:pt>
                <c:pt idx="154">
                  <c:v>5331.277861055114</c:v>
                </c:pt>
                <c:pt idx="155">
                  <c:v>5462.0848527118396</c:v>
                </c:pt>
                <c:pt idx="156">
                  <c:v>5578.8569754708742</c:v>
                </c:pt>
                <c:pt idx="157">
                  <c:v>5684.4022269183752</c:v>
                </c:pt>
                <c:pt idx="158">
                  <c:v>5780.7528215370894</c:v>
                </c:pt>
                <c:pt idx="159">
                  <c:v>5869.4286004436372</c:v>
                </c:pt>
                <c:pt idx="160">
                  <c:v>5951.5969735193721</c:v>
                </c:pt>
                <c:pt idx="161">
                  <c:v>6028.1747353393803</c:v>
                </c:pt>
                <c:pt idx="162">
                  <c:v>6099.8954508796241</c:v>
                </c:pt>
                <c:pt idx="163">
                  <c:v>6167.3555332924061</c:v>
                </c:pt>
                <c:pt idx="164">
                  <c:v>6231.0466389490939</c:v>
                </c:pt>
                <c:pt idx="165">
                  <c:v>6291.3789946998259</c:v>
                </c:pt>
                <c:pt idx="166">
                  <c:v>6348.6985495941981</c:v>
                </c:pt>
                <c:pt idx="167">
                  <c:v>6403.2998193621279</c:v>
                </c:pt>
                <c:pt idx="168">
                  <c:v>7681.1719604783466</c:v>
                </c:pt>
                <c:pt idx="169">
                  <c:v>9040.8137646740379</c:v>
                </c:pt>
                <c:pt idx="170">
                  <c:v>10452.814089547906</c:v>
                </c:pt>
                <c:pt idx="171">
                  <c:v>11886.712274663627</c:v>
                </c:pt>
                <c:pt idx="172">
                  <c:v>13313.327619421234</c:v>
                </c:pt>
                <c:pt idx="173">
                  <c:v>14706.595248694508</c:v>
                </c:pt>
                <c:pt idx="174" formatCode="#,##0.00">
                  <c:v>441.47234832704822</c:v>
                </c:pt>
                <c:pt idx="175">
                  <c:v>864.52363120911707</c:v>
                </c:pt>
                <c:pt idx="176">
                  <c:v>1627.3155493198119</c:v>
                </c:pt>
                <c:pt idx="177">
                  <c:v>4087.7215115153767</c:v>
                </c:pt>
                <c:pt idx="178">
                  <c:v>4698.9359417454107</c:v>
                </c:pt>
                <c:pt idx="179">
                  <c:v>5080.4041708605537</c:v>
                </c:pt>
                <c:pt idx="180">
                  <c:v>5361.4056942466341</c:v>
                </c:pt>
                <c:pt idx="181">
                  <c:v>5585.1082648899874</c:v>
                </c:pt>
                <c:pt idx="182">
                  <c:v>5771.513817931148</c:v>
                </c:pt>
                <c:pt idx="183">
                  <c:v>5931.603445105794</c:v>
                </c:pt>
                <c:pt idx="184">
                  <c:v>6072.0816089292803</c:v>
                </c:pt>
                <c:pt idx="185">
                  <c:v>6197.3536911481251</c:v>
                </c:pt>
                <c:pt idx="186">
                  <c:v>6310.4751140424623</c:v>
                </c:pt>
                <c:pt idx="187">
                  <c:v>6413.6548398900577</c:v>
                </c:pt>
                <c:pt idx="188">
                  <c:v>6508.5433463647896</c:v>
                </c:pt>
                <c:pt idx="189">
                  <c:v>6596.4073128491636</c:v>
                </c:pt>
                <c:pt idx="190">
                  <c:v>6678.2407237519428</c:v>
                </c:pt>
                <c:pt idx="191">
                  <c:v>6754.8383417690866</c:v>
                </c:pt>
                <c:pt idx="192">
                  <c:v>6826.8459111885913</c:v>
                </c:pt>
                <c:pt idx="193">
                  <c:v>6894.7954293316143</c:v>
                </c:pt>
                <c:pt idx="194">
                  <c:v>6959.1305289868742</c:v>
                </c:pt>
                <c:pt idx="195">
                  <c:v>7020.2251301958786</c:v>
                </c:pt>
                <c:pt idx="196">
                  <c:v>7078.3974003493104</c:v>
                </c:pt>
                <c:pt idx="197">
                  <c:v>8433.2485975828549</c:v>
                </c:pt>
                <c:pt idx="198">
                  <c:v>9862.2092023478399</c:v>
                </c:pt>
                <c:pt idx="199">
                  <c:v>11334.179628944104</c:v>
                </c:pt>
                <c:pt idx="200">
                  <c:v>12817.869641778787</c:v>
                </c:pt>
                <c:pt idx="201">
                  <c:v>14284.052552380303</c:v>
                </c:pt>
                <c:pt idx="202">
                  <c:v>15707.242988595874</c:v>
                </c:pt>
                <c:pt idx="203" formatCode="#,##0.00">
                  <c:v>248.41119240712814</c:v>
                </c:pt>
                <c:pt idx="204">
                  <c:v>488.95090862299918</c:v>
                </c:pt>
                <c:pt idx="205">
                  <c:v>929.7467719098961</c:v>
                </c:pt>
                <c:pt idx="206">
                  <c:v>2392.5402393669001</c:v>
                </c:pt>
                <c:pt idx="207">
                  <c:v>2763.0502875698999</c:v>
                </c:pt>
                <c:pt idx="208">
                  <c:v>2995.4585548460136</c:v>
                </c:pt>
                <c:pt idx="209">
                  <c:v>3167.1985251540746</c:v>
                </c:pt>
                <c:pt idx="210">
                  <c:v>3304.2345981715912</c:v>
                </c:pt>
                <c:pt idx="211">
                  <c:v>3418.6308364541042</c:v>
                </c:pt>
                <c:pt idx="212">
                  <c:v>3517.0243741395357</c:v>
                </c:pt>
                <c:pt idx="213">
                  <c:v>3603.4743997609216</c:v>
                </c:pt>
                <c:pt idx="214">
                  <c:v>3680.6519639200169</c:v>
                </c:pt>
                <c:pt idx="215">
                  <c:v>3750.4119154398468</c:v>
                </c:pt>
                <c:pt idx="216">
                  <c:v>3814.0967102134778</c:v>
                </c:pt>
                <c:pt idx="217">
                  <c:v>3872.7103749776807</c:v>
                </c:pt>
                <c:pt idx="218">
                  <c:v>3927.024142335395</c:v>
                </c:pt>
                <c:pt idx="219">
                  <c:v>3977.6436983770836</c:v>
                </c:pt>
                <c:pt idx="220">
                  <c:v>4025.053691245349</c:v>
                </c:pt>
                <c:pt idx="221">
                  <c:v>4069.648166647979</c:v>
                </c:pt>
                <c:pt idx="222">
                  <c:v>4111.7519661901206</c:v>
                </c:pt>
                <c:pt idx="223">
                  <c:v>4151.6361364440554</c:v>
                </c:pt>
                <c:pt idx="224">
                  <c:v>4189.529258975861</c:v>
                </c:pt>
                <c:pt idx="225">
                  <c:v>4225.6259353021424</c:v>
                </c:pt>
                <c:pt idx="226">
                  <c:v>5070.5709626694743</c:v>
                </c:pt>
                <c:pt idx="227">
                  <c:v>5969.8612124645215</c:v>
                </c:pt>
                <c:pt idx="228">
                  <c:v>6904.0403698230248</c:v>
                </c:pt>
                <c:pt idx="229">
                  <c:v>7852.9400644207972</c:v>
                </c:pt>
                <c:pt idx="230">
                  <c:v>8797.2251702508311</c:v>
                </c:pt>
                <c:pt idx="231">
                  <c:v>9719.6134243779798</c:v>
                </c:pt>
                <c:pt idx="232" formatCode="#,##0.00">
                  <c:v>241.61667384151903</c:v>
                </c:pt>
                <c:pt idx="233">
                  <c:v>844.11547458928874</c:v>
                </c:pt>
                <c:pt idx="234">
                  <c:v>1570.291572674508</c:v>
                </c:pt>
                <c:pt idx="235">
                  <c:v>4684.3602315235439</c:v>
                </c:pt>
                <c:pt idx="236">
                  <c:v>5616.2263135459925</c:v>
                </c:pt>
                <c:pt idx="237">
                  <c:v>6224.0244627238799</c:v>
                </c:pt>
                <c:pt idx="238">
                  <c:v>6683.4914825819942</c:v>
                </c:pt>
                <c:pt idx="239">
                  <c:v>7055.8957152900775</c:v>
                </c:pt>
                <c:pt idx="240">
                  <c:v>7370.4302481020795</c:v>
                </c:pt>
                <c:pt idx="241">
                  <c:v>7643.4592295610883</c:v>
                </c:pt>
                <c:pt idx="242">
                  <c:v>7885.1406990292444</c:v>
                </c:pt>
                <c:pt idx="243">
                  <c:v>8102.2416240764496</c:v>
                </c:pt>
                <c:pt idx="244">
                  <c:v>8299.5105423969599</c:v>
                </c:pt>
                <c:pt idx="245">
                  <c:v>8480.4155128050879</c:v>
                </c:pt>
                <c:pt idx="246">
                  <c:v>8647.5710738609432</c:v>
                </c:pt>
                <c:pt idx="247">
                  <c:v>8802.9998733298653</c:v>
                </c:pt>
                <c:pt idx="248">
                  <c:v>8948.3005772386041</c:v>
                </c:pt>
                <c:pt idx="249">
                  <c:v>9084.7598156722051</c:v>
                </c:pt>
                <c:pt idx="250">
                  <c:v>9213.4292413274688</c:v>
                </c:pt>
                <c:pt idx="251">
                  <c:v>9335.180036381882</c:v>
                </c:pt>
                <c:pt idx="252">
                  <c:v>9450.7423827372859</c:v>
                </c:pt>
                <c:pt idx="253">
                  <c:v>9560.734634002587</c:v>
                </c:pt>
                <c:pt idx="254">
                  <c:v>9665.6852672343193</c:v>
                </c:pt>
                <c:pt idx="255">
                  <c:v>12153.805651403709</c:v>
                </c:pt>
                <c:pt idx="256">
                  <c:v>14796.576457489555</c:v>
                </c:pt>
                <c:pt idx="257">
                  <c:v>17407.903050693149</c:v>
                </c:pt>
                <c:pt idx="258">
                  <c:v>19762.952499229657</c:v>
                </c:pt>
                <c:pt idx="259">
                  <c:v>21627.579625453578</c:v>
                </c:pt>
                <c:pt idx="260">
                  <c:v>22800.237735627215</c:v>
                </c:pt>
                <c:pt idx="261" formatCode="#,##0.00">
                  <c:v>453.98560255851652</c:v>
                </c:pt>
                <c:pt idx="262">
                  <c:v>906.16982519956105</c:v>
                </c:pt>
                <c:pt idx="263">
                  <c:v>1746.1147344176277</c:v>
                </c:pt>
                <c:pt idx="264">
                  <c:v>4581.8892258074811</c:v>
                </c:pt>
                <c:pt idx="265">
                  <c:v>5307.1998067627983</c:v>
                </c:pt>
                <c:pt idx="266">
                  <c:v>5763.208052910988</c:v>
                </c:pt>
                <c:pt idx="267">
                  <c:v>6100.6523555192098</c:v>
                </c:pt>
                <c:pt idx="268">
                  <c:v>6370.1807841557702</c:v>
                </c:pt>
                <c:pt idx="269">
                  <c:v>6595.3575157382029</c:v>
                </c:pt>
                <c:pt idx="270">
                  <c:v>6789.1593787692045</c:v>
                </c:pt>
                <c:pt idx="271">
                  <c:v>6959.5291244173877</c:v>
                </c:pt>
                <c:pt idx="272">
                  <c:v>7111.6967398170227</c:v>
                </c:pt>
                <c:pt idx="273">
                  <c:v>7249.2961246172426</c:v>
                </c:pt>
                <c:pt idx="274">
                  <c:v>7374.9586344944919</c:v>
                </c:pt>
                <c:pt idx="275">
                  <c:v>7490.6531341681621</c:v>
                </c:pt>
                <c:pt idx="276">
                  <c:v>7597.8925846596703</c:v>
                </c:pt>
                <c:pt idx="277">
                  <c:v>7697.8656137394573</c:v>
                </c:pt>
                <c:pt idx="278">
                  <c:v>7791.5236309465045</c:v>
                </c:pt>
                <c:pt idx="279">
                  <c:v>7879.6404189603145</c:v>
                </c:pt>
                <c:pt idx="280">
                  <c:v>7962.8540441758223</c:v>
                </c:pt>
                <c:pt idx="281">
                  <c:v>8041.6970458256237</c:v>
                </c:pt>
                <c:pt idx="282">
                  <c:v>8116.6186397260253</c:v>
                </c:pt>
                <c:pt idx="283">
                  <c:v>8188.0013508049014</c:v>
                </c:pt>
                <c:pt idx="284">
                  <c:v>9862.3087931400078</c:v>
                </c:pt>
                <c:pt idx="285">
                  <c:v>11650.653701694189</c:v>
                </c:pt>
                <c:pt idx="286">
                  <c:v>13514.291545815675</c:v>
                </c:pt>
                <c:pt idx="287">
                  <c:v>15412.647606080562</c:v>
                </c:pt>
                <c:pt idx="288">
                  <c:v>17306.492531522137</c:v>
                </c:pt>
                <c:pt idx="289">
                  <c:v>19160.490004376948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5A-4786-99E6-6B32FB981ADF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5A-4786-99E6-6B32FB981ADF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5A-4786-99E6-6B32FB981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862592"/>
        <c:axId val="-1990360176"/>
      </c:scatterChart>
      <c:valAx>
        <c:axId val="-199086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0176"/>
        <c:crosses val="autoZero"/>
        <c:crossBetween val="midCat"/>
      </c:valAx>
      <c:valAx>
        <c:axId val="-199036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862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Modelo'!$D$5:$D$33</c:f>
              <c:numCache>
                <c:formatCode>0.00</c:formatCode>
                <c:ptCount val="29"/>
                <c:pt idx="0">
                  <c:v>2.5131208110199119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07-42C9-9DEF-3B7C2D53E732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07-42C9-9DEF-3B7C2D53E732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Modelo'!$M$5:$M$33</c:f>
              <c:numCache>
                <c:formatCode>0.00</c:formatCode>
                <c:ptCount val="29"/>
                <c:pt idx="0">
                  <c:v>2.7074623000409037</c:v>
                </c:pt>
                <c:pt idx="1">
                  <c:v>2.9447774138046987</c:v>
                </c:pt>
                <c:pt idx="2">
                  <c:v>3.2270645824222215</c:v>
                </c:pt>
                <c:pt idx="3">
                  <c:v>3.7602205574904448</c:v>
                </c:pt>
                <c:pt idx="4">
                  <c:v>3.8524042095648228</c:v>
                </c:pt>
                <c:pt idx="5">
                  <c:v>3.9049747219109574</c:v>
                </c:pt>
                <c:pt idx="6">
                  <c:v>3.9415538554841341</c:v>
                </c:pt>
                <c:pt idx="7">
                  <c:v>3.9694750350633852</c:v>
                </c:pt>
                <c:pt idx="8">
                  <c:v>3.9919767714543251</c:v>
                </c:pt>
                <c:pt idx="9">
                  <c:v>4.0107731771332276</c:v>
                </c:pt>
                <c:pt idx="10">
                  <c:v>4.0268801736583555</c:v>
                </c:pt>
                <c:pt idx="11">
                  <c:v>4.0409487741746419</c:v>
                </c:pt>
                <c:pt idx="12">
                  <c:v>4.0534207933594049</c:v>
                </c:pt>
                <c:pt idx="13">
                  <c:v>4.0646095767508736</c:v>
                </c:pt>
                <c:pt idx="14">
                  <c:v>4.0747452578299788</c:v>
                </c:pt>
                <c:pt idx="15">
                  <c:v>4.0840017264043764</c:v>
                </c:pt>
                <c:pt idx="16">
                  <c:v>4.0925135079023827</c:v>
                </c:pt>
                <c:pt idx="17">
                  <c:v>4.1003867638594107</c:v>
                </c:pt>
                <c:pt idx="18">
                  <c:v>4.1077067082497924</c:v>
                </c:pt>
                <c:pt idx="19">
                  <c:v>4.1145427537630841</c:v>
                </c:pt>
                <c:pt idx="20">
                  <c:v>4.1209521727419469</c:v>
                </c:pt>
                <c:pt idx="21">
                  <c:v>4.1269827584888512</c:v>
                </c:pt>
                <c:pt idx="22">
                  <c:v>4.1326747970718225</c:v>
                </c:pt>
                <c:pt idx="23">
                  <c:v>4.2526061816400773</c:v>
                </c:pt>
                <c:pt idx="24">
                  <c:v>4.3565281514949366</c:v>
                </c:pt>
                <c:pt idx="25">
                  <c:v>4.4433793921883744</c:v>
                </c:pt>
                <c:pt idx="26">
                  <c:v>4.5123862635748919</c:v>
                </c:pt>
                <c:pt idx="27">
                  <c:v>4.5627663915764991</c:v>
                </c:pt>
                <c:pt idx="28">
                  <c:v>4.5936955658089831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07-42C9-9DEF-3B7C2D53E732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Modelo'!$V$5:$V$33</c:f>
              <c:numCache>
                <c:formatCode>0.00</c:formatCode>
                <c:ptCount val="29"/>
                <c:pt idx="0">
                  <c:v>2.3902697768488808</c:v>
                </c:pt>
                <c:pt idx="1">
                  <c:v>2.6320268780622671</c:v>
                </c:pt>
                <c:pt idx="2">
                  <c:v>2.919093627334445</c:v>
                </c:pt>
                <c:pt idx="3">
                  <c:v>3.4605543084603148</c:v>
                </c:pt>
                <c:pt idx="4">
                  <c:v>3.5541455546770546</c:v>
                </c:pt>
                <c:pt idx="5">
                  <c:v>3.607521103248466</c:v>
                </c:pt>
                <c:pt idx="6">
                  <c:v>3.6446621292094399</c:v>
                </c:pt>
                <c:pt idx="7">
                  <c:v>3.6730134510456351</c:v>
                </c:pt>
                <c:pt idx="8">
                  <c:v>3.695862764419942</c:v>
                </c:pt>
                <c:pt idx="9">
                  <c:v>3.7149502244278247</c:v>
                </c:pt>
                <c:pt idx="10">
                  <c:v>3.7313071968501847</c:v>
                </c:pt>
                <c:pt idx="11">
                  <c:v>3.7455945987224397</c:v>
                </c:pt>
                <c:pt idx="12">
                  <c:v>3.7582609712520556</c:v>
                </c:pt>
                <c:pt idx="13">
                  <c:v>3.7696244343984064</c:v>
                </c:pt>
                <c:pt idx="14">
                  <c:v>3.7799186309958581</c:v>
                </c:pt>
                <c:pt idx="15">
                  <c:v>3.7893201046688221</c:v>
                </c:pt>
                <c:pt idx="16">
                  <c:v>3.7979654355409944</c:v>
                </c:pt>
                <c:pt idx="17">
                  <c:v>3.8059624078979812</c:v>
                </c:pt>
                <c:pt idx="18">
                  <c:v>3.8133975392738573</c:v>
                </c:pt>
                <c:pt idx="19">
                  <c:v>3.8203413050034665</c:v>
                </c:pt>
                <c:pt idx="20">
                  <c:v>3.826851854868941</c:v>
                </c:pt>
                <c:pt idx="21">
                  <c:v>3.8329777149219826</c:v>
                </c:pt>
                <c:pt idx="22">
                  <c:v>3.8387597893220038</c:v>
                </c:pt>
                <c:pt idx="23">
                  <c:v>3.9606178998506643</c:v>
                </c:pt>
                <c:pt idx="24">
                  <c:v>4.066272425438604</c:v>
                </c:pt>
                <c:pt idx="25">
                  <c:v>4.1546445554825304</c:v>
                </c:pt>
                <c:pt idx="26">
                  <c:v>4.2249450679378677</c:v>
                </c:pt>
                <c:pt idx="27">
                  <c:v>4.2763759617908184</c:v>
                </c:pt>
                <c:pt idx="28">
                  <c:v>4.3080971013197686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07-42C9-9DEF-3B7C2D53E732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Modelo'!$AE$5:$AE$33</c:f>
              <c:numCache>
                <c:formatCode>0.00</c:formatCode>
                <c:ptCount val="29"/>
                <c:pt idx="0">
                  <c:v>2.7317426758742838</c:v>
                </c:pt>
                <c:pt idx="1">
                  <c:v>2.9677724844731723</c:v>
                </c:pt>
                <c:pt idx="2">
                  <c:v>3.2485946309269229</c:v>
                </c:pt>
                <c:pt idx="3">
                  <c:v>3.7790751191067788</c:v>
                </c:pt>
                <c:pt idx="4">
                  <c:v>3.8707997592921504</c:v>
                </c:pt>
                <c:pt idx="5">
                  <c:v>3.9231082132891806</c:v>
                </c:pt>
                <c:pt idx="6">
                  <c:v>3.9595047835214228</c:v>
                </c:pt>
                <c:pt idx="7">
                  <c:v>3.9872864532235499</c:v>
                </c:pt>
                <c:pt idx="8">
                  <c:v>4.0096756412370471</c:v>
                </c:pt>
                <c:pt idx="9">
                  <c:v>4.0283779415076424</c:v>
                </c:pt>
                <c:pt idx="10">
                  <c:v>4.0444042256510526</c:v>
                </c:pt>
                <c:pt idx="11">
                  <c:v>4.0584022698607187</c:v>
                </c:pt>
                <c:pt idx="12">
                  <c:v>4.0708116913772869</c:v>
                </c:pt>
                <c:pt idx="13">
                  <c:v>4.0819442767824352</c:v>
                </c:pt>
                <c:pt idx="14">
                  <c:v>4.0920290142389826</c:v>
                </c:pt>
                <c:pt idx="15">
                  <c:v>4.1012389278771328</c:v>
                </c:pt>
                <c:pt idx="16">
                  <c:v>4.1097078732084604</c:v>
                </c:pt>
                <c:pt idx="17">
                  <c:v>4.1175414829381269</c:v>
                </c:pt>
                <c:pt idx="18">
                  <c:v>4.1248245464303031</c:v>
                </c:pt>
                <c:pt idx="19">
                  <c:v>4.1316261303981054</c:v>
                </c:pt>
                <c:pt idx="20">
                  <c:v>4.1380032216368248</c:v>
                </c:pt>
                <c:pt idx="21">
                  <c:v>4.144003375094452</c:v>
                </c:pt>
                <c:pt idx="22">
                  <c:v>4.1496666758688061</c:v>
                </c:pt>
                <c:pt idx="23">
                  <c:v>4.2689887966218869</c:v>
                </c:pt>
                <c:pt idx="24">
                  <c:v>4.3723748502268096</c:v>
                </c:pt>
                <c:pt idx="25">
                  <c:v>4.4587689702930557</c:v>
                </c:pt>
                <c:pt idx="26">
                  <c:v>4.5274018461893686</c:v>
                </c:pt>
                <c:pt idx="27">
                  <c:v>4.5774954656548523</c:v>
                </c:pt>
                <c:pt idx="28">
                  <c:v>4.6082301453259999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07-42C9-9DEF-3B7C2D53E732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Modelo'!$AN$5:$AN$33</c:f>
              <c:numCache>
                <c:formatCode>0.00</c:formatCode>
                <c:ptCount val="29"/>
                <c:pt idx="0">
                  <c:v>2.7002168345335638</c:v>
                </c:pt>
                <c:pt idx="1">
                  <c:v>2.9349921913538255</c:v>
                </c:pt>
                <c:pt idx="2">
                  <c:v>3.2143173701942946</c:v>
                </c:pt>
                <c:pt idx="3">
                  <c:v>3.7419636665083447</c:v>
                </c:pt>
                <c:pt idx="4">
                  <c:v>3.8331980006204867</c:v>
                </c:pt>
                <c:pt idx="5">
                  <c:v>3.8852268647567176</c:v>
                </c:pt>
                <c:pt idx="6">
                  <c:v>3.9214289098618442</c:v>
                </c:pt>
                <c:pt idx="7">
                  <c:v>3.9490621086288562</c:v>
                </c:pt>
                <c:pt idx="8">
                  <c:v>3.9713316523964628</c:v>
                </c:pt>
                <c:pt idx="9">
                  <c:v>3.9899340168504214</c:v>
                </c:pt>
                <c:pt idx="10">
                  <c:v>4.0058746694768574</c:v>
                </c:pt>
                <c:pt idx="11">
                  <c:v>4.019797923513746</c:v>
                </c:pt>
                <c:pt idx="12">
                  <c:v>4.0321410460917937</c:v>
                </c:pt>
                <c:pt idx="13">
                  <c:v>4.0432141570746589</c:v>
                </c:pt>
                <c:pt idx="14">
                  <c:v>4.0532450205477479</c:v>
                </c:pt>
                <c:pt idx="15">
                  <c:v>4.0624057357436154</c:v>
                </c:pt>
                <c:pt idx="16">
                  <c:v>4.0708294426658469</c:v>
                </c:pt>
                <c:pt idx="17">
                  <c:v>4.0786212093843854</c:v>
                </c:pt>
                <c:pt idx="18">
                  <c:v>4.0858653720503284</c:v>
                </c:pt>
                <c:pt idx="19">
                  <c:v>4.0926306282109861</c:v>
                </c:pt>
                <c:pt idx="20">
                  <c:v>4.0989736600695021</c:v>
                </c:pt>
                <c:pt idx="21">
                  <c:v>4.1049417683992688</c:v>
                </c:pt>
                <c:pt idx="22">
                  <c:v>4.110574824052712</c:v>
                </c:pt>
                <c:pt idx="23">
                  <c:v>4.2292599614473225</c:v>
                </c:pt>
                <c:pt idx="24">
                  <c:v>4.3320946605230324</c:v>
                </c:pt>
                <c:pt idx="25">
                  <c:v>4.418028687537479</c:v>
                </c:pt>
                <c:pt idx="26">
                  <c:v>4.4862968108668664</c:v>
                </c:pt>
                <c:pt idx="27">
                  <c:v>4.5361251445513977</c:v>
                </c:pt>
                <c:pt idx="28">
                  <c:v>4.5666983572834905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07-42C9-9DEF-3B7C2D53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65072"/>
        <c:axId val="-1990364528"/>
      </c:scatterChart>
      <c:valAx>
        <c:axId val="-19903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4528"/>
        <c:crosses val="autoZero"/>
        <c:crossBetween val="midCat"/>
      </c:valAx>
      <c:valAx>
        <c:axId val="-19903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5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Modelo'!$D$40:$D$68</c:f>
              <c:numCache>
                <c:formatCode>0.00</c:formatCode>
                <c:ptCount val="29"/>
                <c:pt idx="0" formatCode="#,##0.00">
                  <c:v>325.92735409917242</c:v>
                </c:pt>
                <c:pt idx="1">
                  <c:v>648.28529885133196</c:v>
                </c:pt>
                <c:pt idx="2">
                  <c:v>1545.2792298301144</c:v>
                </c:pt>
                <c:pt idx="3">
                  <c:v>6996.4001379792253</c:v>
                </c:pt>
                <c:pt idx="4">
                  <c:v>8820.5375985895989</c:v>
                </c:pt>
                <c:pt idx="5">
                  <c:v>10024.942167362258</c:v>
                </c:pt>
                <c:pt idx="6">
                  <c:v>10939.62419129815</c:v>
                </c:pt>
                <c:pt idx="7">
                  <c:v>11682.50333531662</c:v>
                </c:pt>
                <c:pt idx="8">
                  <c:v>12310.504258140561</c:v>
                </c:pt>
                <c:pt idx="9">
                  <c:v>12855.800875931729</c:v>
                </c:pt>
                <c:pt idx="10">
                  <c:v>13338.478979283733</c:v>
                </c:pt>
                <c:pt idx="11">
                  <c:v>13771.97408564597</c:v>
                </c:pt>
                <c:pt idx="12">
                  <c:v>14165.743035804488</c:v>
                </c:pt>
                <c:pt idx="13">
                  <c:v>14526.708605021127</c:v>
                </c:pt>
                <c:pt idx="14">
                  <c:v>14860.099148381938</c:v>
                </c:pt>
                <c:pt idx="15">
                  <c:v>15169.965022562255</c:v>
                </c:pt>
                <c:pt idx="16">
                  <c:v>15459.511027174018</c:v>
                </c:pt>
                <c:pt idx="17">
                  <c:v>15731.31860856873</c:v>
                </c:pt>
                <c:pt idx="18">
                  <c:v>15987.499142528381</c:v>
                </c:pt>
                <c:pt idx="19">
                  <c:v>16229.802554749167</c:v>
                </c:pt>
                <c:pt idx="20">
                  <c:v>16459.696098619603</c:v>
                </c:pt>
                <c:pt idx="21">
                  <c:v>16678.422656514547</c:v>
                </c:pt>
                <c:pt idx="22">
                  <c:v>16887.044661566273</c:v>
                </c:pt>
                <c:pt idx="23">
                  <c:v>21814.115840870851</c:v>
                </c:pt>
                <c:pt idx="24">
                  <c:v>27061.878094973377</c:v>
                </c:pt>
                <c:pt idx="25">
                  <c:v>32451.157418816852</c:v>
                </c:pt>
                <c:pt idx="26">
                  <c:v>37903.21891818825</c:v>
                </c:pt>
                <c:pt idx="27">
                  <c:v>43510.961612025654</c:v>
                </c:pt>
                <c:pt idx="28">
                  <c:v>49684.534350615366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B-4DF0-9BA4-001BC69AEDE9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4B-4DF0-9BA4-001BC69AEDE9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Modelo'!$M$40:$M$68</c:f>
              <c:numCache>
                <c:formatCode>0.00</c:formatCode>
                <c:ptCount val="29"/>
                <c:pt idx="0" formatCode="#,##0.00">
                  <c:v>509.87333489364994</c:v>
                </c:pt>
                <c:pt idx="1">
                  <c:v>880.59743031661571</c:v>
                </c:pt>
                <c:pt idx="2">
                  <c:v>1686.8038454732862</c:v>
                </c:pt>
                <c:pt idx="3">
                  <c:v>5757.3225010401802</c:v>
                </c:pt>
                <c:pt idx="4">
                  <c:v>7118.7576735608827</c:v>
                </c:pt>
                <c:pt idx="5">
                  <c:v>8034.7935434811461</c:v>
                </c:pt>
                <c:pt idx="6">
                  <c:v>8740.8537843140748</c:v>
                </c:pt>
                <c:pt idx="7">
                  <c:v>9321.2688652127345</c:v>
                </c:pt>
                <c:pt idx="8">
                  <c:v>9816.9543494530935</c:v>
                </c:pt>
                <c:pt idx="9">
                  <c:v>10251.163897003822</c:v>
                </c:pt>
                <c:pt idx="10">
                  <c:v>10638.49450654845</c:v>
                </c:pt>
                <c:pt idx="11">
                  <c:v>10988.762173362737</c:v>
                </c:pt>
                <c:pt idx="12">
                  <c:v>11308.911185684246</c:v>
                </c:pt>
                <c:pt idx="13">
                  <c:v>11604.04960750896</c:v>
                </c:pt>
                <c:pt idx="14">
                  <c:v>11878.052974236418</c:v>
                </c:pt>
                <c:pt idx="15">
                  <c:v>12133.936739294084</c:v>
                </c:pt>
                <c:pt idx="16">
                  <c:v>12374.096766071332</c:v>
                </c:pt>
                <c:pt idx="17">
                  <c:v>12600.470556204829</c:v>
                </c:pt>
                <c:pt idx="18">
                  <c:v>12814.648797043577</c:v>
                </c:pt>
                <c:pt idx="19">
                  <c:v>13017.95463455189</c:v>
                </c:pt>
                <c:pt idx="20">
                  <c:v>13211.501327575623</c:v>
                </c:pt>
                <c:pt idx="21">
                  <c:v>13396.235032547957</c:v>
                </c:pt>
                <c:pt idx="22">
                  <c:v>13572.967121236341</c:v>
                </c:pt>
                <c:pt idx="23">
                  <c:v>17889.828681099658</c:v>
                </c:pt>
                <c:pt idx="24">
                  <c:v>22726.269449307281</c:v>
                </c:pt>
                <c:pt idx="25">
                  <c:v>27757.438879203535</c:v>
                </c:pt>
                <c:pt idx="26">
                  <c:v>32537.656018852285</c:v>
                </c:pt>
                <c:pt idx="27">
                  <c:v>36539.818985902719</c:v>
                </c:pt>
                <c:pt idx="28">
                  <c:v>39236.9793388744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B-4DF0-9BA4-001BC69AEDE9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Modelo'!$V$40:$V$68</c:f>
              <c:numCache>
                <c:formatCode>0.00</c:formatCode>
                <c:ptCount val="29"/>
                <c:pt idx="0" formatCode="#,##0.00">
                  <c:v>245.62342156549934</c:v>
                </c:pt>
                <c:pt idx="1">
                  <c:v>428.57504366849003</c:v>
                </c:pt>
                <c:pt idx="2">
                  <c:v>830.02969009877233</c:v>
                </c:pt>
                <c:pt idx="3">
                  <c:v>2887.714864925566</c:v>
                </c:pt>
                <c:pt idx="4">
                  <c:v>3582.1647396449953</c:v>
                </c:pt>
                <c:pt idx="5">
                  <c:v>4050.6162742314918</c:v>
                </c:pt>
                <c:pt idx="6">
                  <c:v>4412.2704962942389</c:v>
                </c:pt>
                <c:pt idx="7">
                  <c:v>4709.9191381604769</c:v>
                </c:pt>
                <c:pt idx="8">
                  <c:v>4964.3542475545682</c:v>
                </c:pt>
                <c:pt idx="9">
                  <c:v>5187.4058137179027</c:v>
                </c:pt>
                <c:pt idx="10">
                  <c:v>5386.5066066238032</c:v>
                </c:pt>
                <c:pt idx="11">
                  <c:v>5566.6587490941283</c:v>
                </c:pt>
                <c:pt idx="12">
                  <c:v>5731.4033243450167</c:v>
                </c:pt>
                <c:pt idx="13">
                  <c:v>5883.346601080093</c:v>
                </c:pt>
                <c:pt idx="14">
                  <c:v>6024.4670165443567</c:v>
                </c:pt>
                <c:pt idx="15">
                  <c:v>6156.3046718838768</c:v>
                </c:pt>
                <c:pt idx="16">
                  <c:v>6280.0837513988927</c:v>
                </c:pt>
                <c:pt idx="17">
                  <c:v>6396.7946306277063</c:v>
                </c:pt>
                <c:pt idx="18">
                  <c:v>6507.2507071579312</c:v>
                </c:pt>
                <c:pt idx="19">
                  <c:v>6612.1288037384747</c:v>
                </c:pt>
                <c:pt idx="20">
                  <c:v>6711.9985634361356</c:v>
                </c:pt>
                <c:pt idx="21">
                  <c:v>6807.344270755144</c:v>
                </c:pt>
                <c:pt idx="22">
                  <c:v>6898.5813395183686</c:v>
                </c:pt>
                <c:pt idx="23">
                  <c:v>9133.0934178235075</c:v>
                </c:pt>
                <c:pt idx="24">
                  <c:v>11648.564946722654</c:v>
                </c:pt>
                <c:pt idx="25">
                  <c:v>14277.249711963965</c:v>
                </c:pt>
                <c:pt idx="26">
                  <c:v>16785.916867703316</c:v>
                </c:pt>
                <c:pt idx="27">
                  <c:v>18896.264606706663</c:v>
                </c:pt>
                <c:pt idx="28">
                  <c:v>20328.114643530134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4B-4DF0-9BA4-001BC69AEDE9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Modelo'!$AE$40:$AE$68</c:f>
              <c:numCache>
                <c:formatCode>0.00</c:formatCode>
                <c:ptCount val="29"/>
                <c:pt idx="0" formatCode="#,##0.00">
                  <c:v>539.19105138471912</c:v>
                </c:pt>
                <c:pt idx="1">
                  <c:v>928.4798530249069</c:v>
                </c:pt>
                <c:pt idx="2">
                  <c:v>1772.5342307557796</c:v>
                </c:pt>
                <c:pt idx="3">
                  <c:v>6012.7773037721227</c:v>
                </c:pt>
                <c:pt idx="4">
                  <c:v>7426.7663208583344</c:v>
                </c:pt>
                <c:pt idx="5">
                  <c:v>8377.3799555635433</c:v>
                </c:pt>
                <c:pt idx="6">
                  <c:v>9109.7148607431409</c:v>
                </c:pt>
                <c:pt idx="7">
                  <c:v>9711.5031020231563</c:v>
                </c:pt>
                <c:pt idx="8">
                  <c:v>10225.290172672047</c:v>
                </c:pt>
                <c:pt idx="9">
                  <c:v>10675.247224811023</c:v>
                </c:pt>
                <c:pt idx="10">
                  <c:v>11076.542690059809</c:v>
                </c:pt>
                <c:pt idx="11">
                  <c:v>11439.374283669376</c:v>
                </c:pt>
                <c:pt idx="12">
                  <c:v>11770.954782246348</c:v>
                </c:pt>
                <c:pt idx="13">
                  <c:v>12076.588735349795</c:v>
                </c:pt>
                <c:pt idx="14">
                  <c:v>12360.300070750567</c:v>
                </c:pt>
                <c:pt idx="15">
                  <c:v>12625.219222317548</c:v>
                </c:pt>
                <c:pt idx="16">
                  <c:v>12873.833061317446</c:v>
                </c:pt>
                <c:pt idx="17">
                  <c:v>13108.15242830273</c:v>
                </c:pt>
                <c:pt idx="18">
                  <c:v>13329.828026161691</c:v>
                </c:pt>
                <c:pt idx="19">
                  <c:v>13540.232771025991</c:v>
                </c:pt>
                <c:pt idx="20">
                  <c:v>13740.5216782138</c:v>
                </c:pt>
                <c:pt idx="21">
                  <c:v>13931.676298249053</c:v>
                </c:pt>
                <c:pt idx="22">
                  <c:v>14114.538278548187</c:v>
                </c:pt>
                <c:pt idx="23">
                  <c:v>18577.565304272655</c:v>
                </c:pt>
                <c:pt idx="24">
                  <c:v>23570.828622255496</c:v>
                </c:pt>
                <c:pt idx="25">
                  <c:v>28758.68144940296</c:v>
                </c:pt>
                <c:pt idx="26">
                  <c:v>33682.308259524652</c:v>
                </c:pt>
                <c:pt idx="27">
                  <c:v>37800.319065742027</c:v>
                </c:pt>
                <c:pt idx="28">
                  <c:v>40572.34832094155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4B-4DF0-9BA4-001BC69AEDE9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Modelo'!$AN$40:$AN$68</c:f>
              <c:numCache>
                <c:formatCode>0.00</c:formatCode>
                <c:ptCount val="29"/>
                <c:pt idx="0" formatCode="#,##0.00">
                  <c:v>501.43752885004653</c:v>
                </c:pt>
                <c:pt idx="1">
                  <c:v>860.97827159387793</c:v>
                </c:pt>
                <c:pt idx="2">
                  <c:v>1638.0130980707067</c:v>
                </c:pt>
                <c:pt idx="3">
                  <c:v>5520.3125388624103</c:v>
                </c:pt>
                <c:pt idx="4">
                  <c:v>6810.7980124510132</c:v>
                </c:pt>
                <c:pt idx="5">
                  <c:v>7677.6244484762319</c:v>
                </c:pt>
                <c:pt idx="6">
                  <c:v>8345.0493607194985</c:v>
                </c:pt>
                <c:pt idx="7">
                  <c:v>8893.2829196151142</c:v>
                </c:pt>
                <c:pt idx="8">
                  <c:v>9361.2027686805231</c:v>
                </c:pt>
                <c:pt idx="9">
                  <c:v>9770.8875880792184</c:v>
                </c:pt>
                <c:pt idx="10">
                  <c:v>10136.188291519849</c:v>
                </c:pt>
                <c:pt idx="11">
                  <c:v>10466.4143424789</c:v>
                </c:pt>
                <c:pt idx="12">
                  <c:v>10768.148746904539</c:v>
                </c:pt>
                <c:pt idx="13">
                  <c:v>11046.231917639168</c:v>
                </c:pt>
                <c:pt idx="14">
                  <c:v>11304.335035191567</c:v>
                </c:pt>
                <c:pt idx="15">
                  <c:v>11545.313647600546</c:v>
                </c:pt>
                <c:pt idx="16">
                  <c:v>11771.435916347795</c:v>
                </c:pt>
                <c:pt idx="17">
                  <c:v>11984.535588202809</c:v>
                </c:pt>
                <c:pt idx="18">
                  <c:v>12186.117800867072</c:v>
                </c:pt>
                <c:pt idx="19">
                  <c:v>12377.434256017599</c:v>
                </c:pt>
                <c:pt idx="20">
                  <c:v>12559.537878739004</c:v>
                </c:pt>
                <c:pt idx="21">
                  <c:v>12733.323370754526</c:v>
                </c:pt>
                <c:pt idx="22">
                  <c:v>12899.557836221205</c:v>
                </c:pt>
                <c:pt idx="23">
                  <c:v>16953.523064525536</c:v>
                </c:pt>
                <c:pt idx="24">
                  <c:v>21482.98674680596</c:v>
                </c:pt>
                <c:pt idx="25">
                  <c:v>26183.55959308739</c:v>
                </c:pt>
                <c:pt idx="26">
                  <c:v>30640.567935871233</c:v>
                </c:pt>
                <c:pt idx="27">
                  <c:v>34365.696044137228</c:v>
                </c:pt>
                <c:pt idx="28">
                  <c:v>36872.141119775733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B-4DF0-9BA4-001BC69AEDE9}"/>
            </c:ext>
          </c:extLst>
        </c:ser>
        <c:ser>
          <c:idx val="6"/>
          <c:order val="6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Modelo'!$AS$110:$AS$111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xVal>
          <c:yVal>
            <c:numRef>
              <c:f>'Gráficas x Modelo'!$AT$110:$AT$111</c:f>
              <c:numCache>
                <c:formatCode>General</c:formatCode>
                <c:ptCount val="2"/>
                <c:pt idx="0">
                  <c:v>175.48331999999999</c:v>
                </c:pt>
                <c:pt idx="1">
                  <c:v>49151.241299999994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44-479E-BCE0-3E1D8F90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63984"/>
        <c:axId val="-1990361264"/>
      </c:scatterChart>
      <c:valAx>
        <c:axId val="-199036398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1264"/>
        <c:crossesAt val="10"/>
        <c:crossBetween val="midCat"/>
      </c:valAx>
      <c:valAx>
        <c:axId val="-199036126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3984"/>
        <c:crossesAt val="10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('Gráficas x Modelo'!$B$40:$B$68,'Gráficas x Modelo'!$K$40:$K$68,'Gráficas x Modelo'!$T$40:$T$68,'Gráficas x Modelo'!$AC$40:$AC$68,'Gráficas x Modelo'!$AL$40:$AL$68)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('Gráficas x Modelo'!$D$40:$D$68,'Gráficas x Modelo'!$M$40:$M$68,'Gráficas x Modelo'!$V$40:$V$68,'Gráficas x Modelo'!$AE$40:$AE$68,'Gráficas x Modelo'!$AN$40:$AN$68)</c:f>
              <c:numCache>
                <c:formatCode>0.00</c:formatCode>
                <c:ptCount val="145"/>
                <c:pt idx="0" formatCode="#,##0.00">
                  <c:v>325.92735409917242</c:v>
                </c:pt>
                <c:pt idx="1">
                  <c:v>648.28529885133196</c:v>
                </c:pt>
                <c:pt idx="2">
                  <c:v>1545.2792298301144</c:v>
                </c:pt>
                <c:pt idx="3">
                  <c:v>6996.4001379792253</c:v>
                </c:pt>
                <c:pt idx="4">
                  <c:v>8820.5375985895989</c:v>
                </c:pt>
                <c:pt idx="5">
                  <c:v>10024.942167362258</c:v>
                </c:pt>
                <c:pt idx="6">
                  <c:v>10939.62419129815</c:v>
                </c:pt>
                <c:pt idx="7">
                  <c:v>11682.50333531662</c:v>
                </c:pt>
                <c:pt idx="8">
                  <c:v>12310.504258140561</c:v>
                </c:pt>
                <c:pt idx="9">
                  <c:v>12855.800875931729</c:v>
                </c:pt>
                <c:pt idx="10">
                  <c:v>13338.478979283733</c:v>
                </c:pt>
                <c:pt idx="11">
                  <c:v>13771.97408564597</c:v>
                </c:pt>
                <c:pt idx="12">
                  <c:v>14165.743035804488</c:v>
                </c:pt>
                <c:pt idx="13">
                  <c:v>14526.708605021127</c:v>
                </c:pt>
                <c:pt idx="14">
                  <c:v>14860.099148381938</c:v>
                </c:pt>
                <c:pt idx="15">
                  <c:v>15169.965022562255</c:v>
                </c:pt>
                <c:pt idx="16">
                  <c:v>15459.511027174018</c:v>
                </c:pt>
                <c:pt idx="17">
                  <c:v>15731.31860856873</c:v>
                </c:pt>
                <c:pt idx="18">
                  <c:v>15987.499142528381</c:v>
                </c:pt>
                <c:pt idx="19">
                  <c:v>16229.802554749167</c:v>
                </c:pt>
                <c:pt idx="20">
                  <c:v>16459.696098619603</c:v>
                </c:pt>
                <c:pt idx="21">
                  <c:v>16678.422656514547</c:v>
                </c:pt>
                <c:pt idx="22">
                  <c:v>16887.044661566273</c:v>
                </c:pt>
                <c:pt idx="23">
                  <c:v>21814.115840870851</c:v>
                </c:pt>
                <c:pt idx="24">
                  <c:v>27061.878094973377</c:v>
                </c:pt>
                <c:pt idx="25">
                  <c:v>32451.157418816852</c:v>
                </c:pt>
                <c:pt idx="26">
                  <c:v>37903.21891818825</c:v>
                </c:pt>
                <c:pt idx="27">
                  <c:v>43510.961612025654</c:v>
                </c:pt>
                <c:pt idx="28">
                  <c:v>49684.534350615366</c:v>
                </c:pt>
                <c:pt idx="29" formatCode="#,##0.00">
                  <c:v>509.87333489364994</c:v>
                </c:pt>
                <c:pt idx="30">
                  <c:v>880.59743031661571</c:v>
                </c:pt>
                <c:pt idx="31">
                  <c:v>1686.8038454732862</c:v>
                </c:pt>
                <c:pt idx="32">
                  <c:v>5757.3225010401802</c:v>
                </c:pt>
                <c:pt idx="33">
                  <c:v>7118.7576735608827</c:v>
                </c:pt>
                <c:pt idx="34">
                  <c:v>8034.7935434811461</c:v>
                </c:pt>
                <c:pt idx="35">
                  <c:v>8740.8537843140748</c:v>
                </c:pt>
                <c:pt idx="36">
                  <c:v>9321.2688652127345</c:v>
                </c:pt>
                <c:pt idx="37">
                  <c:v>9816.9543494530935</c:v>
                </c:pt>
                <c:pt idx="38">
                  <c:v>10251.163897003822</c:v>
                </c:pt>
                <c:pt idx="39">
                  <c:v>10638.49450654845</c:v>
                </c:pt>
                <c:pt idx="40">
                  <c:v>10988.762173362737</c:v>
                </c:pt>
                <c:pt idx="41">
                  <c:v>11308.911185684246</c:v>
                </c:pt>
                <c:pt idx="42">
                  <c:v>11604.04960750896</c:v>
                </c:pt>
                <c:pt idx="43">
                  <c:v>11878.052974236418</c:v>
                </c:pt>
                <c:pt idx="44">
                  <c:v>12133.936739294084</c:v>
                </c:pt>
                <c:pt idx="45">
                  <c:v>12374.096766071332</c:v>
                </c:pt>
                <c:pt idx="46">
                  <c:v>12600.470556204829</c:v>
                </c:pt>
                <c:pt idx="47">
                  <c:v>12814.648797043577</c:v>
                </c:pt>
                <c:pt idx="48">
                  <c:v>13017.95463455189</c:v>
                </c:pt>
                <c:pt idx="49">
                  <c:v>13211.501327575623</c:v>
                </c:pt>
                <c:pt idx="50">
                  <c:v>13396.235032547957</c:v>
                </c:pt>
                <c:pt idx="51">
                  <c:v>13572.967121236341</c:v>
                </c:pt>
                <c:pt idx="52">
                  <c:v>17889.828681099658</c:v>
                </c:pt>
                <c:pt idx="53">
                  <c:v>22726.269449307281</c:v>
                </c:pt>
                <c:pt idx="54">
                  <c:v>27757.438879203535</c:v>
                </c:pt>
                <c:pt idx="55">
                  <c:v>32537.656018852285</c:v>
                </c:pt>
                <c:pt idx="56">
                  <c:v>36539.818985902719</c:v>
                </c:pt>
                <c:pt idx="57">
                  <c:v>39236.9793388744</c:v>
                </c:pt>
                <c:pt idx="58" formatCode="#,##0.00">
                  <c:v>245.62342156549934</c:v>
                </c:pt>
                <c:pt idx="59">
                  <c:v>428.57504366849003</c:v>
                </c:pt>
                <c:pt idx="60">
                  <c:v>830.02969009877233</c:v>
                </c:pt>
                <c:pt idx="61">
                  <c:v>2887.714864925566</c:v>
                </c:pt>
                <c:pt idx="62">
                  <c:v>3582.1647396449953</c:v>
                </c:pt>
                <c:pt idx="63">
                  <c:v>4050.6162742314918</c:v>
                </c:pt>
                <c:pt idx="64">
                  <c:v>4412.2704962942389</c:v>
                </c:pt>
                <c:pt idx="65">
                  <c:v>4709.9191381604769</c:v>
                </c:pt>
                <c:pt idx="66">
                  <c:v>4964.3542475545682</c:v>
                </c:pt>
                <c:pt idx="67">
                  <c:v>5187.4058137179027</c:v>
                </c:pt>
                <c:pt idx="68">
                  <c:v>5386.5066066238032</c:v>
                </c:pt>
                <c:pt idx="69">
                  <c:v>5566.6587490941283</c:v>
                </c:pt>
                <c:pt idx="70">
                  <c:v>5731.4033243450167</c:v>
                </c:pt>
                <c:pt idx="71">
                  <c:v>5883.346601080093</c:v>
                </c:pt>
                <c:pt idx="72">
                  <c:v>6024.4670165443567</c:v>
                </c:pt>
                <c:pt idx="73">
                  <c:v>6156.3046718838768</c:v>
                </c:pt>
                <c:pt idx="74">
                  <c:v>6280.0837513988927</c:v>
                </c:pt>
                <c:pt idx="75">
                  <c:v>6396.7946306277063</c:v>
                </c:pt>
                <c:pt idx="76">
                  <c:v>6507.2507071579312</c:v>
                </c:pt>
                <c:pt idx="77">
                  <c:v>6612.1288037384747</c:v>
                </c:pt>
                <c:pt idx="78">
                  <c:v>6711.9985634361356</c:v>
                </c:pt>
                <c:pt idx="79">
                  <c:v>6807.344270755144</c:v>
                </c:pt>
                <c:pt idx="80">
                  <c:v>6898.5813395183686</c:v>
                </c:pt>
                <c:pt idx="81">
                  <c:v>9133.0934178235075</c:v>
                </c:pt>
                <c:pt idx="82">
                  <c:v>11648.564946722654</c:v>
                </c:pt>
                <c:pt idx="83">
                  <c:v>14277.249711963965</c:v>
                </c:pt>
                <c:pt idx="84">
                  <c:v>16785.916867703316</c:v>
                </c:pt>
                <c:pt idx="85">
                  <c:v>18896.264606706663</c:v>
                </c:pt>
                <c:pt idx="86">
                  <c:v>20328.114643530134</c:v>
                </c:pt>
                <c:pt idx="87" formatCode="#,##0.00">
                  <c:v>539.19105138471912</c:v>
                </c:pt>
                <c:pt idx="88">
                  <c:v>928.4798530249069</c:v>
                </c:pt>
                <c:pt idx="89">
                  <c:v>1772.5342307557796</c:v>
                </c:pt>
                <c:pt idx="90">
                  <c:v>6012.7773037721227</c:v>
                </c:pt>
                <c:pt idx="91">
                  <c:v>7426.7663208583344</c:v>
                </c:pt>
                <c:pt idx="92">
                  <c:v>8377.3799555635433</c:v>
                </c:pt>
                <c:pt idx="93">
                  <c:v>9109.7148607431409</c:v>
                </c:pt>
                <c:pt idx="94">
                  <c:v>9711.5031020231563</c:v>
                </c:pt>
                <c:pt idx="95">
                  <c:v>10225.290172672047</c:v>
                </c:pt>
                <c:pt idx="96">
                  <c:v>10675.247224811023</c:v>
                </c:pt>
                <c:pt idx="97">
                  <c:v>11076.542690059809</c:v>
                </c:pt>
                <c:pt idx="98">
                  <c:v>11439.374283669376</c:v>
                </c:pt>
                <c:pt idx="99">
                  <c:v>11770.954782246348</c:v>
                </c:pt>
                <c:pt idx="100">
                  <c:v>12076.588735349795</c:v>
                </c:pt>
                <c:pt idx="101">
                  <c:v>12360.300070750567</c:v>
                </c:pt>
                <c:pt idx="102">
                  <c:v>12625.219222317548</c:v>
                </c:pt>
                <c:pt idx="103">
                  <c:v>12873.833061317446</c:v>
                </c:pt>
                <c:pt idx="104">
                  <c:v>13108.15242830273</c:v>
                </c:pt>
                <c:pt idx="105">
                  <c:v>13329.828026161691</c:v>
                </c:pt>
                <c:pt idx="106">
                  <c:v>13540.232771025991</c:v>
                </c:pt>
                <c:pt idx="107">
                  <c:v>13740.5216782138</c:v>
                </c:pt>
                <c:pt idx="108">
                  <c:v>13931.676298249053</c:v>
                </c:pt>
                <c:pt idx="109">
                  <c:v>14114.538278548187</c:v>
                </c:pt>
                <c:pt idx="110">
                  <c:v>18577.565304272655</c:v>
                </c:pt>
                <c:pt idx="111">
                  <c:v>23570.828622255496</c:v>
                </c:pt>
                <c:pt idx="112">
                  <c:v>28758.68144940296</c:v>
                </c:pt>
                <c:pt idx="113">
                  <c:v>33682.308259524652</c:v>
                </c:pt>
                <c:pt idx="114">
                  <c:v>37800.319065742027</c:v>
                </c:pt>
                <c:pt idx="115">
                  <c:v>40572.34832094155</c:v>
                </c:pt>
                <c:pt idx="116" formatCode="#,##0.00">
                  <c:v>501.43752885004653</c:v>
                </c:pt>
                <c:pt idx="117">
                  <c:v>860.97827159387793</c:v>
                </c:pt>
                <c:pt idx="118">
                  <c:v>1638.0130980707067</c:v>
                </c:pt>
                <c:pt idx="119">
                  <c:v>5520.3125388624103</c:v>
                </c:pt>
                <c:pt idx="120">
                  <c:v>6810.7980124510132</c:v>
                </c:pt>
                <c:pt idx="121">
                  <c:v>7677.6244484762319</c:v>
                </c:pt>
                <c:pt idx="122">
                  <c:v>8345.0493607194985</c:v>
                </c:pt>
                <c:pt idx="123">
                  <c:v>8893.2829196151142</c:v>
                </c:pt>
                <c:pt idx="124">
                  <c:v>9361.2027686805231</c:v>
                </c:pt>
                <c:pt idx="125">
                  <c:v>9770.8875880792184</c:v>
                </c:pt>
                <c:pt idx="126">
                  <c:v>10136.188291519849</c:v>
                </c:pt>
                <c:pt idx="127">
                  <c:v>10466.4143424789</c:v>
                </c:pt>
                <c:pt idx="128">
                  <c:v>10768.148746904539</c:v>
                </c:pt>
                <c:pt idx="129">
                  <c:v>11046.231917639168</c:v>
                </c:pt>
                <c:pt idx="130">
                  <c:v>11304.335035191567</c:v>
                </c:pt>
                <c:pt idx="131">
                  <c:v>11545.313647600546</c:v>
                </c:pt>
                <c:pt idx="132">
                  <c:v>11771.435916347795</c:v>
                </c:pt>
                <c:pt idx="133">
                  <c:v>11984.535588202809</c:v>
                </c:pt>
                <c:pt idx="134">
                  <c:v>12186.117800867072</c:v>
                </c:pt>
                <c:pt idx="135">
                  <c:v>12377.434256017599</c:v>
                </c:pt>
                <c:pt idx="136">
                  <c:v>12559.537878739004</c:v>
                </c:pt>
                <c:pt idx="137">
                  <c:v>12733.323370754526</c:v>
                </c:pt>
                <c:pt idx="138">
                  <c:v>12899.557836221205</c:v>
                </c:pt>
                <c:pt idx="139">
                  <c:v>16953.523064525536</c:v>
                </c:pt>
                <c:pt idx="140">
                  <c:v>21482.98674680596</c:v>
                </c:pt>
                <c:pt idx="141">
                  <c:v>26183.55959308739</c:v>
                </c:pt>
                <c:pt idx="142">
                  <c:v>30640.567935871233</c:v>
                </c:pt>
                <c:pt idx="143">
                  <c:v>34365.696044137228</c:v>
                </c:pt>
                <c:pt idx="144">
                  <c:v>36872.141119775733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1-4E5D-B3AB-4AD080719BAE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C1-4E5D-B3AB-4AD080719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56368"/>
        <c:axId val="-1990360720"/>
      </c:scatterChart>
      <c:valAx>
        <c:axId val="-199035636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0720"/>
        <c:crossesAt val="10"/>
        <c:crossBetween val="midCat"/>
      </c:valAx>
      <c:valAx>
        <c:axId val="-199036072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415049387168081"/>
                  <c:y val="-5.88179894451102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Modelo'!$AL$40:$AL$68)</c:f>
              <c:numCache>
                <c:formatCode>#,##0.00</c:formatCode>
                <c:ptCount val="145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</c:numCache>
            </c:numRef>
          </c:xVal>
          <c:yVal>
            <c:numRef>
              <c:f>('Gráficas x Modelo'!$D$40:$D$68,'Gráficas x Modelo'!$M$40:$M$68,'Gráficas x Modelo'!$V$40:$V$68,'Gráficas x Modelo'!$AE$40:$AE$68,'Gráficas x Modelo'!$AN$40:$AN$68)</c:f>
              <c:numCache>
                <c:formatCode>0.00</c:formatCode>
                <c:ptCount val="145"/>
                <c:pt idx="0" formatCode="#,##0.00">
                  <c:v>325.92735409917242</c:v>
                </c:pt>
                <c:pt idx="1">
                  <c:v>648.28529885133196</c:v>
                </c:pt>
                <c:pt idx="2">
                  <c:v>1545.2792298301144</c:v>
                </c:pt>
                <c:pt idx="3">
                  <c:v>6996.4001379792253</c:v>
                </c:pt>
                <c:pt idx="4">
                  <c:v>8820.5375985895989</c:v>
                </c:pt>
                <c:pt idx="5">
                  <c:v>10024.942167362258</c:v>
                </c:pt>
                <c:pt idx="6">
                  <c:v>10939.62419129815</c:v>
                </c:pt>
                <c:pt idx="7">
                  <c:v>11682.50333531662</c:v>
                </c:pt>
                <c:pt idx="8">
                  <c:v>12310.504258140561</c:v>
                </c:pt>
                <c:pt idx="9">
                  <c:v>12855.800875931729</c:v>
                </c:pt>
                <c:pt idx="10">
                  <c:v>13338.478979283733</c:v>
                </c:pt>
                <c:pt idx="11">
                  <c:v>13771.97408564597</c:v>
                </c:pt>
                <c:pt idx="12">
                  <c:v>14165.743035804488</c:v>
                </c:pt>
                <c:pt idx="13">
                  <c:v>14526.708605021127</c:v>
                </c:pt>
                <c:pt idx="14">
                  <c:v>14860.099148381938</c:v>
                </c:pt>
                <c:pt idx="15">
                  <c:v>15169.965022562255</c:v>
                </c:pt>
                <c:pt idx="16">
                  <c:v>15459.511027174018</c:v>
                </c:pt>
                <c:pt idx="17">
                  <c:v>15731.31860856873</c:v>
                </c:pt>
                <c:pt idx="18">
                  <c:v>15987.499142528381</c:v>
                </c:pt>
                <c:pt idx="19">
                  <c:v>16229.802554749167</c:v>
                </c:pt>
                <c:pt idx="20">
                  <c:v>16459.696098619603</c:v>
                </c:pt>
                <c:pt idx="21">
                  <c:v>16678.422656514547</c:v>
                </c:pt>
                <c:pt idx="22">
                  <c:v>16887.044661566273</c:v>
                </c:pt>
                <c:pt idx="23">
                  <c:v>21814.115840870851</c:v>
                </c:pt>
                <c:pt idx="24">
                  <c:v>27061.878094973377</c:v>
                </c:pt>
                <c:pt idx="25">
                  <c:v>32451.157418816852</c:v>
                </c:pt>
                <c:pt idx="26">
                  <c:v>37903.21891818825</c:v>
                </c:pt>
                <c:pt idx="27">
                  <c:v>43510.961612025654</c:v>
                </c:pt>
                <c:pt idx="28">
                  <c:v>49684.534350615366</c:v>
                </c:pt>
                <c:pt idx="29" formatCode="#,##0.00">
                  <c:v>509.87333489364994</c:v>
                </c:pt>
                <c:pt idx="30">
                  <c:v>880.59743031661571</c:v>
                </c:pt>
                <c:pt idx="31">
                  <c:v>1686.8038454732862</c:v>
                </c:pt>
                <c:pt idx="32">
                  <c:v>5757.3225010401802</c:v>
                </c:pt>
                <c:pt idx="33">
                  <c:v>7118.7576735608827</c:v>
                </c:pt>
                <c:pt idx="34">
                  <c:v>8034.7935434811461</c:v>
                </c:pt>
                <c:pt idx="35">
                  <c:v>8740.8537843140748</c:v>
                </c:pt>
                <c:pt idx="36">
                  <c:v>9321.2688652127345</c:v>
                </c:pt>
                <c:pt idx="37">
                  <c:v>9816.9543494530935</c:v>
                </c:pt>
                <c:pt idx="38">
                  <c:v>10251.163897003822</c:v>
                </c:pt>
                <c:pt idx="39">
                  <c:v>10638.49450654845</c:v>
                </c:pt>
                <c:pt idx="40">
                  <c:v>10988.762173362737</c:v>
                </c:pt>
                <c:pt idx="41">
                  <c:v>11308.911185684246</c:v>
                </c:pt>
                <c:pt idx="42">
                  <c:v>11604.04960750896</c:v>
                </c:pt>
                <c:pt idx="43">
                  <c:v>11878.052974236418</c:v>
                </c:pt>
                <c:pt idx="44">
                  <c:v>12133.936739294084</c:v>
                </c:pt>
                <c:pt idx="45">
                  <c:v>12374.096766071332</c:v>
                </c:pt>
                <c:pt idx="46">
                  <c:v>12600.470556204829</c:v>
                </c:pt>
                <c:pt idx="47">
                  <c:v>12814.648797043577</c:v>
                </c:pt>
                <c:pt idx="48">
                  <c:v>13017.95463455189</c:v>
                </c:pt>
                <c:pt idx="49">
                  <c:v>13211.501327575623</c:v>
                </c:pt>
                <c:pt idx="50">
                  <c:v>13396.235032547957</c:v>
                </c:pt>
                <c:pt idx="51">
                  <c:v>13572.967121236341</c:v>
                </c:pt>
                <c:pt idx="52">
                  <c:v>17889.828681099658</c:v>
                </c:pt>
                <c:pt idx="53">
                  <c:v>22726.269449307281</c:v>
                </c:pt>
                <c:pt idx="54">
                  <c:v>27757.438879203535</c:v>
                </c:pt>
                <c:pt idx="55">
                  <c:v>32537.656018852285</c:v>
                </c:pt>
                <c:pt idx="56">
                  <c:v>36539.818985902719</c:v>
                </c:pt>
                <c:pt idx="57">
                  <c:v>39236.9793388744</c:v>
                </c:pt>
                <c:pt idx="58" formatCode="#,##0.00">
                  <c:v>245.62342156549934</c:v>
                </c:pt>
                <c:pt idx="59">
                  <c:v>428.57504366849003</c:v>
                </c:pt>
                <c:pt idx="60">
                  <c:v>830.02969009877233</c:v>
                </c:pt>
                <c:pt idx="61">
                  <c:v>2887.714864925566</c:v>
                </c:pt>
                <c:pt idx="62">
                  <c:v>3582.1647396449953</c:v>
                </c:pt>
                <c:pt idx="63">
                  <c:v>4050.6162742314918</c:v>
                </c:pt>
                <c:pt idx="64">
                  <c:v>4412.2704962942389</c:v>
                </c:pt>
                <c:pt idx="65">
                  <c:v>4709.9191381604769</c:v>
                </c:pt>
                <c:pt idx="66">
                  <c:v>4964.3542475545682</c:v>
                </c:pt>
                <c:pt idx="67">
                  <c:v>5187.4058137179027</c:v>
                </c:pt>
                <c:pt idx="68">
                  <c:v>5386.5066066238032</c:v>
                </c:pt>
                <c:pt idx="69">
                  <c:v>5566.6587490941283</c:v>
                </c:pt>
                <c:pt idx="70">
                  <c:v>5731.4033243450167</c:v>
                </c:pt>
                <c:pt idx="71">
                  <c:v>5883.346601080093</c:v>
                </c:pt>
                <c:pt idx="72">
                  <c:v>6024.4670165443567</c:v>
                </c:pt>
                <c:pt idx="73">
                  <c:v>6156.3046718838768</c:v>
                </c:pt>
                <c:pt idx="74">
                  <c:v>6280.0837513988927</c:v>
                </c:pt>
                <c:pt idx="75">
                  <c:v>6396.7946306277063</c:v>
                </c:pt>
                <c:pt idx="76">
                  <c:v>6507.2507071579312</c:v>
                </c:pt>
                <c:pt idx="77">
                  <c:v>6612.1288037384747</c:v>
                </c:pt>
                <c:pt idx="78">
                  <c:v>6711.9985634361356</c:v>
                </c:pt>
                <c:pt idx="79">
                  <c:v>6807.344270755144</c:v>
                </c:pt>
                <c:pt idx="80">
                  <c:v>6898.5813395183686</c:v>
                </c:pt>
                <c:pt idx="81">
                  <c:v>9133.0934178235075</c:v>
                </c:pt>
                <c:pt idx="82">
                  <c:v>11648.564946722654</c:v>
                </c:pt>
                <c:pt idx="83">
                  <c:v>14277.249711963965</c:v>
                </c:pt>
                <c:pt idx="84">
                  <c:v>16785.916867703316</c:v>
                </c:pt>
                <c:pt idx="85">
                  <c:v>18896.264606706663</c:v>
                </c:pt>
                <c:pt idx="86">
                  <c:v>20328.114643530134</c:v>
                </c:pt>
                <c:pt idx="87" formatCode="#,##0.00">
                  <c:v>539.19105138471912</c:v>
                </c:pt>
                <c:pt idx="88">
                  <c:v>928.4798530249069</c:v>
                </c:pt>
                <c:pt idx="89">
                  <c:v>1772.5342307557796</c:v>
                </c:pt>
                <c:pt idx="90">
                  <c:v>6012.7773037721227</c:v>
                </c:pt>
                <c:pt idx="91">
                  <c:v>7426.7663208583344</c:v>
                </c:pt>
                <c:pt idx="92">
                  <c:v>8377.3799555635433</c:v>
                </c:pt>
                <c:pt idx="93">
                  <c:v>9109.7148607431409</c:v>
                </c:pt>
                <c:pt idx="94">
                  <c:v>9711.5031020231563</c:v>
                </c:pt>
                <c:pt idx="95">
                  <c:v>10225.290172672047</c:v>
                </c:pt>
                <c:pt idx="96">
                  <c:v>10675.247224811023</c:v>
                </c:pt>
                <c:pt idx="97">
                  <c:v>11076.542690059809</c:v>
                </c:pt>
                <c:pt idx="98">
                  <c:v>11439.374283669376</c:v>
                </c:pt>
                <c:pt idx="99">
                  <c:v>11770.954782246348</c:v>
                </c:pt>
                <c:pt idx="100">
                  <c:v>12076.588735349795</c:v>
                </c:pt>
                <c:pt idx="101">
                  <c:v>12360.300070750567</c:v>
                </c:pt>
                <c:pt idx="102">
                  <c:v>12625.219222317548</c:v>
                </c:pt>
                <c:pt idx="103">
                  <c:v>12873.833061317446</c:v>
                </c:pt>
                <c:pt idx="104">
                  <c:v>13108.15242830273</c:v>
                </c:pt>
                <c:pt idx="105">
                  <c:v>13329.828026161691</c:v>
                </c:pt>
                <c:pt idx="106">
                  <c:v>13540.232771025991</c:v>
                </c:pt>
                <c:pt idx="107">
                  <c:v>13740.5216782138</c:v>
                </c:pt>
                <c:pt idx="108">
                  <c:v>13931.676298249053</c:v>
                </c:pt>
                <c:pt idx="109">
                  <c:v>14114.538278548187</c:v>
                </c:pt>
                <c:pt idx="110">
                  <c:v>18577.565304272655</c:v>
                </c:pt>
                <c:pt idx="111">
                  <c:v>23570.828622255496</c:v>
                </c:pt>
                <c:pt idx="112">
                  <c:v>28758.68144940296</c:v>
                </c:pt>
                <c:pt idx="113">
                  <c:v>33682.308259524652</c:v>
                </c:pt>
                <c:pt idx="114">
                  <c:v>37800.319065742027</c:v>
                </c:pt>
                <c:pt idx="115">
                  <c:v>40572.34832094155</c:v>
                </c:pt>
                <c:pt idx="116" formatCode="#,##0.00">
                  <c:v>501.43752885004653</c:v>
                </c:pt>
                <c:pt idx="117">
                  <c:v>860.97827159387793</c:v>
                </c:pt>
                <c:pt idx="118">
                  <c:v>1638.0130980707067</c:v>
                </c:pt>
                <c:pt idx="119">
                  <c:v>5520.3125388624103</c:v>
                </c:pt>
                <c:pt idx="120">
                  <c:v>6810.7980124510132</c:v>
                </c:pt>
                <c:pt idx="121">
                  <c:v>7677.6244484762319</c:v>
                </c:pt>
                <c:pt idx="122">
                  <c:v>8345.0493607194985</c:v>
                </c:pt>
                <c:pt idx="123">
                  <c:v>8893.2829196151142</c:v>
                </c:pt>
                <c:pt idx="124">
                  <c:v>9361.2027686805231</c:v>
                </c:pt>
                <c:pt idx="125">
                  <c:v>9770.8875880792184</c:v>
                </c:pt>
                <c:pt idx="126">
                  <c:v>10136.188291519849</c:v>
                </c:pt>
                <c:pt idx="127">
                  <c:v>10466.4143424789</c:v>
                </c:pt>
                <c:pt idx="128">
                  <c:v>10768.148746904539</c:v>
                </c:pt>
                <c:pt idx="129">
                  <c:v>11046.231917639168</c:v>
                </c:pt>
                <c:pt idx="130">
                  <c:v>11304.335035191567</c:v>
                </c:pt>
                <c:pt idx="131">
                  <c:v>11545.313647600546</c:v>
                </c:pt>
                <c:pt idx="132">
                  <c:v>11771.435916347795</c:v>
                </c:pt>
                <c:pt idx="133">
                  <c:v>11984.535588202809</c:v>
                </c:pt>
                <c:pt idx="134">
                  <c:v>12186.117800867072</c:v>
                </c:pt>
                <c:pt idx="135">
                  <c:v>12377.434256017599</c:v>
                </c:pt>
                <c:pt idx="136">
                  <c:v>12559.537878739004</c:v>
                </c:pt>
                <c:pt idx="137">
                  <c:v>12733.323370754526</c:v>
                </c:pt>
                <c:pt idx="138">
                  <c:v>12899.557836221205</c:v>
                </c:pt>
                <c:pt idx="139">
                  <c:v>16953.523064525536</c:v>
                </c:pt>
                <c:pt idx="140">
                  <c:v>21482.98674680596</c:v>
                </c:pt>
                <c:pt idx="141">
                  <c:v>26183.55959308739</c:v>
                </c:pt>
                <c:pt idx="142">
                  <c:v>30640.567935871233</c:v>
                </c:pt>
                <c:pt idx="143">
                  <c:v>34365.696044137228</c:v>
                </c:pt>
                <c:pt idx="144">
                  <c:v>36872.141119775733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44-40C0-ADE9-12B18901A5A8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444-40C0-ADE9-12B18901A5A8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44-40C0-ADE9-12B18901A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59088"/>
        <c:axId val="-1990362896"/>
      </c:scatterChart>
      <c:valAx>
        <c:axId val="-199035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62896"/>
        <c:crosses val="autoZero"/>
        <c:crossBetween val="midCat"/>
      </c:valAx>
      <c:valAx>
        <c:axId val="-199036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9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Modelo'!$F$5:$F$33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95-4D71-88AF-EF1D9B14C52A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95-4D71-88AF-EF1D9B14C52A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Modelo'!$O$5:$O$33</c:f>
              <c:numCache>
                <c:formatCode>0.00</c:formatCode>
                <c:ptCount val="29"/>
                <c:pt idx="0">
                  <c:v>2.7724562169368179</c:v>
                </c:pt>
                <c:pt idx="1">
                  <c:v>3.0210077964853719</c:v>
                </c:pt>
                <c:pt idx="2">
                  <c:v>3.3104819208072178</c:v>
                </c:pt>
                <c:pt idx="3">
                  <c:v>3.8373957658189872</c:v>
                </c:pt>
                <c:pt idx="4">
                  <c:v>3.9258883190007157</c:v>
                </c:pt>
                <c:pt idx="5">
                  <c:v>3.9760092579781721</c:v>
                </c:pt>
                <c:pt idx="6">
                  <c:v>4.0107347119108772</c:v>
                </c:pt>
                <c:pt idx="7">
                  <c:v>4.037157611332705</c:v>
                </c:pt>
                <c:pt idx="8">
                  <c:v>4.0583987773074028</c:v>
                </c:pt>
                <c:pt idx="9">
                  <c:v>4.0761054560046857</c:v>
                </c:pt>
                <c:pt idx="10">
                  <c:v>4.0912517551504246</c:v>
                </c:pt>
                <c:pt idx="11">
                  <c:v>4.1044607198955925</c:v>
                </c:pt>
                <c:pt idx="12">
                  <c:v>4.1161544982327891</c:v>
                </c:pt>
                <c:pt idx="13">
                  <c:v>4.1266320601335007</c:v>
                </c:pt>
                <c:pt idx="14">
                  <c:v>4.1361127010823076</c:v>
                </c:pt>
                <c:pt idx="15">
                  <c:v>4.144761930724413</c:v>
                </c:pt>
                <c:pt idx="16">
                  <c:v>4.1527076568165846</c:v>
                </c:pt>
                <c:pt idx="17">
                  <c:v>4.160050720996475</c:v>
                </c:pt>
                <c:pt idx="18">
                  <c:v>4.1668719946847714</c:v>
                </c:pt>
                <c:pt idx="19">
                  <c:v>4.173237298454433</c:v>
                </c:pt>
                <c:pt idx="20">
                  <c:v>4.1792008985457905</c:v>
                </c:pt>
                <c:pt idx="21">
                  <c:v>4.184808046609036</c:v>
                </c:pt>
                <c:pt idx="22">
                  <c:v>4.1900968600271247</c:v>
                </c:pt>
                <c:pt idx="23">
                  <c:v>4.3006667215230854</c:v>
                </c:pt>
                <c:pt idx="24">
                  <c:v>4.394854160525159</c:v>
                </c:pt>
                <c:pt idx="25">
                  <c:v>4.4718106866440541</c:v>
                </c:pt>
                <c:pt idx="26">
                  <c:v>4.5308642211905372</c:v>
                </c:pt>
                <c:pt idx="27">
                  <c:v>4.5713410719822534</c:v>
                </c:pt>
                <c:pt idx="28">
                  <c:v>4.5926803506299576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95-4D71-88AF-EF1D9B14C52A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Modelo'!$X$5:$X$33</c:f>
              <c:numCache>
                <c:formatCode>0.00</c:formatCode>
                <c:ptCount val="29"/>
                <c:pt idx="0">
                  <c:v>2.4564869667779172</c:v>
                </c:pt>
                <c:pt idx="1">
                  <c:v>2.7095230419812548</c:v>
                </c:pt>
                <c:pt idx="2">
                  <c:v>3.0037779531950006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95-4D71-88AF-EF1D9B14C52A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Modelo'!$AG$5:$AG$33</c:f>
              <c:numCache>
                <c:formatCode>0.00</c:formatCode>
                <c:ptCount val="29"/>
                <c:pt idx="0">
                  <c:v>2.796383730591951</c:v>
                </c:pt>
                <c:pt idx="1">
                  <c:v>3.0436104009313363</c:v>
                </c:pt>
                <c:pt idx="2">
                  <c:v>3.3315974625502327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95-4D71-88AF-EF1D9B14C52A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Modelo'!$AP$5:$AP$33</c:f>
              <c:numCache>
                <c:formatCode>0.00</c:formatCode>
                <c:ptCount val="29"/>
                <c:pt idx="0">
                  <c:v>2.7645143943387067</c:v>
                </c:pt>
                <c:pt idx="1">
                  <c:v>3.0104256215068528</c:v>
                </c:pt>
                <c:pt idx="2">
                  <c:v>3.2968764578171301</c:v>
                </c:pt>
                <c:pt idx="3">
                  <c:v>3.8183513845051977</c:v>
                </c:pt>
                <c:pt idx="4">
                  <c:v>3.9059316099002928</c:v>
                </c:pt>
                <c:pt idx="5">
                  <c:v>3.9555352975502798</c:v>
                </c:pt>
                <c:pt idx="6">
                  <c:v>3.9899020750115053</c:v>
                </c:pt>
                <c:pt idx="7">
                  <c:v>4.0160518524664015</c:v>
                </c:pt>
                <c:pt idx="8">
                  <c:v>4.0370733146694819</c:v>
                </c:pt>
                <c:pt idx="9">
                  <c:v>4.054596740844322</c:v>
                </c:pt>
                <c:pt idx="10">
                  <c:v>4.0695862025000364</c:v>
                </c:pt>
                <c:pt idx="11">
                  <c:v>4.0826583238672924</c:v>
                </c:pt>
                <c:pt idx="12">
                  <c:v>4.0942309012975571</c:v>
                </c:pt>
                <c:pt idx="13">
                  <c:v>4.1045998221269926</c:v>
                </c:pt>
                <c:pt idx="14">
                  <c:v>4.1139821201857769</c:v>
                </c:pt>
                <c:pt idx="15">
                  <c:v>4.1225415977879214</c:v>
                </c:pt>
                <c:pt idx="16">
                  <c:v>4.130404842959063</c:v>
                </c:pt>
                <c:pt idx="17">
                  <c:v>4.1376716566524792</c:v>
                </c:pt>
                <c:pt idx="18">
                  <c:v>4.1444220755291399</c:v>
                </c:pt>
                <c:pt idx="19">
                  <c:v>4.1507212406262983</c:v>
                </c:pt>
                <c:pt idx="20">
                  <c:v>4.1566228578312705</c:v>
                </c:pt>
                <c:pt idx="21">
                  <c:v>4.1621717114411725</c:v>
                </c:pt>
                <c:pt idx="22">
                  <c:v>4.1674055250985296</c:v>
                </c:pt>
                <c:pt idx="23">
                  <c:v>4.2768216295482144</c:v>
                </c:pt>
                <c:pt idx="24">
                  <c:v>4.3700181347469922</c:v>
                </c:pt>
                <c:pt idx="25">
                  <c:v>4.4461556580740478</c:v>
                </c:pt>
                <c:pt idx="26">
                  <c:v>4.5045695894091953</c:v>
                </c:pt>
                <c:pt idx="27">
                  <c:v>4.5445937204503473</c:v>
                </c:pt>
                <c:pt idx="28">
                  <c:v>4.5656736060014671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95-4D71-88AF-EF1D9B14C52A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Modelo'!$BA$5:$BA$33</c:f>
              <c:numCache>
                <c:formatCode>0.00</c:formatCode>
                <c:ptCount val="29"/>
                <c:pt idx="0">
                  <c:v>2.8818566973231601</c:v>
                </c:pt>
                <c:pt idx="1">
                  <c:v>3.1171889855451913</c:v>
                </c:pt>
                <c:pt idx="2">
                  <c:v>3.3832704530034277</c:v>
                </c:pt>
                <c:pt idx="3">
                  <c:v>3.8520271015334795</c:v>
                </c:pt>
                <c:pt idx="4">
                  <c:v>3.9298410419411036</c:v>
                </c:pt>
                <c:pt idx="5">
                  <c:v>3.9739098393312826</c:v>
                </c:pt>
                <c:pt idx="6">
                  <c:v>4.0044537609703035</c:v>
                </c:pt>
                <c:pt idx="7">
                  <c:v>4.0277060218893865</c:v>
                </c:pt>
                <c:pt idx="8">
                  <c:v>4.0464075549752794</c:v>
                </c:pt>
                <c:pt idx="9">
                  <c:v>4.0620047007398927</c:v>
                </c:pt>
                <c:pt idx="10">
                  <c:v>4.0753526666227122</c:v>
                </c:pt>
                <c:pt idx="11">
                  <c:v>4.0869984387951588</c:v>
                </c:pt>
                <c:pt idx="12">
                  <c:v>4.0973126454269977</c:v>
                </c:pt>
                <c:pt idx="13">
                  <c:v>4.1065577893074527</c:v>
                </c:pt>
                <c:pt idx="14">
                  <c:v>4.1149264362354518</c:v>
                </c:pt>
                <c:pt idx="15">
                  <c:v>4.1225639388528457</c:v>
                </c:pt>
                <c:pt idx="16">
                  <c:v>4.129582641558545</c:v>
                </c:pt>
                <c:pt idx="17">
                  <c:v>4.1360711277954181</c:v>
                </c:pt>
                <c:pt idx="18">
                  <c:v>4.1421004481988737</c:v>
                </c:pt>
                <c:pt idx="19">
                  <c:v>4.1477284384827584</c:v>
                </c:pt>
                <c:pt idx="20">
                  <c:v>4.1530027885539571</c:v>
                </c:pt>
                <c:pt idx="21">
                  <c:v>4.1579632719109743</c:v>
                </c:pt>
                <c:pt idx="22">
                  <c:v>4.1626433962912266</c:v>
                </c:pt>
                <c:pt idx="23">
                  <c:v>4.2608191908535122</c:v>
                </c:pt>
                <c:pt idx="24">
                  <c:v>4.345109149801921</c:v>
                </c:pt>
                <c:pt idx="25">
                  <c:v>4.4146910830573178</c:v>
                </c:pt>
                <c:pt idx="26">
                  <c:v>4.4689582797386684</c:v>
                </c:pt>
                <c:pt idx="27">
                  <c:v>4.5074497331478192</c:v>
                </c:pt>
                <c:pt idx="28">
                  <c:v>4.5298972181302615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95-4D71-88AF-EF1D9B14C52A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Modelo'!$BK$5:$BK$33</c:f>
              <c:numCache>
                <c:formatCode>0.00</c:formatCode>
                <c:ptCount val="29"/>
                <c:pt idx="0">
                  <c:v>2.9704768451042312</c:v>
                </c:pt>
                <c:pt idx="1">
                  <c:v>3.2032840069689508</c:v>
                </c:pt>
                <c:pt idx="2">
                  <c:v>3.4527365296229782</c:v>
                </c:pt>
                <c:pt idx="3">
                  <c:v>3.8775151976406295</c:v>
                </c:pt>
                <c:pt idx="4">
                  <c:v>3.9485582715784013</c:v>
                </c:pt>
                <c:pt idx="5">
                  <c:v>3.9891208592832621</c:v>
                </c:pt>
                <c:pt idx="6">
                  <c:v>4.0174118501515652</c:v>
                </c:pt>
                <c:pt idx="7">
                  <c:v>4.0390614254716768</c:v>
                </c:pt>
                <c:pt idx="8">
                  <c:v>4.0565521891541039</c:v>
                </c:pt>
                <c:pt idx="9">
                  <c:v>4.071197443793233</c:v>
                </c:pt>
                <c:pt idx="10">
                  <c:v>4.083775506803434</c:v>
                </c:pt>
                <c:pt idx="11">
                  <c:v>4.0947852337271007</c:v>
                </c:pt>
                <c:pt idx="12">
                  <c:v>4.1045653009129683</c:v>
                </c:pt>
                <c:pt idx="13">
                  <c:v>4.1133560189875018</c:v>
                </c:pt>
                <c:pt idx="14">
                  <c:v>4.1213339767473594</c:v>
                </c:pt>
                <c:pt idx="15">
                  <c:v>4.1286326831324995</c:v>
                </c:pt>
                <c:pt idx="16">
                  <c:v>4.1353554870189324</c:v>
                </c:pt>
                <c:pt idx="17">
                  <c:v>4.1415839980363138</c:v>
                </c:pt>
                <c:pt idx="18">
                  <c:v>4.1473837646263085</c:v>
                </c:pt>
                <c:pt idx="19">
                  <c:v>4.1528082149204311</c:v>
                </c:pt>
                <c:pt idx="20">
                  <c:v>4.1579014608661407</c:v>
                </c:pt>
                <c:pt idx="21">
                  <c:v>4.1627003372304365</c:v>
                </c:pt>
                <c:pt idx="22">
                  <c:v>4.1672359127755314</c:v>
                </c:pt>
                <c:pt idx="23">
                  <c:v>4.2644944668140292</c:v>
                </c:pt>
                <c:pt idx="24">
                  <c:v>4.3525485931286045</c:v>
                </c:pt>
                <c:pt idx="25">
                  <c:v>4.4308163932167259</c:v>
                </c:pt>
                <c:pt idx="26">
                  <c:v>4.4988782793105475</c:v>
                </c:pt>
                <c:pt idx="27">
                  <c:v>4.5564266544066543</c:v>
                </c:pt>
                <c:pt idx="28">
                  <c:v>4.6032498663653865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95-4D71-88AF-EF1D9B14C52A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Modelo'!$BU$5:$BU$33</c:f>
              <c:numCache>
                <c:formatCode>0.00</c:formatCode>
                <c:ptCount val="29"/>
                <c:pt idx="0">
                  <c:v>2.6877760330661675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B95-4D71-88AF-EF1D9B14C52A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Modelo'!$CE$5:$CE$33</c:f>
              <c:numCache>
                <c:formatCode>0.00</c:formatCode>
                <c:ptCount val="29"/>
                <c:pt idx="0">
                  <c:v>2.7423341467369058</c:v>
                </c:pt>
                <c:pt idx="1">
                  <c:v>2.9874362575424418</c:v>
                </c:pt>
                <c:pt idx="2">
                  <c:v>3.2530696091502018</c:v>
                </c:pt>
                <c:pt idx="3">
                  <c:v>3.7089558654460855</c:v>
                </c:pt>
                <c:pt idx="4">
                  <c:v>3.7839932316271905</c:v>
                </c:pt>
                <c:pt idx="5">
                  <c:v>3.8264163176132513</c:v>
                </c:pt>
                <c:pt idx="6">
                  <c:v>3.8557789900993509</c:v>
                </c:pt>
                <c:pt idx="7">
                  <c:v>3.8781043480144324</c:v>
                </c:pt>
                <c:pt idx="8">
                  <c:v>3.8960397494574277</c:v>
                </c:pt>
                <c:pt idx="9">
                  <c:v>3.9109816927347079</c:v>
                </c:pt>
                <c:pt idx="10">
                  <c:v>3.9237556828960485</c:v>
                </c:pt>
                <c:pt idx="11">
                  <c:v>3.9348895757858648</c:v>
                </c:pt>
                <c:pt idx="12">
                  <c:v>3.9447409532372695</c:v>
                </c:pt>
                <c:pt idx="13">
                  <c:v>3.9535630210339732</c:v>
                </c:pt>
                <c:pt idx="14">
                  <c:v>3.9615414846251751</c:v>
                </c:pt>
                <c:pt idx="15">
                  <c:v>3.9688164886219464</c:v>
                </c:pt>
                <c:pt idx="16">
                  <c:v>3.9754963295397285</c:v>
                </c:pt>
                <c:pt idx="17">
                  <c:v>3.9816663815340365</c:v>
                </c:pt>
                <c:pt idx="18">
                  <c:v>3.9873951072390823</c:v>
                </c:pt>
                <c:pt idx="19">
                  <c:v>3.9927382244989835</c:v>
                </c:pt>
                <c:pt idx="20">
                  <c:v>3.9977416676992643</c:v>
                </c:pt>
                <c:pt idx="21">
                  <c:v>4.0024437386275817</c:v>
                </c:pt>
                <c:pt idx="22">
                  <c:v>4.0068766987936293</c:v>
                </c:pt>
                <c:pt idx="23">
                  <c:v>4.0988357629368446</c:v>
                </c:pt>
                <c:pt idx="24">
                  <c:v>4.1750347662893175</c:v>
                </c:pt>
                <c:pt idx="25">
                  <c:v>4.2338725381262226</c:v>
                </c:pt>
                <c:pt idx="26">
                  <c:v>4.2744821167623543</c:v>
                </c:pt>
                <c:pt idx="27">
                  <c:v>4.297131026572715</c:v>
                </c:pt>
                <c:pt idx="28">
                  <c:v>4.303349561699843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95-4D71-88AF-EF1D9B14C52A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Modelo'!$CO$5:$CO$33</c:f>
              <c:numCache>
                <c:formatCode>0.00</c:formatCode>
                <c:ptCount val="29"/>
                <c:pt idx="0">
                  <c:v>2.8220444795124036</c:v>
                </c:pt>
                <c:pt idx="1">
                  <c:v>3.0688178394122936</c:v>
                </c:pt>
                <c:pt idx="2">
                  <c:v>3.3514612256681438</c:v>
                </c:pt>
                <c:pt idx="3">
                  <c:v>3.8499726308428031</c:v>
                </c:pt>
                <c:pt idx="4">
                  <c:v>3.9323850346803049</c:v>
                </c:pt>
                <c:pt idx="5">
                  <c:v>3.9790030018781906</c:v>
                </c:pt>
                <c:pt idx="6">
                  <c:v>4.0112918482820046</c:v>
                </c:pt>
                <c:pt idx="7">
                  <c:v>4.0358614713982499</c:v>
                </c:pt>
                <c:pt idx="8">
                  <c:v>4.0556163121075475</c:v>
                </c:pt>
                <c:pt idx="9">
                  <c:v>4.0720881302772494</c:v>
                </c:pt>
                <c:pt idx="10">
                  <c:v>4.0861822289057539</c:v>
                </c:pt>
                <c:pt idx="11">
                  <c:v>4.0984774143225211</c:v>
                </c:pt>
                <c:pt idx="12">
                  <c:v>4.1093657473584466</c:v>
                </c:pt>
                <c:pt idx="13">
                  <c:v>4.1191248317430151</c:v>
                </c:pt>
                <c:pt idx="14">
                  <c:v>4.1279582597885387</c:v>
                </c:pt>
                <c:pt idx="15">
                  <c:v>4.1360196727370218</c:v>
                </c:pt>
                <c:pt idx="16">
                  <c:v>4.1434277973927855</c:v>
                </c:pt>
                <c:pt idx="17">
                  <c:v>4.1502762326381291</c:v>
                </c:pt>
                <c:pt idx="18">
                  <c:v>4.1566400393968568</c:v>
                </c:pt>
                <c:pt idx="19">
                  <c:v>4.1625803084938244</c:v>
                </c:pt>
                <c:pt idx="20">
                  <c:v>4.168147406878961</c:v>
                </c:pt>
                <c:pt idx="21">
                  <c:v>4.1733833352937824</c:v>
                </c:pt>
                <c:pt idx="22">
                  <c:v>4.1783234736234149</c:v>
                </c:pt>
                <c:pt idx="23">
                  <c:v>4.2820537506338754</c:v>
                </c:pt>
                <c:pt idx="24">
                  <c:v>4.3715800649998435</c:v>
                </c:pt>
                <c:pt idx="25">
                  <c:v>4.4464647571706628</c:v>
                </c:pt>
                <c:pt idx="26">
                  <c:v>4.5065166625215136</c:v>
                </c:pt>
                <c:pt idx="27">
                  <c:v>4.5516320572281517</c:v>
                </c:pt>
                <c:pt idx="28">
                  <c:v>4.5817300185023404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95-4D71-88AF-EF1D9B14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55280"/>
        <c:axId val="-1990353648"/>
      </c:scatterChart>
      <c:valAx>
        <c:axId val="-199035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3648"/>
        <c:crosses val="autoZero"/>
        <c:crossBetween val="midCat"/>
      </c:valAx>
      <c:valAx>
        <c:axId val="-199035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5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HPDR)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Modelo'!$F$40:$F$68</c:f>
              <c:numCache>
                <c:formatCode>0.00</c:formatCode>
                <c:ptCount val="29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F2-4B49-BCC7-2E9CACA8509C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F2-4B49-BCC7-2E9CACA8509C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Modelo'!$O$40:$O$68</c:f>
              <c:numCache>
                <c:formatCode>0.00</c:formatCode>
                <c:ptCount val="29"/>
                <c:pt idx="0" formatCode="#,##0.00">
                  <c:v>592.18338335571116</c:v>
                </c:pt>
                <c:pt idx="1">
                  <c:v>1049.5612702816368</c:v>
                </c:pt>
                <c:pt idx="2">
                  <c:v>2044.0048445992907</c:v>
                </c:pt>
                <c:pt idx="3">
                  <c:v>6876.9484018798839</c:v>
                </c:pt>
                <c:pt idx="4">
                  <c:v>8431.1791789308991</c:v>
                </c:pt>
                <c:pt idx="5">
                  <c:v>9462.573327857026</c:v>
                </c:pt>
                <c:pt idx="6">
                  <c:v>10250.255997287069</c:v>
                </c:pt>
                <c:pt idx="7">
                  <c:v>10893.253524885999</c:v>
                </c:pt>
                <c:pt idx="8">
                  <c:v>11439.282289721481</c:v>
                </c:pt>
                <c:pt idx="9">
                  <c:v>11915.313022305118</c:v>
                </c:pt>
                <c:pt idx="10">
                  <c:v>12338.198561047897</c:v>
                </c:pt>
                <c:pt idx="11">
                  <c:v>12719.227048383158</c:v>
                </c:pt>
                <c:pt idx="12">
                  <c:v>13066.356349833515</c:v>
                </c:pt>
                <c:pt idx="13">
                  <c:v>13385.421767730615</c:v>
                </c:pt>
                <c:pt idx="14">
                  <c:v>13680.83802524292</c:v>
                </c:pt>
                <c:pt idx="15">
                  <c:v>13956.031169205959</c:v>
                </c:pt>
                <c:pt idx="16">
                  <c:v>14213.716757050715</c:v>
                </c:pt>
                <c:pt idx="17">
                  <c:v>14456.085926626149</c:v>
                </c:pt>
                <c:pt idx="18">
                  <c:v>14684.933855131989</c:v>
                </c:pt>
                <c:pt idx="19">
                  <c:v>14901.750867976487</c:v>
                </c:pt>
                <c:pt idx="20">
                  <c:v>15107.788576901965</c:v>
                </c:pt>
                <c:pt idx="21">
                  <c:v>15304.108873707621</c:v>
                </c:pt>
                <c:pt idx="22">
                  <c:v>15491.620876126464</c:v>
                </c:pt>
                <c:pt idx="23">
                  <c:v>19983.277602433893</c:v>
                </c:pt>
                <c:pt idx="24">
                  <c:v>24822.993898204575</c:v>
                </c:pt>
                <c:pt idx="25">
                  <c:v>29635.392711875178</c:v>
                </c:pt>
                <c:pt idx="26">
                  <c:v>33951.910797338336</c:v>
                </c:pt>
                <c:pt idx="27">
                  <c:v>37268.427793160328</c:v>
                </c:pt>
                <c:pt idx="28">
                  <c:v>39145.365338278614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F2-4B49-BCC7-2E9CACA8509C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Modelo'!$X$40:$X$68</c:f>
              <c:numCache>
                <c:formatCode>0.00</c:formatCode>
                <c:ptCount val="29"/>
                <c:pt idx="0" formatCode="#,##0.00">
                  <c:v>286.07965065414845</c:v>
                </c:pt>
                <c:pt idx="1">
                  <c:v>512.29845011285556</c:v>
                </c:pt>
                <c:pt idx="2">
                  <c:v>1008.7370054739488</c:v>
                </c:pt>
                <c:pt idx="3">
                  <c:v>3458.1664045099856</c:v>
                </c:pt>
                <c:pt idx="4">
                  <c:v>4253.0294622909132</c:v>
                </c:pt>
                <c:pt idx="5">
                  <c:v>4781.82899045459</c:v>
                </c:pt>
                <c:pt idx="6">
                  <c:v>5186.3146930010116</c:v>
                </c:pt>
                <c:pt idx="7">
                  <c:v>5516.8846060171645</c:v>
                </c:pt>
                <c:pt idx="8">
                  <c:v>5797.8583467005137</c:v>
                </c:pt>
                <c:pt idx="9">
                  <c:v>6042.9972142312699</c:v>
                </c:pt>
                <c:pt idx="10">
                  <c:v>6260.9077262419005</c:v>
                </c:pt>
                <c:pt idx="11">
                  <c:v>6457.3589260194858</c:v>
                </c:pt>
                <c:pt idx="12">
                  <c:v>6636.4204979183733</c:v>
                </c:pt>
                <c:pt idx="13">
                  <c:v>6801.0783522154643</c:v>
                </c:pt>
                <c:pt idx="14">
                  <c:v>6953.5926515916826</c:v>
                </c:pt>
                <c:pt idx="15">
                  <c:v>7095.7182095911376</c:v>
                </c:pt>
                <c:pt idx="16">
                  <c:v>7228.8465174603407</c:v>
                </c:pt>
                <c:pt idx="17">
                  <c:v>7354.100783128285</c:v>
                </c:pt>
                <c:pt idx="18">
                  <c:v>7472.4015708733859</c:v>
                </c:pt>
                <c:pt idx="19">
                  <c:v>7584.5133733838165</c:v>
                </c:pt>
                <c:pt idx="20">
                  <c:v>7691.0784313209051</c:v>
                </c:pt>
                <c:pt idx="21">
                  <c:v>7792.6417942852813</c:v>
                </c:pt>
                <c:pt idx="22">
                  <c:v>7889.6702249095997</c:v>
                </c:pt>
                <c:pt idx="23">
                  <c:v>10219.882955854324</c:v>
                </c:pt>
                <c:pt idx="24">
                  <c:v>12742.383080585187</c:v>
                </c:pt>
                <c:pt idx="25">
                  <c:v>15261.894690588051</c:v>
                </c:pt>
                <c:pt idx="26">
                  <c:v>17532.033563127698</c:v>
                </c:pt>
                <c:pt idx="27">
                  <c:v>19285.617047565574</c:v>
                </c:pt>
                <c:pt idx="28">
                  <c:v>20287.897451163128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F2-4B49-BCC7-2E9CACA8509C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Modelo'!$AG$40:$AG$68</c:f>
              <c:numCache>
                <c:formatCode>0.00</c:formatCode>
                <c:ptCount val="29"/>
                <c:pt idx="0" formatCode="#,##0.00">
                  <c:v>625.72532218329309</c:v>
                </c:pt>
                <c:pt idx="1">
                  <c:v>1105.6314935228331</c:v>
                </c:pt>
                <c:pt idx="2">
                  <c:v>2145.8406223575998</c:v>
                </c:pt>
                <c:pt idx="3">
                  <c:v>3458.1664045099856</c:v>
                </c:pt>
                <c:pt idx="4">
                  <c:v>4253.0294622909132</c:v>
                </c:pt>
                <c:pt idx="5">
                  <c:v>4781.82899045459</c:v>
                </c:pt>
                <c:pt idx="6">
                  <c:v>5186.3146930010116</c:v>
                </c:pt>
                <c:pt idx="7">
                  <c:v>5516.8846060171645</c:v>
                </c:pt>
                <c:pt idx="8">
                  <c:v>5797.8583467005137</c:v>
                </c:pt>
                <c:pt idx="9">
                  <c:v>6042.9972142312699</c:v>
                </c:pt>
                <c:pt idx="10">
                  <c:v>6260.9077262419005</c:v>
                </c:pt>
                <c:pt idx="11">
                  <c:v>6457.3589260194858</c:v>
                </c:pt>
                <c:pt idx="12">
                  <c:v>6636.4204979183733</c:v>
                </c:pt>
                <c:pt idx="13">
                  <c:v>6801.0783522154643</c:v>
                </c:pt>
                <c:pt idx="14">
                  <c:v>6953.5926515916826</c:v>
                </c:pt>
                <c:pt idx="15">
                  <c:v>7095.7182095911376</c:v>
                </c:pt>
                <c:pt idx="16">
                  <c:v>7228.8465174603407</c:v>
                </c:pt>
                <c:pt idx="17">
                  <c:v>7354.100783128285</c:v>
                </c:pt>
                <c:pt idx="18">
                  <c:v>7472.4015708733859</c:v>
                </c:pt>
                <c:pt idx="19">
                  <c:v>7584.5133733838165</c:v>
                </c:pt>
                <c:pt idx="20">
                  <c:v>7691.0784313209051</c:v>
                </c:pt>
                <c:pt idx="21">
                  <c:v>7792.6417942852813</c:v>
                </c:pt>
                <c:pt idx="22">
                  <c:v>7889.6702249095997</c:v>
                </c:pt>
                <c:pt idx="23">
                  <c:v>10219.882955854324</c:v>
                </c:pt>
                <c:pt idx="24">
                  <c:v>12742.383080585187</c:v>
                </c:pt>
                <c:pt idx="25">
                  <c:v>15261.894690588051</c:v>
                </c:pt>
                <c:pt idx="26">
                  <c:v>17532.033563127698</c:v>
                </c:pt>
                <c:pt idx="27">
                  <c:v>19285.617047565574</c:v>
                </c:pt>
                <c:pt idx="28">
                  <c:v>20287.897451163128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F2-4B49-BCC7-2E9CACA8509C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Modelo'!$AP$40:$AP$68</c:f>
              <c:numCache>
                <c:formatCode>0.00</c:formatCode>
                <c:ptCount val="29"/>
                <c:pt idx="0" formatCode="#,##0.00">
                  <c:v>581.45270376780991</c:v>
                </c:pt>
                <c:pt idx="1">
                  <c:v>1024.2963414184783</c:v>
                </c:pt>
                <c:pt idx="2">
                  <c:v>1980.9634281341898</c:v>
                </c:pt>
                <c:pt idx="3">
                  <c:v>6581.9015884591145</c:v>
                </c:pt>
                <c:pt idx="4">
                  <c:v>8052.5162500040333</c:v>
                </c:pt>
                <c:pt idx="5">
                  <c:v>9026.8307060961179</c:v>
                </c:pt>
                <c:pt idx="6">
                  <c:v>9770.1689774281549</c:v>
                </c:pt>
                <c:pt idx="7">
                  <c:v>10376.522986240687</c:v>
                </c:pt>
                <c:pt idx="8">
                  <c:v>10891.139346948907</c:v>
                </c:pt>
                <c:pt idx="9">
                  <c:v>11339.574035513589</c:v>
                </c:pt>
                <c:pt idx="10">
                  <c:v>11737.78641039984</c:v>
                </c:pt>
                <c:pt idx="11">
                  <c:v>12096.460841044265</c:v>
                </c:pt>
                <c:pt idx="12">
                  <c:v>12423.126322546937</c:v>
                </c:pt>
                <c:pt idx="13">
                  <c:v>12723.301602199706</c:v>
                </c:pt>
                <c:pt idx="14">
                  <c:v>13001.160514218425</c:v>
                </c:pt>
                <c:pt idx="15">
                  <c:v>13259.941186387909</c:v>
                </c:pt>
                <c:pt idx="16">
                  <c:v>13502.209523314161</c:v>
                </c:pt>
                <c:pt idx="17">
                  <c:v>13730.035389806564</c:v>
                </c:pt>
                <c:pt idx="18">
                  <c:v>13945.114211792235</c:v>
                </c:pt>
                <c:pt idx="19">
                  <c:v>14148.853199848287</c:v>
                </c:pt>
                <c:pt idx="20">
                  <c:v>14342.433926615004</c:v>
                </c:pt>
                <c:pt idx="21">
                  <c:v>14526.858672924123</c:v>
                </c:pt>
                <c:pt idx="22">
                  <c:v>14702.985370158252</c:v>
                </c:pt>
                <c:pt idx="23">
                  <c:v>18915.66567832552</c:v>
                </c:pt>
                <c:pt idx="24">
                  <c:v>23443.267048530055</c:v>
                </c:pt>
                <c:pt idx="25">
                  <c:v>27935.449129108885</c:v>
                </c:pt>
                <c:pt idx="26">
                  <c:v>31957.263927168209</c:v>
                </c:pt>
                <c:pt idx="27">
                  <c:v>35042.390137943599</c:v>
                </c:pt>
                <c:pt idx="28">
                  <c:v>36785.24102673991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F2-4B49-BCC7-2E9CACA8509C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Modelo'!$BA$40:$BA$68</c:f>
              <c:numCache>
                <c:formatCode>0.00</c:formatCode>
                <c:ptCount val="29"/>
                <c:pt idx="0" formatCode="#,##0.00">
                  <c:v>761.82759088208661</c:v>
                </c:pt>
                <c:pt idx="1">
                  <c:v>1309.7517444221646</c:v>
                </c:pt>
                <c:pt idx="2">
                  <c:v>2416.9655095338458</c:v>
                </c:pt>
                <c:pt idx="3">
                  <c:v>7112.5789731253053</c:v>
                </c:pt>
                <c:pt idx="4">
                  <c:v>8508.2656638071276</c:v>
                </c:pt>
                <c:pt idx="5">
                  <c:v>9416.9407807838343</c:v>
                </c:pt>
                <c:pt idx="6">
                  <c:v>10103.079280233504</c:v>
                </c:pt>
                <c:pt idx="7">
                  <c:v>10658.743763658778</c:v>
                </c:pt>
                <c:pt idx="8">
                  <c:v>11127.754993751987</c:v>
                </c:pt>
                <c:pt idx="9">
                  <c:v>11534.657426978605</c:v>
                </c:pt>
                <c:pt idx="10">
                  <c:v>11894.677365845957</c:v>
                </c:pt>
                <c:pt idx="11">
                  <c:v>12217.95268038804</c:v>
                </c:pt>
                <c:pt idx="12">
                  <c:v>12511.594066144948</c:v>
                </c:pt>
                <c:pt idx="13">
                  <c:v>12780.792656109486</c:v>
                </c:pt>
                <c:pt idx="14">
                  <c:v>13029.46057859929</c:v>
                </c:pt>
                <c:pt idx="15">
                  <c:v>13260.623324520117</c:v>
                </c:pt>
                <c:pt idx="16">
                  <c:v>13476.67147477797</c:v>
                </c:pt>
                <c:pt idx="17">
                  <c:v>13679.528475602661</c:v>
                </c:pt>
                <c:pt idx="18">
                  <c:v>13870.766094513998</c:v>
                </c:pt>
                <c:pt idx="19">
                  <c:v>14051.686065697295</c:v>
                </c:pt>
                <c:pt idx="20">
                  <c:v>14223.37919758546</c:v>
                </c:pt>
                <c:pt idx="21">
                  <c:v>14386.769048521383</c:v>
                </c:pt>
                <c:pt idx="22">
                  <c:v>14542.644785347118</c:v>
                </c:pt>
                <c:pt idx="23">
                  <c:v>18231.365207027764</c:v>
                </c:pt>
                <c:pt idx="24">
                  <c:v>22136.509893119004</c:v>
                </c:pt>
                <c:pt idx="25">
                  <c:v>25983.10707674476</c:v>
                </c:pt>
                <c:pt idx="26">
                  <c:v>29441.387931342786</c:v>
                </c:pt>
                <c:pt idx="27">
                  <c:v>32169.901647873747</c:v>
                </c:pt>
                <c:pt idx="28">
                  <c:v>33876.397341402168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F2-4B49-BCC7-2E9CACA8509C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Modelo'!$BK$40:$BK$68</c:f>
              <c:numCache>
                <c:formatCode>0.00</c:formatCode>
                <c:ptCount val="29"/>
                <c:pt idx="0" formatCode="#,##0.00">
                  <c:v>934.27955477056958</c:v>
                </c:pt>
                <c:pt idx="1">
                  <c:v>1596.9231140589695</c:v>
                </c:pt>
                <c:pt idx="2">
                  <c:v>2836.1978902044102</c:v>
                </c:pt>
                <c:pt idx="3">
                  <c:v>7542.4978949787392</c:v>
                </c:pt>
                <c:pt idx="4">
                  <c:v>8882.9715583234338</c:v>
                </c:pt>
                <c:pt idx="5">
                  <c:v>9752.6100415543733</c:v>
                </c:pt>
                <c:pt idx="6">
                  <c:v>10409.068106946388</c:v>
                </c:pt>
                <c:pt idx="7">
                  <c:v>10941.111035319138</c:v>
                </c:pt>
                <c:pt idx="8">
                  <c:v>11390.746562167295</c:v>
                </c:pt>
                <c:pt idx="9">
                  <c:v>11781.414715789584</c:v>
                </c:pt>
                <c:pt idx="10">
                  <c:v>12127.61794027354</c:v>
                </c:pt>
                <c:pt idx="11">
                  <c:v>12438.993295159366</c:v>
                </c:pt>
                <c:pt idx="12">
                  <c:v>12722.290292178619</c:v>
                </c:pt>
                <c:pt idx="13">
                  <c:v>12982.430878491114</c:v>
                </c:pt>
                <c:pt idx="14">
                  <c:v>13223.121143750632</c:v>
                </c:pt>
                <c:pt idx="15">
                  <c:v>13447.225357539635</c:v>
                </c:pt>
                <c:pt idx="16">
                  <c:v>13657.005585202043</c:v>
                </c:pt>
                <c:pt idx="17">
                  <c:v>13854.281193038241</c:v>
                </c:pt>
                <c:pt idx="18">
                  <c:v>14040.538497317279</c:v>
                </c:pt>
                <c:pt idx="19">
                  <c:v>14217.008233114013</c:v>
                </c:pt>
                <c:pt idx="20">
                  <c:v>14384.721594582657</c:v>
                </c:pt>
                <c:pt idx="21">
                  <c:v>14544.551616251854</c:v>
                </c:pt>
                <c:pt idx="22">
                  <c:v>14697.244287329337</c:v>
                </c:pt>
                <c:pt idx="23">
                  <c:v>18386.30528400714</c:v>
                </c:pt>
                <c:pt idx="24">
                  <c:v>22518.973670255433</c:v>
                </c:pt>
                <c:pt idx="25">
                  <c:v>26965.991495476628</c:v>
                </c:pt>
                <c:pt idx="26">
                  <c:v>31541.204870509398</c:v>
                </c:pt>
                <c:pt idx="27">
                  <c:v>36010.29294666741</c:v>
                </c:pt>
                <c:pt idx="28">
                  <c:v>40109.741806972088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F2-4B49-BCC7-2E9CACA8509C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Modelo'!$BU$40:$BU$68</c:f>
              <c:numCache>
                <c:formatCode>0.00</c:formatCode>
                <c:ptCount val="29"/>
                <c:pt idx="0" formatCode="#,##0.00">
                  <c:v>487.27713505375112</c:v>
                </c:pt>
                <c:pt idx="1">
                  <c:v>844.11547458928874</c:v>
                </c:pt>
                <c:pt idx="2">
                  <c:v>1570.291572674508</c:v>
                </c:pt>
                <c:pt idx="3">
                  <c:v>4684.3602315235439</c:v>
                </c:pt>
                <c:pt idx="4">
                  <c:v>5616.2263135459925</c:v>
                </c:pt>
                <c:pt idx="5">
                  <c:v>6224.0244627238799</c:v>
                </c:pt>
                <c:pt idx="6">
                  <c:v>6683.4914825819942</c:v>
                </c:pt>
                <c:pt idx="7">
                  <c:v>7055.8957152900775</c:v>
                </c:pt>
                <c:pt idx="8">
                  <c:v>7370.4302481020795</c:v>
                </c:pt>
                <c:pt idx="9">
                  <c:v>7643.4592295610883</c:v>
                </c:pt>
                <c:pt idx="10">
                  <c:v>7885.1406990292444</c:v>
                </c:pt>
                <c:pt idx="11">
                  <c:v>8102.2416240764496</c:v>
                </c:pt>
                <c:pt idx="12">
                  <c:v>8299.5105423969599</c:v>
                </c:pt>
                <c:pt idx="13">
                  <c:v>8480.4155128050879</c:v>
                </c:pt>
                <c:pt idx="14">
                  <c:v>8647.5710738609432</c:v>
                </c:pt>
                <c:pt idx="15">
                  <c:v>8802.9998733298653</c:v>
                </c:pt>
                <c:pt idx="16">
                  <c:v>8948.3005772386041</c:v>
                </c:pt>
                <c:pt idx="17">
                  <c:v>9084.7598156722051</c:v>
                </c:pt>
                <c:pt idx="18">
                  <c:v>9213.4292413274688</c:v>
                </c:pt>
                <c:pt idx="19">
                  <c:v>9335.180036381882</c:v>
                </c:pt>
                <c:pt idx="20">
                  <c:v>9450.7423827372859</c:v>
                </c:pt>
                <c:pt idx="21">
                  <c:v>9560.734634002587</c:v>
                </c:pt>
                <c:pt idx="22">
                  <c:v>9665.6852672343193</c:v>
                </c:pt>
                <c:pt idx="23">
                  <c:v>12153.805651403709</c:v>
                </c:pt>
                <c:pt idx="24">
                  <c:v>14796.576457489555</c:v>
                </c:pt>
                <c:pt idx="25">
                  <c:v>17407.903050693149</c:v>
                </c:pt>
                <c:pt idx="26">
                  <c:v>19762.952499229657</c:v>
                </c:pt>
                <c:pt idx="27">
                  <c:v>21627.579625453578</c:v>
                </c:pt>
                <c:pt idx="28">
                  <c:v>22800.237735627215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F2-4B49-BCC7-2E9CACA8509C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Modelo'!$CE$40:$CE$68</c:f>
              <c:numCache>
                <c:formatCode>0.00</c:formatCode>
                <c:ptCount val="29"/>
                <c:pt idx="0" formatCode="#,##0.00">
                  <c:v>552.50237182849457</c:v>
                </c:pt>
                <c:pt idx="1">
                  <c:v>971.48535384407069</c:v>
                </c:pt>
                <c:pt idx="2">
                  <c:v>1790.8928771186861</c:v>
                </c:pt>
                <c:pt idx="3">
                  <c:v>5116.2983924962791</c:v>
                </c:pt>
                <c:pt idx="4">
                  <c:v>6081.2552371797365</c:v>
                </c:pt>
                <c:pt idx="5">
                  <c:v>6705.270731974405</c:v>
                </c:pt>
                <c:pt idx="6">
                  <c:v>7174.2910291860735</c:v>
                </c:pt>
                <c:pt idx="7">
                  <c:v>7552.7367561018455</c:v>
                </c:pt>
                <c:pt idx="8">
                  <c:v>7871.1782854464809</c:v>
                </c:pt>
                <c:pt idx="9">
                  <c:v>8146.6994167083521</c:v>
                </c:pt>
                <c:pt idx="10">
                  <c:v>8389.8787194485631</c:v>
                </c:pt>
                <c:pt idx="11">
                  <c:v>8607.7486275228621</c:v>
                </c:pt>
                <c:pt idx="12">
                  <c:v>8805.2350413148215</c:v>
                </c:pt>
                <c:pt idx="13">
                  <c:v>8985.9297909959096</c:v>
                </c:pt>
                <c:pt idx="14">
                  <c:v>9152.5368185775114</c:v>
                </c:pt>
                <c:pt idx="15">
                  <c:v>9307.1451842284496</c:v>
                </c:pt>
                <c:pt idx="16">
                  <c:v>9451.4040450832472</c:v>
                </c:pt>
                <c:pt idx="17">
                  <c:v>9586.6391743408822</c:v>
                </c:pt>
                <c:pt idx="18">
                  <c:v>9713.9330795171481</c:v>
                </c:pt>
                <c:pt idx="19">
                  <c:v>9834.1816158610854</c:v>
                </c:pt>
                <c:pt idx="20">
                  <c:v>9948.1349431694707</c:v>
                </c:pt>
                <c:pt idx="21">
                  <c:v>10056.427769628668</c:v>
                </c:pt>
                <c:pt idx="22">
                  <c:v>10159.602091137407</c:v>
                </c:pt>
                <c:pt idx="23">
                  <c:v>12555.550608805726</c:v>
                </c:pt>
                <c:pt idx="24">
                  <c:v>14963.554380535301</c:v>
                </c:pt>
                <c:pt idx="25">
                  <c:v>17134.543488858821</c:v>
                </c:pt>
                <c:pt idx="26">
                  <c:v>18814.042327685776</c:v>
                </c:pt>
                <c:pt idx="27">
                  <c:v>19821.24942369237</c:v>
                </c:pt>
                <c:pt idx="28">
                  <c:v>20107.105734684235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0F2-4B49-BCC7-2E9CACA8509C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Modelo'!$CO$40:$CO$68</c:f>
              <c:numCache>
                <c:formatCode>0.00</c:formatCode>
                <c:ptCount val="29"/>
                <c:pt idx="0" formatCode="#,##0.00">
                  <c:v>663.81105302949084</c:v>
                </c:pt>
                <c:pt idx="1">
                  <c:v>1171.7038027243457</c:v>
                </c:pt>
                <c:pt idx="2">
                  <c:v>2246.2662176988397</c:v>
                </c:pt>
                <c:pt idx="3">
                  <c:v>7079.0117117870332</c:v>
                </c:pt>
                <c:pt idx="4">
                  <c:v>8558.2512990127489</c:v>
                </c:pt>
                <c:pt idx="5">
                  <c:v>9528.027498496971</c:v>
                </c:pt>
                <c:pt idx="6">
                  <c:v>10263.414016302631</c:v>
                </c:pt>
                <c:pt idx="7">
                  <c:v>10860.791374690298</c:v>
                </c:pt>
                <c:pt idx="8">
                  <c:v>11366.22665513547</c:v>
                </c:pt>
                <c:pt idx="9">
                  <c:v>11805.601794276028</c:v>
                </c:pt>
                <c:pt idx="10">
                  <c:v>12195.011913125125</c:v>
                </c:pt>
                <c:pt idx="11">
                  <c:v>12545.194943178456</c:v>
                </c:pt>
                <c:pt idx="12">
                  <c:v>12863.695385490722</c:v>
                </c:pt>
                <c:pt idx="13">
                  <c:v>13156.029291131526</c:v>
                </c:pt>
                <c:pt idx="14">
                  <c:v>13426.359136770328</c:v>
                </c:pt>
                <c:pt idx="15">
                  <c:v>13677.907825859847</c:v>
                </c:pt>
                <c:pt idx="16">
                  <c:v>13913.224645729395</c:v>
                </c:pt>
                <c:pt idx="17">
                  <c:v>14134.362737217134</c:v>
                </c:pt>
                <c:pt idx="18">
                  <c:v>14343.001353451065</c:v>
                </c:pt>
                <c:pt idx="19">
                  <c:v>14540.532401166131</c:v>
                </c:pt>
                <c:pt idx="20">
                  <c:v>14728.123149693825</c:v>
                </c:pt>
                <c:pt idx="21">
                  <c:v>14906.762606824142</c:v>
                </c:pt>
                <c:pt idx="22">
                  <c:v>15077.29643623562</c:v>
                </c:pt>
                <c:pt idx="23">
                  <c:v>19144.928583490131</c:v>
                </c:pt>
                <c:pt idx="24">
                  <c:v>23527.732023835164</c:v>
                </c:pt>
                <c:pt idx="25">
                  <c:v>27955.338618836031</c:v>
                </c:pt>
                <c:pt idx="26">
                  <c:v>32100.859628106122</c:v>
                </c:pt>
                <c:pt idx="27">
                  <c:v>35614.926895120167</c:v>
                </c:pt>
                <c:pt idx="28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0F2-4B49-BCC7-2E9CACA8509C}"/>
            </c:ext>
          </c:extLst>
        </c:ser>
        <c:ser>
          <c:idx val="11"/>
          <c:order val="11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Modelo'!$BC$96:$BC$97</c:f>
              <c:numCache>
                <c:formatCode>General</c:formatCode>
                <c:ptCount val="2"/>
                <c:pt idx="0">
                  <c:v>81</c:v>
                </c:pt>
                <c:pt idx="1">
                  <c:v>21623</c:v>
                </c:pt>
              </c:numCache>
            </c:numRef>
          </c:xVal>
          <c:yVal>
            <c:numRef>
              <c:f>'Gráficas x Modelo'!$BD$96:$BD$97</c:f>
              <c:numCache>
                <c:formatCode>General</c:formatCode>
                <c:ptCount val="2"/>
                <c:pt idx="0">
                  <c:v>200.3049</c:v>
                </c:pt>
                <c:pt idx="1">
                  <c:v>53471.5167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C1-4894-A85A-8918F5E51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52016"/>
        <c:axId val="-1990357456"/>
      </c:scatterChart>
      <c:valAx>
        <c:axId val="-199035201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7456"/>
        <c:crosses val="autoZero"/>
        <c:crossBetween val="midCat"/>
      </c:valAx>
      <c:valAx>
        <c:axId val="-199035745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2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Módulo1!$IH$13:$IH$41</c:f>
              <c:numCache>
                <c:formatCode>#,##0.0000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24-4A36-8E9C-9842A9DD715E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Módulo1!$IG$13:$IG$41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Módulo1!$IL$13:$IL$41</c:f>
              <c:numCache>
                <c:formatCode>General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24-4A36-8E9C-9842A9DD7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9432592"/>
        <c:axId val="-49438576"/>
      </c:scatterChart>
      <c:valAx>
        <c:axId val="-4943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8576"/>
        <c:crosses val="autoZero"/>
        <c:crossBetween val="midCat"/>
      </c:valAx>
      <c:valAx>
        <c:axId val="-4943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49432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Modelo'!$F$40:$F$68,'Gráficas x Modelo'!$O$40:$O$68,'Gráficas x Modelo'!$X$40:$X$68,'Gráficas x Modelo'!$AG$40:$AG$68,'Gráficas x Modelo'!$AP$40:$AP$68,'Gráficas x Modelo'!$BA$40:$BA$68,'Gráficas x Modelo'!$BK$40:$BK$68,'Gráficas x Modelo'!$BU$40:$BU$68,'Gráficas x Modelo'!$CE$40:$CE$68,'Gráficas x Modelo'!$CO$40:$CO$68)</c:f>
              <c:numCache>
                <c:formatCode>0.00</c:formatCode>
                <c:ptCount val="290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  <c:pt idx="29" formatCode="#,##0.00">
                  <c:v>592.18338335571116</c:v>
                </c:pt>
                <c:pt idx="30">
                  <c:v>1049.5612702816368</c:v>
                </c:pt>
                <c:pt idx="31">
                  <c:v>2044.0048445992907</c:v>
                </c:pt>
                <c:pt idx="32">
                  <c:v>6876.9484018798839</c:v>
                </c:pt>
                <c:pt idx="33">
                  <c:v>8431.1791789308991</c:v>
                </c:pt>
                <c:pt idx="34">
                  <c:v>9462.573327857026</c:v>
                </c:pt>
                <c:pt idx="35">
                  <c:v>10250.255997287069</c:v>
                </c:pt>
                <c:pt idx="36">
                  <c:v>10893.253524885999</c:v>
                </c:pt>
                <c:pt idx="37">
                  <c:v>11439.282289721481</c:v>
                </c:pt>
                <c:pt idx="38">
                  <c:v>11915.313022305118</c:v>
                </c:pt>
                <c:pt idx="39">
                  <c:v>12338.198561047897</c:v>
                </c:pt>
                <c:pt idx="40">
                  <c:v>12719.227048383158</c:v>
                </c:pt>
                <c:pt idx="41">
                  <c:v>13066.356349833515</c:v>
                </c:pt>
                <c:pt idx="42">
                  <c:v>13385.421767730615</c:v>
                </c:pt>
                <c:pt idx="43">
                  <c:v>13680.83802524292</c:v>
                </c:pt>
                <c:pt idx="44">
                  <c:v>13956.031169205959</c:v>
                </c:pt>
                <c:pt idx="45">
                  <c:v>14213.716757050715</c:v>
                </c:pt>
                <c:pt idx="46">
                  <c:v>14456.085926626149</c:v>
                </c:pt>
                <c:pt idx="47">
                  <c:v>14684.933855131989</c:v>
                </c:pt>
                <c:pt idx="48">
                  <c:v>14901.750867976487</c:v>
                </c:pt>
                <c:pt idx="49">
                  <c:v>15107.788576901965</c:v>
                </c:pt>
                <c:pt idx="50">
                  <c:v>15304.108873707621</c:v>
                </c:pt>
                <c:pt idx="51">
                  <c:v>15491.620876126464</c:v>
                </c:pt>
                <c:pt idx="52">
                  <c:v>19983.277602433893</c:v>
                </c:pt>
                <c:pt idx="53">
                  <c:v>24822.993898204575</c:v>
                </c:pt>
                <c:pt idx="54">
                  <c:v>29635.392711875178</c:v>
                </c:pt>
                <c:pt idx="55">
                  <c:v>33951.910797338336</c:v>
                </c:pt>
                <c:pt idx="56">
                  <c:v>37268.427793160328</c:v>
                </c:pt>
                <c:pt idx="57">
                  <c:v>39145.365338278614</c:v>
                </c:pt>
                <c:pt idx="58" formatCode="#,##0.00">
                  <c:v>286.07965065414845</c:v>
                </c:pt>
                <c:pt idx="59">
                  <c:v>512.29845011285556</c:v>
                </c:pt>
                <c:pt idx="60">
                  <c:v>1008.7370054739488</c:v>
                </c:pt>
                <c:pt idx="61">
                  <c:v>3458.1664045099856</c:v>
                </c:pt>
                <c:pt idx="62">
                  <c:v>4253.0294622909132</c:v>
                </c:pt>
                <c:pt idx="63">
                  <c:v>4781.82899045459</c:v>
                </c:pt>
                <c:pt idx="64">
                  <c:v>5186.3146930010116</c:v>
                </c:pt>
                <c:pt idx="65">
                  <c:v>5516.8846060171645</c:v>
                </c:pt>
                <c:pt idx="66">
                  <c:v>5797.8583467005137</c:v>
                </c:pt>
                <c:pt idx="67">
                  <c:v>6042.9972142312699</c:v>
                </c:pt>
                <c:pt idx="68">
                  <c:v>6260.9077262419005</c:v>
                </c:pt>
                <c:pt idx="69">
                  <c:v>6457.3589260194858</c:v>
                </c:pt>
                <c:pt idx="70">
                  <c:v>6636.4204979183733</c:v>
                </c:pt>
                <c:pt idx="71">
                  <c:v>6801.0783522154643</c:v>
                </c:pt>
                <c:pt idx="72">
                  <c:v>6953.5926515916826</c:v>
                </c:pt>
                <c:pt idx="73">
                  <c:v>7095.7182095911376</c:v>
                </c:pt>
                <c:pt idx="74">
                  <c:v>7228.8465174603407</c:v>
                </c:pt>
                <c:pt idx="75">
                  <c:v>7354.100783128285</c:v>
                </c:pt>
                <c:pt idx="76">
                  <c:v>7472.4015708733859</c:v>
                </c:pt>
                <c:pt idx="77">
                  <c:v>7584.5133733838165</c:v>
                </c:pt>
                <c:pt idx="78">
                  <c:v>7691.0784313209051</c:v>
                </c:pt>
                <c:pt idx="79">
                  <c:v>7792.6417942852813</c:v>
                </c:pt>
                <c:pt idx="80">
                  <c:v>7889.6702249095997</c:v>
                </c:pt>
                <c:pt idx="81">
                  <c:v>10219.882955854324</c:v>
                </c:pt>
                <c:pt idx="82">
                  <c:v>12742.383080585187</c:v>
                </c:pt>
                <c:pt idx="83">
                  <c:v>15261.894690588051</c:v>
                </c:pt>
                <c:pt idx="84">
                  <c:v>17532.033563127698</c:v>
                </c:pt>
                <c:pt idx="85">
                  <c:v>19285.617047565574</c:v>
                </c:pt>
                <c:pt idx="86">
                  <c:v>20287.897451163128</c:v>
                </c:pt>
                <c:pt idx="87" formatCode="#,##0.00">
                  <c:v>625.72532218329309</c:v>
                </c:pt>
                <c:pt idx="88">
                  <c:v>1105.6314935228331</c:v>
                </c:pt>
                <c:pt idx="89">
                  <c:v>2145.8406223575998</c:v>
                </c:pt>
                <c:pt idx="90">
                  <c:v>3458.1664045099856</c:v>
                </c:pt>
                <c:pt idx="91">
                  <c:v>4253.0294622909132</c:v>
                </c:pt>
                <c:pt idx="92">
                  <c:v>4781.82899045459</c:v>
                </c:pt>
                <c:pt idx="93">
                  <c:v>5186.3146930010116</c:v>
                </c:pt>
                <c:pt idx="94">
                  <c:v>5516.8846060171645</c:v>
                </c:pt>
                <c:pt idx="95">
                  <c:v>5797.8583467005137</c:v>
                </c:pt>
                <c:pt idx="96">
                  <c:v>6042.9972142312699</c:v>
                </c:pt>
                <c:pt idx="97">
                  <c:v>6260.9077262419005</c:v>
                </c:pt>
                <c:pt idx="98">
                  <c:v>6457.3589260194858</c:v>
                </c:pt>
                <c:pt idx="99">
                  <c:v>6636.4204979183733</c:v>
                </c:pt>
                <c:pt idx="100">
                  <c:v>6801.0783522154643</c:v>
                </c:pt>
                <c:pt idx="101">
                  <c:v>6953.5926515916826</c:v>
                </c:pt>
                <c:pt idx="102">
                  <c:v>7095.7182095911376</c:v>
                </c:pt>
                <c:pt idx="103">
                  <c:v>7228.8465174603407</c:v>
                </c:pt>
                <c:pt idx="104">
                  <c:v>7354.100783128285</c:v>
                </c:pt>
                <c:pt idx="105">
                  <c:v>7472.4015708733859</c:v>
                </c:pt>
                <c:pt idx="106">
                  <c:v>7584.5133733838165</c:v>
                </c:pt>
                <c:pt idx="107">
                  <c:v>7691.0784313209051</c:v>
                </c:pt>
                <c:pt idx="108">
                  <c:v>7792.6417942852813</c:v>
                </c:pt>
                <c:pt idx="109">
                  <c:v>7889.6702249095997</c:v>
                </c:pt>
                <c:pt idx="110">
                  <c:v>10219.882955854324</c:v>
                </c:pt>
                <c:pt idx="111">
                  <c:v>12742.383080585187</c:v>
                </c:pt>
                <c:pt idx="112">
                  <c:v>15261.894690588051</c:v>
                </c:pt>
                <c:pt idx="113">
                  <c:v>17532.033563127698</c:v>
                </c:pt>
                <c:pt idx="114">
                  <c:v>19285.617047565574</c:v>
                </c:pt>
                <c:pt idx="115">
                  <c:v>20287.897451163128</c:v>
                </c:pt>
                <c:pt idx="116" formatCode="#,##0.00">
                  <c:v>581.45270376780991</c:v>
                </c:pt>
                <c:pt idx="117">
                  <c:v>1024.2963414184783</c:v>
                </c:pt>
                <c:pt idx="118">
                  <c:v>1980.9634281341898</c:v>
                </c:pt>
                <c:pt idx="119">
                  <c:v>6581.9015884591145</c:v>
                </c:pt>
                <c:pt idx="120">
                  <c:v>8052.5162500040333</c:v>
                </c:pt>
                <c:pt idx="121">
                  <c:v>9026.8307060961179</c:v>
                </c:pt>
                <c:pt idx="122">
                  <c:v>9770.1689774281549</c:v>
                </c:pt>
                <c:pt idx="123">
                  <c:v>10376.522986240687</c:v>
                </c:pt>
                <c:pt idx="124">
                  <c:v>10891.139346948907</c:v>
                </c:pt>
                <c:pt idx="125">
                  <c:v>11339.574035513589</c:v>
                </c:pt>
                <c:pt idx="126">
                  <c:v>11737.78641039984</c:v>
                </c:pt>
                <c:pt idx="127">
                  <c:v>12096.460841044265</c:v>
                </c:pt>
                <c:pt idx="128">
                  <c:v>12423.126322546937</c:v>
                </c:pt>
                <c:pt idx="129">
                  <c:v>12723.301602199706</c:v>
                </c:pt>
                <c:pt idx="130">
                  <c:v>13001.160514218425</c:v>
                </c:pt>
                <c:pt idx="131">
                  <c:v>13259.941186387909</c:v>
                </c:pt>
                <c:pt idx="132">
                  <c:v>13502.209523314161</c:v>
                </c:pt>
                <c:pt idx="133">
                  <c:v>13730.035389806564</c:v>
                </c:pt>
                <c:pt idx="134">
                  <c:v>13945.114211792235</c:v>
                </c:pt>
                <c:pt idx="135">
                  <c:v>14148.853199848287</c:v>
                </c:pt>
                <c:pt idx="136">
                  <c:v>14342.433926615004</c:v>
                </c:pt>
                <c:pt idx="137">
                  <c:v>14526.858672924123</c:v>
                </c:pt>
                <c:pt idx="138">
                  <c:v>14702.985370158252</c:v>
                </c:pt>
                <c:pt idx="139">
                  <c:v>18915.66567832552</c:v>
                </c:pt>
                <c:pt idx="140">
                  <c:v>23443.267048530055</c:v>
                </c:pt>
                <c:pt idx="141">
                  <c:v>27935.449129108885</c:v>
                </c:pt>
                <c:pt idx="142">
                  <c:v>31957.263927168209</c:v>
                </c:pt>
                <c:pt idx="143">
                  <c:v>35042.390137943599</c:v>
                </c:pt>
                <c:pt idx="144">
                  <c:v>36785.24102673991</c:v>
                </c:pt>
                <c:pt idx="145" formatCode="#,##0.00">
                  <c:v>761.82759088208661</c:v>
                </c:pt>
                <c:pt idx="146">
                  <c:v>1309.7517444221646</c:v>
                </c:pt>
                <c:pt idx="147">
                  <c:v>2416.9655095338458</c:v>
                </c:pt>
                <c:pt idx="148">
                  <c:v>7112.5789731253053</c:v>
                </c:pt>
                <c:pt idx="149">
                  <c:v>8508.2656638071276</c:v>
                </c:pt>
                <c:pt idx="150">
                  <c:v>9416.9407807838343</c:v>
                </c:pt>
                <c:pt idx="151">
                  <c:v>10103.079280233504</c:v>
                </c:pt>
                <c:pt idx="152">
                  <c:v>10658.743763658778</c:v>
                </c:pt>
                <c:pt idx="153">
                  <c:v>11127.754993751987</c:v>
                </c:pt>
                <c:pt idx="154">
                  <c:v>11534.657426978605</c:v>
                </c:pt>
                <c:pt idx="155">
                  <c:v>11894.677365845957</c:v>
                </c:pt>
                <c:pt idx="156">
                  <c:v>12217.95268038804</c:v>
                </c:pt>
                <c:pt idx="157">
                  <c:v>12511.594066144948</c:v>
                </c:pt>
                <c:pt idx="158">
                  <c:v>12780.792656109486</c:v>
                </c:pt>
                <c:pt idx="159">
                  <c:v>13029.46057859929</c:v>
                </c:pt>
                <c:pt idx="160">
                  <c:v>13260.623324520117</c:v>
                </c:pt>
                <c:pt idx="161">
                  <c:v>13476.67147477797</c:v>
                </c:pt>
                <c:pt idx="162">
                  <c:v>13679.528475602661</c:v>
                </c:pt>
                <c:pt idx="163">
                  <c:v>13870.766094513998</c:v>
                </c:pt>
                <c:pt idx="164">
                  <c:v>14051.686065697295</c:v>
                </c:pt>
                <c:pt idx="165">
                  <c:v>14223.37919758546</c:v>
                </c:pt>
                <c:pt idx="166">
                  <c:v>14386.769048521383</c:v>
                </c:pt>
                <c:pt idx="167">
                  <c:v>14542.644785347118</c:v>
                </c:pt>
                <c:pt idx="168">
                  <c:v>18231.365207027764</c:v>
                </c:pt>
                <c:pt idx="169">
                  <c:v>22136.509893119004</c:v>
                </c:pt>
                <c:pt idx="170">
                  <c:v>25983.10707674476</c:v>
                </c:pt>
                <c:pt idx="171">
                  <c:v>29441.387931342786</c:v>
                </c:pt>
                <c:pt idx="172">
                  <c:v>32169.901647873747</c:v>
                </c:pt>
                <c:pt idx="173">
                  <c:v>33876.397341402168</c:v>
                </c:pt>
                <c:pt idx="174" formatCode="#,##0.00">
                  <c:v>934.27955477056958</c:v>
                </c:pt>
                <c:pt idx="175">
                  <c:v>1596.9231140589695</c:v>
                </c:pt>
                <c:pt idx="176">
                  <c:v>2836.1978902044102</c:v>
                </c:pt>
                <c:pt idx="177">
                  <c:v>7542.4978949787392</c:v>
                </c:pt>
                <c:pt idx="178">
                  <c:v>8882.9715583234338</c:v>
                </c:pt>
                <c:pt idx="179">
                  <c:v>9752.6100415543733</c:v>
                </c:pt>
                <c:pt idx="180">
                  <c:v>10409.068106946388</c:v>
                </c:pt>
                <c:pt idx="181">
                  <c:v>10941.111035319138</c:v>
                </c:pt>
                <c:pt idx="182">
                  <c:v>11390.746562167295</c:v>
                </c:pt>
                <c:pt idx="183">
                  <c:v>11781.414715789584</c:v>
                </c:pt>
                <c:pt idx="184">
                  <c:v>12127.61794027354</c:v>
                </c:pt>
                <c:pt idx="185">
                  <c:v>12438.993295159366</c:v>
                </c:pt>
                <c:pt idx="186">
                  <c:v>12722.290292178619</c:v>
                </c:pt>
                <c:pt idx="187">
                  <c:v>12982.430878491114</c:v>
                </c:pt>
                <c:pt idx="188">
                  <c:v>13223.121143750632</c:v>
                </c:pt>
                <c:pt idx="189">
                  <c:v>13447.225357539635</c:v>
                </c:pt>
                <c:pt idx="190">
                  <c:v>13657.005585202043</c:v>
                </c:pt>
                <c:pt idx="191">
                  <c:v>13854.281193038241</c:v>
                </c:pt>
                <c:pt idx="192">
                  <c:v>14040.538497317279</c:v>
                </c:pt>
                <c:pt idx="193">
                  <c:v>14217.008233114013</c:v>
                </c:pt>
                <c:pt idx="194">
                  <c:v>14384.721594582657</c:v>
                </c:pt>
                <c:pt idx="195">
                  <c:v>14544.551616251854</c:v>
                </c:pt>
                <c:pt idx="196">
                  <c:v>14697.244287329337</c:v>
                </c:pt>
                <c:pt idx="197">
                  <c:v>18386.30528400714</c:v>
                </c:pt>
                <c:pt idx="198">
                  <c:v>22518.973670255433</c:v>
                </c:pt>
                <c:pt idx="199">
                  <c:v>26965.991495476628</c:v>
                </c:pt>
                <c:pt idx="200">
                  <c:v>31541.204870509398</c:v>
                </c:pt>
                <c:pt idx="201">
                  <c:v>36010.29294666741</c:v>
                </c:pt>
                <c:pt idx="202">
                  <c:v>40109.741806972088</c:v>
                </c:pt>
                <c:pt idx="203" formatCode="#,##0.00">
                  <c:v>487.27713505375112</c:v>
                </c:pt>
                <c:pt idx="204">
                  <c:v>844.11547458928874</c:v>
                </c:pt>
                <c:pt idx="205">
                  <c:v>1570.291572674508</c:v>
                </c:pt>
                <c:pt idx="206">
                  <c:v>4684.3602315235439</c:v>
                </c:pt>
                <c:pt idx="207">
                  <c:v>5616.2263135459925</c:v>
                </c:pt>
                <c:pt idx="208">
                  <c:v>6224.0244627238799</c:v>
                </c:pt>
                <c:pt idx="209">
                  <c:v>6683.4914825819942</c:v>
                </c:pt>
                <c:pt idx="210">
                  <c:v>7055.8957152900775</c:v>
                </c:pt>
                <c:pt idx="211">
                  <c:v>7370.4302481020795</c:v>
                </c:pt>
                <c:pt idx="212">
                  <c:v>7643.4592295610883</c:v>
                </c:pt>
                <c:pt idx="213">
                  <c:v>7885.1406990292444</c:v>
                </c:pt>
                <c:pt idx="214">
                  <c:v>8102.2416240764496</c:v>
                </c:pt>
                <c:pt idx="215">
                  <c:v>8299.5105423969599</c:v>
                </c:pt>
                <c:pt idx="216">
                  <c:v>8480.4155128050879</c:v>
                </c:pt>
                <c:pt idx="217">
                  <c:v>8647.5710738609432</c:v>
                </c:pt>
                <c:pt idx="218">
                  <c:v>8802.9998733298653</c:v>
                </c:pt>
                <c:pt idx="219">
                  <c:v>8948.3005772386041</c:v>
                </c:pt>
                <c:pt idx="220">
                  <c:v>9084.7598156722051</c:v>
                </c:pt>
                <c:pt idx="221">
                  <c:v>9213.4292413274688</c:v>
                </c:pt>
                <c:pt idx="222">
                  <c:v>9335.180036381882</c:v>
                </c:pt>
                <c:pt idx="223">
                  <c:v>9450.7423827372859</c:v>
                </c:pt>
                <c:pt idx="224">
                  <c:v>9560.734634002587</c:v>
                </c:pt>
                <c:pt idx="225">
                  <c:v>9665.6852672343193</c:v>
                </c:pt>
                <c:pt idx="226">
                  <c:v>12153.805651403709</c:v>
                </c:pt>
                <c:pt idx="227">
                  <c:v>14796.576457489555</c:v>
                </c:pt>
                <c:pt idx="228">
                  <c:v>17407.903050693149</c:v>
                </c:pt>
                <c:pt idx="229">
                  <c:v>19762.952499229657</c:v>
                </c:pt>
                <c:pt idx="230">
                  <c:v>21627.579625453578</c:v>
                </c:pt>
                <c:pt idx="231">
                  <c:v>22800.237735627215</c:v>
                </c:pt>
                <c:pt idx="232" formatCode="#,##0.00">
                  <c:v>552.50237182849457</c:v>
                </c:pt>
                <c:pt idx="233">
                  <c:v>971.48535384407069</c:v>
                </c:pt>
                <c:pt idx="234">
                  <c:v>1790.8928771186861</c:v>
                </c:pt>
                <c:pt idx="235">
                  <c:v>5116.2983924962791</c:v>
                </c:pt>
                <c:pt idx="236">
                  <c:v>6081.2552371797365</c:v>
                </c:pt>
                <c:pt idx="237">
                  <c:v>6705.270731974405</c:v>
                </c:pt>
                <c:pt idx="238">
                  <c:v>7174.2910291860735</c:v>
                </c:pt>
                <c:pt idx="239">
                  <c:v>7552.7367561018455</c:v>
                </c:pt>
                <c:pt idx="240">
                  <c:v>7871.1782854464809</c:v>
                </c:pt>
                <c:pt idx="241">
                  <c:v>8146.6994167083521</c:v>
                </c:pt>
                <c:pt idx="242">
                  <c:v>8389.8787194485631</c:v>
                </c:pt>
                <c:pt idx="243">
                  <c:v>8607.7486275228621</c:v>
                </c:pt>
                <c:pt idx="244">
                  <c:v>8805.2350413148215</c:v>
                </c:pt>
                <c:pt idx="245">
                  <c:v>8985.9297909959096</c:v>
                </c:pt>
                <c:pt idx="246">
                  <c:v>9152.5368185775114</c:v>
                </c:pt>
                <c:pt idx="247">
                  <c:v>9307.1451842284496</c:v>
                </c:pt>
                <c:pt idx="248">
                  <c:v>9451.4040450832472</c:v>
                </c:pt>
                <c:pt idx="249">
                  <c:v>9586.6391743408822</c:v>
                </c:pt>
                <c:pt idx="250">
                  <c:v>9713.9330795171481</c:v>
                </c:pt>
                <c:pt idx="251">
                  <c:v>9834.1816158610854</c:v>
                </c:pt>
                <c:pt idx="252">
                  <c:v>9948.1349431694707</c:v>
                </c:pt>
                <c:pt idx="253">
                  <c:v>10056.427769628668</c:v>
                </c:pt>
                <c:pt idx="254">
                  <c:v>10159.602091137407</c:v>
                </c:pt>
                <c:pt idx="255">
                  <c:v>12555.550608805726</c:v>
                </c:pt>
                <c:pt idx="256">
                  <c:v>14963.554380535301</c:v>
                </c:pt>
                <c:pt idx="257">
                  <c:v>17134.543488858821</c:v>
                </c:pt>
                <c:pt idx="258">
                  <c:v>18814.042327685776</c:v>
                </c:pt>
                <c:pt idx="259">
                  <c:v>19821.24942369237</c:v>
                </c:pt>
                <c:pt idx="260">
                  <c:v>20107.105734684235</c:v>
                </c:pt>
                <c:pt idx="261" formatCode="#,##0.00">
                  <c:v>663.81105302949084</c:v>
                </c:pt>
                <c:pt idx="262">
                  <c:v>1171.7038027243457</c:v>
                </c:pt>
                <c:pt idx="263">
                  <c:v>2246.2662176988397</c:v>
                </c:pt>
                <c:pt idx="264">
                  <c:v>7079.0117117870332</c:v>
                </c:pt>
                <c:pt idx="265">
                  <c:v>8558.2512990127489</c:v>
                </c:pt>
                <c:pt idx="266">
                  <c:v>9528.027498496971</c:v>
                </c:pt>
                <c:pt idx="267">
                  <c:v>10263.414016302631</c:v>
                </c:pt>
                <c:pt idx="268">
                  <c:v>10860.791374690298</c:v>
                </c:pt>
                <c:pt idx="269">
                  <c:v>11366.22665513547</c:v>
                </c:pt>
                <c:pt idx="270">
                  <c:v>11805.601794276028</c:v>
                </c:pt>
                <c:pt idx="271">
                  <c:v>12195.011913125125</c:v>
                </c:pt>
                <c:pt idx="272">
                  <c:v>12545.194943178456</c:v>
                </c:pt>
                <c:pt idx="273">
                  <c:v>12863.695385490722</c:v>
                </c:pt>
                <c:pt idx="274">
                  <c:v>13156.029291131526</c:v>
                </c:pt>
                <c:pt idx="275">
                  <c:v>13426.359136770328</c:v>
                </c:pt>
                <c:pt idx="276">
                  <c:v>13677.907825859847</c:v>
                </c:pt>
                <c:pt idx="277">
                  <c:v>13913.224645729395</c:v>
                </c:pt>
                <c:pt idx="278">
                  <c:v>14134.362737217134</c:v>
                </c:pt>
                <c:pt idx="279">
                  <c:v>14343.001353451065</c:v>
                </c:pt>
                <c:pt idx="280">
                  <c:v>14540.532401166131</c:v>
                </c:pt>
                <c:pt idx="281">
                  <c:v>14728.123149693825</c:v>
                </c:pt>
                <c:pt idx="282">
                  <c:v>14906.762606824142</c:v>
                </c:pt>
                <c:pt idx="283">
                  <c:v>15077.29643623562</c:v>
                </c:pt>
                <c:pt idx="284">
                  <c:v>19144.928583490131</c:v>
                </c:pt>
                <c:pt idx="285">
                  <c:v>23527.732023835164</c:v>
                </c:pt>
                <c:pt idx="286">
                  <c:v>27955.338618836031</c:v>
                </c:pt>
                <c:pt idx="287">
                  <c:v>32100.859628106122</c:v>
                </c:pt>
                <c:pt idx="288">
                  <c:v>35614.926895120167</c:v>
                </c:pt>
                <c:pt idx="289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2-4C3A-A9BF-E33B4A1D30EF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22-4C3A-A9BF-E33B4A1D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0358544"/>
        <c:axId val="-1990350928"/>
      </c:scatterChart>
      <c:valAx>
        <c:axId val="-199035854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0928"/>
        <c:crossesAt val="10"/>
        <c:crossBetween val="midCat"/>
      </c:valAx>
      <c:valAx>
        <c:axId val="-199035092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0358544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HPDR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207065491344759"/>
                  <c:y val="-9.07605653112753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Modelo'!$F$40:$F$68,'Gráficas x Modelo'!$O$40:$O$68,'Gráficas x Modelo'!$X$40:$X$68,'Gráficas x Modelo'!$AG$40:$AG$68,'Gráficas x Modelo'!$AP$40:$AP$68,'Gráficas x Modelo'!$BA$40:$BA$68,'Gráficas x Modelo'!$BK$40:$BK$68,'Gráficas x Modelo'!$BU$40:$BU$68,'Gráficas x Modelo'!$CE$40:$CE$68,'Gráficas x Modelo'!$CO$40:$CO$68)</c:f>
              <c:numCache>
                <c:formatCode>0.00</c:formatCode>
                <c:ptCount val="290"/>
                <c:pt idx="0" formatCode="#,##0.00">
                  <c:v>422.12042459946872</c:v>
                </c:pt>
                <c:pt idx="1">
                  <c:v>906.61601529220377</c:v>
                </c:pt>
                <c:pt idx="2">
                  <c:v>2198.8024971618083</c:v>
                </c:pt>
                <c:pt idx="3">
                  <c:v>8977.4976880098129</c:v>
                </c:pt>
                <c:pt idx="4">
                  <c:v>11030.440025495876</c:v>
                </c:pt>
                <c:pt idx="5">
                  <c:v>12350.401949514959</c:v>
                </c:pt>
                <c:pt idx="6">
                  <c:v>13336.921109128243</c:v>
                </c:pt>
                <c:pt idx="7">
                  <c:v>14129.100540030375</c:v>
                </c:pt>
                <c:pt idx="8">
                  <c:v>14792.965340848634</c:v>
                </c:pt>
                <c:pt idx="9">
                  <c:v>15365.365033754477</c:v>
                </c:pt>
                <c:pt idx="10">
                  <c:v>15869.074093305861</c:v>
                </c:pt>
                <c:pt idx="11">
                  <c:v>16319.199950476206</c:v>
                </c:pt>
                <c:pt idx="12">
                  <c:v>16726.300920444915</c:v>
                </c:pt>
                <c:pt idx="13">
                  <c:v>17098.058480019132</c:v>
                </c:pt>
                <c:pt idx="14">
                  <c:v>17440.242426199435</c:v>
                </c:pt>
                <c:pt idx="15">
                  <c:v>17757.300835593142</c:v>
                </c:pt>
                <c:pt idx="16">
                  <c:v>18052.737757905939</c:v>
                </c:pt>
                <c:pt idx="17">
                  <c:v>18329.364415999687</c:v>
                </c:pt>
                <c:pt idx="18">
                  <c:v>18589.471710715396</c:v>
                </c:pt>
                <c:pt idx="19">
                  <c:v>18834.951958479658</c:v>
                </c:pt>
                <c:pt idx="20">
                  <c:v>19067.38684668627</c:v>
                </c:pt>
                <c:pt idx="21">
                  <c:v>19288.112297740412</c:v>
                </c:pt>
                <c:pt idx="22">
                  <c:v>19498.267174634453</c:v>
                </c:pt>
                <c:pt idx="23">
                  <c:v>24369.330247249571</c:v>
                </c:pt>
                <c:pt idx="24">
                  <c:v>29405.463528103235</c:v>
                </c:pt>
                <c:pt idx="25">
                  <c:v>34457.759238365477</c:v>
                </c:pt>
                <c:pt idx="26">
                  <c:v>39460.974941669781</c:v>
                </c:pt>
                <c:pt idx="27">
                  <c:v>44468.449183566641</c:v>
                </c:pt>
                <c:pt idx="28">
                  <c:v>49715.749032835171</c:v>
                </c:pt>
                <c:pt idx="29" formatCode="#,##0.00">
                  <c:v>592.18338335571116</c:v>
                </c:pt>
                <c:pt idx="30">
                  <c:v>1049.5612702816368</c:v>
                </c:pt>
                <c:pt idx="31">
                  <c:v>2044.0048445992907</c:v>
                </c:pt>
                <c:pt idx="32">
                  <c:v>6876.9484018798839</c:v>
                </c:pt>
                <c:pt idx="33">
                  <c:v>8431.1791789308991</c:v>
                </c:pt>
                <c:pt idx="34">
                  <c:v>9462.573327857026</c:v>
                </c:pt>
                <c:pt idx="35">
                  <c:v>10250.255997287069</c:v>
                </c:pt>
                <c:pt idx="36">
                  <c:v>10893.253524885999</c:v>
                </c:pt>
                <c:pt idx="37">
                  <c:v>11439.282289721481</c:v>
                </c:pt>
                <c:pt idx="38">
                  <c:v>11915.313022305118</c:v>
                </c:pt>
                <c:pt idx="39">
                  <c:v>12338.198561047897</c:v>
                </c:pt>
                <c:pt idx="40">
                  <c:v>12719.227048383158</c:v>
                </c:pt>
                <c:pt idx="41">
                  <c:v>13066.356349833515</c:v>
                </c:pt>
                <c:pt idx="42">
                  <c:v>13385.421767730615</c:v>
                </c:pt>
                <c:pt idx="43">
                  <c:v>13680.83802524292</c:v>
                </c:pt>
                <c:pt idx="44">
                  <c:v>13956.031169205959</c:v>
                </c:pt>
                <c:pt idx="45">
                  <c:v>14213.716757050715</c:v>
                </c:pt>
                <c:pt idx="46">
                  <c:v>14456.085926626149</c:v>
                </c:pt>
                <c:pt idx="47">
                  <c:v>14684.933855131989</c:v>
                </c:pt>
                <c:pt idx="48">
                  <c:v>14901.750867976487</c:v>
                </c:pt>
                <c:pt idx="49">
                  <c:v>15107.788576901965</c:v>
                </c:pt>
                <c:pt idx="50">
                  <c:v>15304.108873707621</c:v>
                </c:pt>
                <c:pt idx="51">
                  <c:v>15491.620876126464</c:v>
                </c:pt>
                <c:pt idx="52">
                  <c:v>19983.277602433893</c:v>
                </c:pt>
                <c:pt idx="53">
                  <c:v>24822.993898204575</c:v>
                </c:pt>
                <c:pt idx="54">
                  <c:v>29635.392711875178</c:v>
                </c:pt>
                <c:pt idx="55">
                  <c:v>33951.910797338336</c:v>
                </c:pt>
                <c:pt idx="56">
                  <c:v>37268.427793160328</c:v>
                </c:pt>
                <c:pt idx="57">
                  <c:v>39145.365338278614</c:v>
                </c:pt>
                <c:pt idx="58" formatCode="#,##0.00">
                  <c:v>286.07965065414845</c:v>
                </c:pt>
                <c:pt idx="59">
                  <c:v>512.29845011285556</c:v>
                </c:pt>
                <c:pt idx="60">
                  <c:v>1008.7370054739488</c:v>
                </c:pt>
                <c:pt idx="61">
                  <c:v>3458.1664045099856</c:v>
                </c:pt>
                <c:pt idx="62">
                  <c:v>4253.0294622909132</c:v>
                </c:pt>
                <c:pt idx="63">
                  <c:v>4781.82899045459</c:v>
                </c:pt>
                <c:pt idx="64">
                  <c:v>5186.3146930010116</c:v>
                </c:pt>
                <c:pt idx="65">
                  <c:v>5516.8846060171645</c:v>
                </c:pt>
                <c:pt idx="66">
                  <c:v>5797.8583467005137</c:v>
                </c:pt>
                <c:pt idx="67">
                  <c:v>6042.9972142312699</c:v>
                </c:pt>
                <c:pt idx="68">
                  <c:v>6260.9077262419005</c:v>
                </c:pt>
                <c:pt idx="69">
                  <c:v>6457.3589260194858</c:v>
                </c:pt>
                <c:pt idx="70">
                  <c:v>6636.4204979183733</c:v>
                </c:pt>
                <c:pt idx="71">
                  <c:v>6801.0783522154643</c:v>
                </c:pt>
                <c:pt idx="72">
                  <c:v>6953.5926515916826</c:v>
                </c:pt>
                <c:pt idx="73">
                  <c:v>7095.7182095911376</c:v>
                </c:pt>
                <c:pt idx="74">
                  <c:v>7228.8465174603407</c:v>
                </c:pt>
                <c:pt idx="75">
                  <c:v>7354.100783128285</c:v>
                </c:pt>
                <c:pt idx="76">
                  <c:v>7472.4015708733859</c:v>
                </c:pt>
                <c:pt idx="77">
                  <c:v>7584.5133733838165</c:v>
                </c:pt>
                <c:pt idx="78">
                  <c:v>7691.0784313209051</c:v>
                </c:pt>
                <c:pt idx="79">
                  <c:v>7792.6417942852813</c:v>
                </c:pt>
                <c:pt idx="80">
                  <c:v>7889.6702249095997</c:v>
                </c:pt>
                <c:pt idx="81">
                  <c:v>10219.882955854324</c:v>
                </c:pt>
                <c:pt idx="82">
                  <c:v>12742.383080585187</c:v>
                </c:pt>
                <c:pt idx="83">
                  <c:v>15261.894690588051</c:v>
                </c:pt>
                <c:pt idx="84">
                  <c:v>17532.033563127698</c:v>
                </c:pt>
                <c:pt idx="85">
                  <c:v>19285.617047565574</c:v>
                </c:pt>
                <c:pt idx="86">
                  <c:v>20287.897451163128</c:v>
                </c:pt>
                <c:pt idx="87" formatCode="#,##0.00">
                  <c:v>625.72532218329309</c:v>
                </c:pt>
                <c:pt idx="88">
                  <c:v>1105.6314935228331</c:v>
                </c:pt>
                <c:pt idx="89">
                  <c:v>2145.8406223575998</c:v>
                </c:pt>
                <c:pt idx="90">
                  <c:v>3458.1664045099856</c:v>
                </c:pt>
                <c:pt idx="91">
                  <c:v>4253.0294622909132</c:v>
                </c:pt>
                <c:pt idx="92">
                  <c:v>4781.82899045459</c:v>
                </c:pt>
                <c:pt idx="93">
                  <c:v>5186.3146930010116</c:v>
                </c:pt>
                <c:pt idx="94">
                  <c:v>5516.8846060171645</c:v>
                </c:pt>
                <c:pt idx="95">
                  <c:v>5797.8583467005137</c:v>
                </c:pt>
                <c:pt idx="96">
                  <c:v>6042.9972142312699</c:v>
                </c:pt>
                <c:pt idx="97">
                  <c:v>6260.9077262419005</c:v>
                </c:pt>
                <c:pt idx="98">
                  <c:v>6457.3589260194858</c:v>
                </c:pt>
                <c:pt idx="99">
                  <c:v>6636.4204979183733</c:v>
                </c:pt>
                <c:pt idx="100">
                  <c:v>6801.0783522154643</c:v>
                </c:pt>
                <c:pt idx="101">
                  <c:v>6953.5926515916826</c:v>
                </c:pt>
                <c:pt idx="102">
                  <c:v>7095.7182095911376</c:v>
                </c:pt>
                <c:pt idx="103">
                  <c:v>7228.8465174603407</c:v>
                </c:pt>
                <c:pt idx="104">
                  <c:v>7354.100783128285</c:v>
                </c:pt>
                <c:pt idx="105">
                  <c:v>7472.4015708733859</c:v>
                </c:pt>
                <c:pt idx="106">
                  <c:v>7584.5133733838165</c:v>
                </c:pt>
                <c:pt idx="107">
                  <c:v>7691.0784313209051</c:v>
                </c:pt>
                <c:pt idx="108">
                  <c:v>7792.6417942852813</c:v>
                </c:pt>
                <c:pt idx="109">
                  <c:v>7889.6702249095997</c:v>
                </c:pt>
                <c:pt idx="110">
                  <c:v>10219.882955854324</c:v>
                </c:pt>
                <c:pt idx="111">
                  <c:v>12742.383080585187</c:v>
                </c:pt>
                <c:pt idx="112">
                  <c:v>15261.894690588051</c:v>
                </c:pt>
                <c:pt idx="113">
                  <c:v>17532.033563127698</c:v>
                </c:pt>
                <c:pt idx="114">
                  <c:v>19285.617047565574</c:v>
                </c:pt>
                <c:pt idx="115">
                  <c:v>20287.897451163128</c:v>
                </c:pt>
                <c:pt idx="116" formatCode="#,##0.00">
                  <c:v>581.45270376780991</c:v>
                </c:pt>
                <c:pt idx="117">
                  <c:v>1024.2963414184783</c:v>
                </c:pt>
                <c:pt idx="118">
                  <c:v>1980.9634281341898</c:v>
                </c:pt>
                <c:pt idx="119">
                  <c:v>6581.9015884591145</c:v>
                </c:pt>
                <c:pt idx="120">
                  <c:v>8052.5162500040333</c:v>
                </c:pt>
                <c:pt idx="121">
                  <c:v>9026.8307060961179</c:v>
                </c:pt>
                <c:pt idx="122">
                  <c:v>9770.1689774281549</c:v>
                </c:pt>
                <c:pt idx="123">
                  <c:v>10376.522986240687</c:v>
                </c:pt>
                <c:pt idx="124">
                  <c:v>10891.139346948907</c:v>
                </c:pt>
                <c:pt idx="125">
                  <c:v>11339.574035513589</c:v>
                </c:pt>
                <c:pt idx="126">
                  <c:v>11737.78641039984</c:v>
                </c:pt>
                <c:pt idx="127">
                  <c:v>12096.460841044265</c:v>
                </c:pt>
                <c:pt idx="128">
                  <c:v>12423.126322546937</c:v>
                </c:pt>
                <c:pt idx="129">
                  <c:v>12723.301602199706</c:v>
                </c:pt>
                <c:pt idx="130">
                  <c:v>13001.160514218425</c:v>
                </c:pt>
                <c:pt idx="131">
                  <c:v>13259.941186387909</c:v>
                </c:pt>
                <c:pt idx="132">
                  <c:v>13502.209523314161</c:v>
                </c:pt>
                <c:pt idx="133">
                  <c:v>13730.035389806564</c:v>
                </c:pt>
                <c:pt idx="134">
                  <c:v>13945.114211792235</c:v>
                </c:pt>
                <c:pt idx="135">
                  <c:v>14148.853199848287</c:v>
                </c:pt>
                <c:pt idx="136">
                  <c:v>14342.433926615004</c:v>
                </c:pt>
                <c:pt idx="137">
                  <c:v>14526.858672924123</c:v>
                </c:pt>
                <c:pt idx="138">
                  <c:v>14702.985370158252</c:v>
                </c:pt>
                <c:pt idx="139">
                  <c:v>18915.66567832552</c:v>
                </c:pt>
                <c:pt idx="140">
                  <c:v>23443.267048530055</c:v>
                </c:pt>
                <c:pt idx="141">
                  <c:v>27935.449129108885</c:v>
                </c:pt>
                <c:pt idx="142">
                  <c:v>31957.263927168209</c:v>
                </c:pt>
                <c:pt idx="143">
                  <c:v>35042.390137943599</c:v>
                </c:pt>
                <c:pt idx="144">
                  <c:v>36785.24102673991</c:v>
                </c:pt>
                <c:pt idx="145" formatCode="#,##0.00">
                  <c:v>761.82759088208661</c:v>
                </c:pt>
                <c:pt idx="146">
                  <c:v>1309.7517444221646</c:v>
                </c:pt>
                <c:pt idx="147">
                  <c:v>2416.9655095338458</c:v>
                </c:pt>
                <c:pt idx="148">
                  <c:v>7112.5789731253053</c:v>
                </c:pt>
                <c:pt idx="149">
                  <c:v>8508.2656638071276</c:v>
                </c:pt>
                <c:pt idx="150">
                  <c:v>9416.9407807838343</c:v>
                </c:pt>
                <c:pt idx="151">
                  <c:v>10103.079280233504</c:v>
                </c:pt>
                <c:pt idx="152">
                  <c:v>10658.743763658778</c:v>
                </c:pt>
                <c:pt idx="153">
                  <c:v>11127.754993751987</c:v>
                </c:pt>
                <c:pt idx="154">
                  <c:v>11534.657426978605</c:v>
                </c:pt>
                <c:pt idx="155">
                  <c:v>11894.677365845957</c:v>
                </c:pt>
                <c:pt idx="156">
                  <c:v>12217.95268038804</c:v>
                </c:pt>
                <c:pt idx="157">
                  <c:v>12511.594066144948</c:v>
                </c:pt>
                <c:pt idx="158">
                  <c:v>12780.792656109486</c:v>
                </c:pt>
                <c:pt idx="159">
                  <c:v>13029.46057859929</c:v>
                </c:pt>
                <c:pt idx="160">
                  <c:v>13260.623324520117</c:v>
                </c:pt>
                <c:pt idx="161">
                  <c:v>13476.67147477797</c:v>
                </c:pt>
                <c:pt idx="162">
                  <c:v>13679.528475602661</c:v>
                </c:pt>
                <c:pt idx="163">
                  <c:v>13870.766094513998</c:v>
                </c:pt>
                <c:pt idx="164">
                  <c:v>14051.686065697295</c:v>
                </c:pt>
                <c:pt idx="165">
                  <c:v>14223.37919758546</c:v>
                </c:pt>
                <c:pt idx="166">
                  <c:v>14386.769048521383</c:v>
                </c:pt>
                <c:pt idx="167">
                  <c:v>14542.644785347118</c:v>
                </c:pt>
                <c:pt idx="168">
                  <c:v>18231.365207027764</c:v>
                </c:pt>
                <c:pt idx="169">
                  <c:v>22136.509893119004</c:v>
                </c:pt>
                <c:pt idx="170">
                  <c:v>25983.10707674476</c:v>
                </c:pt>
                <c:pt idx="171">
                  <c:v>29441.387931342786</c:v>
                </c:pt>
                <c:pt idx="172">
                  <c:v>32169.901647873747</c:v>
                </c:pt>
                <c:pt idx="173">
                  <c:v>33876.397341402168</c:v>
                </c:pt>
                <c:pt idx="174" formatCode="#,##0.00">
                  <c:v>934.27955477056958</c:v>
                </c:pt>
                <c:pt idx="175">
                  <c:v>1596.9231140589695</c:v>
                </c:pt>
                <c:pt idx="176">
                  <c:v>2836.1978902044102</c:v>
                </c:pt>
                <c:pt idx="177">
                  <c:v>7542.4978949787392</c:v>
                </c:pt>
                <c:pt idx="178">
                  <c:v>8882.9715583234338</c:v>
                </c:pt>
                <c:pt idx="179">
                  <c:v>9752.6100415543733</c:v>
                </c:pt>
                <c:pt idx="180">
                  <c:v>10409.068106946388</c:v>
                </c:pt>
                <c:pt idx="181">
                  <c:v>10941.111035319138</c:v>
                </c:pt>
                <c:pt idx="182">
                  <c:v>11390.746562167295</c:v>
                </c:pt>
                <c:pt idx="183">
                  <c:v>11781.414715789584</c:v>
                </c:pt>
                <c:pt idx="184">
                  <c:v>12127.61794027354</c:v>
                </c:pt>
                <c:pt idx="185">
                  <c:v>12438.993295159366</c:v>
                </c:pt>
                <c:pt idx="186">
                  <c:v>12722.290292178619</c:v>
                </c:pt>
                <c:pt idx="187">
                  <c:v>12982.430878491114</c:v>
                </c:pt>
                <c:pt idx="188">
                  <c:v>13223.121143750632</c:v>
                </c:pt>
                <c:pt idx="189">
                  <c:v>13447.225357539635</c:v>
                </c:pt>
                <c:pt idx="190">
                  <c:v>13657.005585202043</c:v>
                </c:pt>
                <c:pt idx="191">
                  <c:v>13854.281193038241</c:v>
                </c:pt>
                <c:pt idx="192">
                  <c:v>14040.538497317279</c:v>
                </c:pt>
                <c:pt idx="193">
                  <c:v>14217.008233114013</c:v>
                </c:pt>
                <c:pt idx="194">
                  <c:v>14384.721594582657</c:v>
                </c:pt>
                <c:pt idx="195">
                  <c:v>14544.551616251854</c:v>
                </c:pt>
                <c:pt idx="196">
                  <c:v>14697.244287329337</c:v>
                </c:pt>
                <c:pt idx="197">
                  <c:v>18386.30528400714</c:v>
                </c:pt>
                <c:pt idx="198">
                  <c:v>22518.973670255433</c:v>
                </c:pt>
                <c:pt idx="199">
                  <c:v>26965.991495476628</c:v>
                </c:pt>
                <c:pt idx="200">
                  <c:v>31541.204870509398</c:v>
                </c:pt>
                <c:pt idx="201">
                  <c:v>36010.29294666741</c:v>
                </c:pt>
                <c:pt idx="202">
                  <c:v>40109.741806972088</c:v>
                </c:pt>
                <c:pt idx="203" formatCode="#,##0.00">
                  <c:v>487.27713505375112</c:v>
                </c:pt>
                <c:pt idx="204">
                  <c:v>844.11547458928874</c:v>
                </c:pt>
                <c:pt idx="205">
                  <c:v>1570.291572674508</c:v>
                </c:pt>
                <c:pt idx="206">
                  <c:v>4684.3602315235439</c:v>
                </c:pt>
                <c:pt idx="207">
                  <c:v>5616.2263135459925</c:v>
                </c:pt>
                <c:pt idx="208">
                  <c:v>6224.0244627238799</c:v>
                </c:pt>
                <c:pt idx="209">
                  <c:v>6683.4914825819942</c:v>
                </c:pt>
                <c:pt idx="210">
                  <c:v>7055.8957152900775</c:v>
                </c:pt>
                <c:pt idx="211">
                  <c:v>7370.4302481020795</c:v>
                </c:pt>
                <c:pt idx="212">
                  <c:v>7643.4592295610883</c:v>
                </c:pt>
                <c:pt idx="213">
                  <c:v>7885.1406990292444</c:v>
                </c:pt>
                <c:pt idx="214">
                  <c:v>8102.2416240764496</c:v>
                </c:pt>
                <c:pt idx="215">
                  <c:v>8299.5105423969599</c:v>
                </c:pt>
                <c:pt idx="216">
                  <c:v>8480.4155128050879</c:v>
                </c:pt>
                <c:pt idx="217">
                  <c:v>8647.5710738609432</c:v>
                </c:pt>
                <c:pt idx="218">
                  <c:v>8802.9998733298653</c:v>
                </c:pt>
                <c:pt idx="219">
                  <c:v>8948.3005772386041</c:v>
                </c:pt>
                <c:pt idx="220">
                  <c:v>9084.7598156722051</c:v>
                </c:pt>
                <c:pt idx="221">
                  <c:v>9213.4292413274688</c:v>
                </c:pt>
                <c:pt idx="222">
                  <c:v>9335.180036381882</c:v>
                </c:pt>
                <c:pt idx="223">
                  <c:v>9450.7423827372859</c:v>
                </c:pt>
                <c:pt idx="224">
                  <c:v>9560.734634002587</c:v>
                </c:pt>
                <c:pt idx="225">
                  <c:v>9665.6852672343193</c:v>
                </c:pt>
                <c:pt idx="226">
                  <c:v>12153.805651403709</c:v>
                </c:pt>
                <c:pt idx="227">
                  <c:v>14796.576457489555</c:v>
                </c:pt>
                <c:pt idx="228">
                  <c:v>17407.903050693149</c:v>
                </c:pt>
                <c:pt idx="229">
                  <c:v>19762.952499229657</c:v>
                </c:pt>
                <c:pt idx="230">
                  <c:v>21627.579625453578</c:v>
                </c:pt>
                <c:pt idx="231">
                  <c:v>22800.237735627215</c:v>
                </c:pt>
                <c:pt idx="232" formatCode="#,##0.00">
                  <c:v>552.50237182849457</c:v>
                </c:pt>
                <c:pt idx="233">
                  <c:v>971.48535384407069</c:v>
                </c:pt>
                <c:pt idx="234">
                  <c:v>1790.8928771186861</c:v>
                </c:pt>
                <c:pt idx="235">
                  <c:v>5116.2983924962791</c:v>
                </c:pt>
                <c:pt idx="236">
                  <c:v>6081.2552371797365</c:v>
                </c:pt>
                <c:pt idx="237">
                  <c:v>6705.270731974405</c:v>
                </c:pt>
                <c:pt idx="238">
                  <c:v>7174.2910291860735</c:v>
                </c:pt>
                <c:pt idx="239">
                  <c:v>7552.7367561018455</c:v>
                </c:pt>
                <c:pt idx="240">
                  <c:v>7871.1782854464809</c:v>
                </c:pt>
                <c:pt idx="241">
                  <c:v>8146.6994167083521</c:v>
                </c:pt>
                <c:pt idx="242">
                  <c:v>8389.8787194485631</c:v>
                </c:pt>
                <c:pt idx="243">
                  <c:v>8607.7486275228621</c:v>
                </c:pt>
                <c:pt idx="244">
                  <c:v>8805.2350413148215</c:v>
                </c:pt>
                <c:pt idx="245">
                  <c:v>8985.9297909959096</c:v>
                </c:pt>
                <c:pt idx="246">
                  <c:v>9152.5368185775114</c:v>
                </c:pt>
                <c:pt idx="247">
                  <c:v>9307.1451842284496</c:v>
                </c:pt>
                <c:pt idx="248">
                  <c:v>9451.4040450832472</c:v>
                </c:pt>
                <c:pt idx="249">
                  <c:v>9586.6391743408822</c:v>
                </c:pt>
                <c:pt idx="250">
                  <c:v>9713.9330795171481</c:v>
                </c:pt>
                <c:pt idx="251">
                  <c:v>9834.1816158610854</c:v>
                </c:pt>
                <c:pt idx="252">
                  <c:v>9948.1349431694707</c:v>
                </c:pt>
                <c:pt idx="253">
                  <c:v>10056.427769628668</c:v>
                </c:pt>
                <c:pt idx="254">
                  <c:v>10159.602091137407</c:v>
                </c:pt>
                <c:pt idx="255">
                  <c:v>12555.550608805726</c:v>
                </c:pt>
                <c:pt idx="256">
                  <c:v>14963.554380535301</c:v>
                </c:pt>
                <c:pt idx="257">
                  <c:v>17134.543488858821</c:v>
                </c:pt>
                <c:pt idx="258">
                  <c:v>18814.042327685776</c:v>
                </c:pt>
                <c:pt idx="259">
                  <c:v>19821.24942369237</c:v>
                </c:pt>
                <c:pt idx="260">
                  <c:v>20107.105734684235</c:v>
                </c:pt>
                <c:pt idx="261" formatCode="#,##0.00">
                  <c:v>663.81105302949084</c:v>
                </c:pt>
                <c:pt idx="262">
                  <c:v>1171.7038027243457</c:v>
                </c:pt>
                <c:pt idx="263">
                  <c:v>2246.2662176988397</c:v>
                </c:pt>
                <c:pt idx="264">
                  <c:v>7079.0117117870332</c:v>
                </c:pt>
                <c:pt idx="265">
                  <c:v>8558.2512990127489</c:v>
                </c:pt>
                <c:pt idx="266">
                  <c:v>9528.027498496971</c:v>
                </c:pt>
                <c:pt idx="267">
                  <c:v>10263.414016302631</c:v>
                </c:pt>
                <c:pt idx="268">
                  <c:v>10860.791374690298</c:v>
                </c:pt>
                <c:pt idx="269">
                  <c:v>11366.22665513547</c:v>
                </c:pt>
                <c:pt idx="270">
                  <c:v>11805.601794276028</c:v>
                </c:pt>
                <c:pt idx="271">
                  <c:v>12195.011913125125</c:v>
                </c:pt>
                <c:pt idx="272">
                  <c:v>12545.194943178456</c:v>
                </c:pt>
                <c:pt idx="273">
                  <c:v>12863.695385490722</c:v>
                </c:pt>
                <c:pt idx="274">
                  <c:v>13156.029291131526</c:v>
                </c:pt>
                <c:pt idx="275">
                  <c:v>13426.359136770328</c:v>
                </c:pt>
                <c:pt idx="276">
                  <c:v>13677.907825859847</c:v>
                </c:pt>
                <c:pt idx="277">
                  <c:v>13913.224645729395</c:v>
                </c:pt>
                <c:pt idx="278">
                  <c:v>14134.362737217134</c:v>
                </c:pt>
                <c:pt idx="279">
                  <c:v>14343.001353451065</c:v>
                </c:pt>
                <c:pt idx="280">
                  <c:v>14540.532401166131</c:v>
                </c:pt>
                <c:pt idx="281">
                  <c:v>14728.123149693825</c:v>
                </c:pt>
                <c:pt idx="282">
                  <c:v>14906.762606824142</c:v>
                </c:pt>
                <c:pt idx="283">
                  <c:v>15077.29643623562</c:v>
                </c:pt>
                <c:pt idx="284">
                  <c:v>19144.928583490131</c:v>
                </c:pt>
                <c:pt idx="285">
                  <c:v>23527.732023835164</c:v>
                </c:pt>
                <c:pt idx="286">
                  <c:v>27955.338618836031</c:v>
                </c:pt>
                <c:pt idx="287">
                  <c:v>32100.859628106122</c:v>
                </c:pt>
                <c:pt idx="288">
                  <c:v>35614.926895120167</c:v>
                </c:pt>
                <c:pt idx="289">
                  <c:v>38170.690691923715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38-48DF-9634-75357AAC736D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38-48DF-9634-75357AAC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79360"/>
        <c:axId val="-1988378272"/>
      </c:scatterChart>
      <c:valAx>
        <c:axId val="-198837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8272"/>
        <c:crosses val="autoZero"/>
        <c:crossBetween val="midCat"/>
      </c:valAx>
      <c:valAx>
        <c:axId val="-198837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Modelo'!$H$5:$H$33</c:f>
              <c:numCache>
                <c:formatCode>0.00</c:formatCode>
                <c:ptCount val="29"/>
                <c:pt idx="0">
                  <c:v>2.9025484946000515</c:v>
                </c:pt>
                <c:pt idx="1">
                  <c:v>3.2826584441346518</c:v>
                </c:pt>
                <c:pt idx="2">
                  <c:v>3.6556247696511881</c:v>
                </c:pt>
                <c:pt idx="3">
                  <c:v>4.1560293037915095</c:v>
                </c:pt>
                <c:pt idx="4">
                  <c:v>4.2231101328256706</c:v>
                </c:pt>
                <c:pt idx="5">
                  <c:v>4.2594762673110864</c:v>
                </c:pt>
                <c:pt idx="6">
                  <c:v>4.2840395017325301</c:v>
                </c:pt>
                <c:pt idx="7">
                  <c:v>4.3024038283942447</c:v>
                </c:pt>
                <c:pt idx="8">
                  <c:v>4.3169723484760691</c:v>
                </c:pt>
                <c:pt idx="9">
                  <c:v>4.328989759165851</c:v>
                </c:pt>
                <c:pt idx="10">
                  <c:v>4.339181241379797</c:v>
                </c:pt>
                <c:pt idx="11">
                  <c:v>4.3480049757404116</c:v>
                </c:pt>
                <c:pt idx="12">
                  <c:v>4.3557681991137951</c:v>
                </c:pt>
                <c:pt idx="13">
                  <c:v>4.3626865549630027</c:v>
                </c:pt>
                <c:pt idx="14">
                  <c:v>4.3689169751109693</c:v>
                </c:pt>
                <c:pt idx="15">
                  <c:v>4.3745770722996014</c:v>
                </c:pt>
                <c:pt idx="16">
                  <c:v>4.3797571668491742</c:v>
                </c:pt>
                <c:pt idx="17">
                  <c:v>4.3845280601439436</c:v>
                </c:pt>
                <c:pt idx="18">
                  <c:v>4.3889462362468583</c:v>
                </c:pt>
                <c:pt idx="19">
                  <c:v>4.3930574467054626</c:v>
                </c:pt>
                <c:pt idx="20">
                  <c:v>4.3968992446608119</c:v>
                </c:pt>
                <c:pt idx="21">
                  <c:v>4.400502816285095</c:v>
                </c:pt>
                <c:pt idx="22">
                  <c:v>4.4038943303751861</c:v>
                </c:pt>
                <c:pt idx="23">
                  <c:v>4.4734427422607927</c:v>
                </c:pt>
                <c:pt idx="24">
                  <c:v>4.5317703711630735</c:v>
                </c:pt>
                <c:pt idx="25">
                  <c:v>4.5808015133951647</c:v>
                </c:pt>
                <c:pt idx="26">
                  <c:v>4.6223135915353897</c:v>
                </c:pt>
                <c:pt idx="27">
                  <c:v>4.6579340170080208</c:v>
                </c:pt>
                <c:pt idx="28">
                  <c:v>4.6891797197532936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B-41AD-B300-4AECC6BEE186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B-41AD-B300-4AECC6BEE186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Modelo'!$Q$5:$Q$33</c:f>
              <c:numCache>
                <c:formatCode>0.00</c:formatCode>
                <c:ptCount val="29"/>
                <c:pt idx="0">
                  <c:v>3.0784615516045828</c:v>
                </c:pt>
                <c:pt idx="1">
                  <c:v>3.3540435777725421</c:v>
                </c:pt>
                <c:pt idx="2">
                  <c:v>3.643094785056634</c:v>
                </c:pt>
                <c:pt idx="3">
                  <c:v>4.0937593549613318</c:v>
                </c:pt>
                <c:pt idx="4">
                  <c:v>4.1619672724200178</c:v>
                </c:pt>
                <c:pt idx="5">
                  <c:v>4.1998237305634651</c:v>
                </c:pt>
                <c:pt idx="6">
                  <c:v>4.2257392325620771</c:v>
                </c:pt>
                <c:pt idx="7">
                  <c:v>4.2452921879643331</c:v>
                </c:pt>
                <c:pt idx="8">
                  <c:v>4.2609085485185449</c:v>
                </c:pt>
                <c:pt idx="9">
                  <c:v>4.2738578723397147</c:v>
                </c:pt>
                <c:pt idx="10">
                  <c:v>4.2848858629389808</c:v>
                </c:pt>
                <c:pt idx="11">
                  <c:v>4.2944668273722986</c:v>
                </c:pt>
                <c:pt idx="12">
                  <c:v>4.3029206193333209</c:v>
                </c:pt>
                <c:pt idx="13">
                  <c:v>4.31047283602026</c:v>
                </c:pt>
                <c:pt idx="14">
                  <c:v>4.317288356941182</c:v>
                </c:pt>
                <c:pt idx="15">
                  <c:v>4.3234912214762042</c:v>
                </c:pt>
                <c:pt idx="16">
                  <c:v>4.3291770102141012</c:v>
                </c:pt>
                <c:pt idx="17">
                  <c:v>4.3344208790695156</c:v>
                </c:pt>
                <c:pt idx="18">
                  <c:v>4.3392829543863334</c:v>
                </c:pt>
                <c:pt idx="19">
                  <c:v>4.343812063133794</c:v>
                </c:pt>
                <c:pt idx="20">
                  <c:v>4.3480483776342878</c:v>
                </c:pt>
                <c:pt idx="21">
                  <c:v>4.3520253321951987</c:v>
                </c:pt>
                <c:pt idx="22">
                  <c:v>4.3557710390801327</c:v>
                </c:pt>
                <c:pt idx="23">
                  <c:v>4.4328443297415978</c:v>
                </c:pt>
                <c:pt idx="24">
                  <c:v>4.4964463748139254</c:v>
                </c:pt>
                <c:pt idx="25">
                  <c:v>4.5464757639067486</c:v>
                </c:pt>
                <c:pt idx="26">
                  <c:v>4.582741935587654</c:v>
                </c:pt>
                <c:pt idx="27">
                  <c:v>4.6049702587418411</c:v>
                </c:pt>
                <c:pt idx="28">
                  <c:v>4.6129369561583777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BB-41AD-B300-4AECC6BEE186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Modelo'!$Z$5:$Z$33</c:f>
              <c:numCache>
                <c:formatCode>0.00</c:formatCode>
                <c:ptCount val="29"/>
                <c:pt idx="0">
                  <c:v>2.7676735359875919</c:v>
                </c:pt>
                <c:pt idx="1">
                  <c:v>3.0477268940972468</c:v>
                </c:pt>
                <c:pt idx="2">
                  <c:v>3.3412372465567253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BB-41AD-B300-4AECC6BEE186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Modelo'!$AI$5:$AI$33</c:f>
              <c:numCache>
                <c:formatCode>0.00</c:formatCode>
                <c:ptCount val="29"/>
                <c:pt idx="0">
                  <c:v>3.1008009414100206</c:v>
                </c:pt>
                <c:pt idx="1">
                  <c:v>3.3749774046710463</c:v>
                </c:pt>
                <c:pt idx="2">
                  <c:v>3.6625835722663664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BB-41AD-B300-4AECC6BEE186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Modelo'!$AR$5:$AR$33</c:f>
              <c:numCache>
                <c:formatCode>0.00</c:formatCode>
                <c:ptCount val="29"/>
                <c:pt idx="0">
                  <c:v>3.0673088608480867</c:v>
                </c:pt>
                <c:pt idx="1">
                  <c:v>3.3400220628110482</c:v>
                </c:pt>
                <c:pt idx="2">
                  <c:v>3.626091258336265</c:v>
                </c:pt>
                <c:pt idx="3">
                  <c:v>4.0721103910158263</c:v>
                </c:pt>
                <c:pt idx="4">
                  <c:v>4.1396112147334261</c:v>
                </c:pt>
                <c:pt idx="5">
                  <c:v>4.1770743119020137</c:v>
                </c:pt>
                <c:pt idx="6">
                  <c:v>4.2027200902145454</c:v>
                </c:pt>
                <c:pt idx="7">
                  <c:v>4.2220692807776903</c:v>
                </c:pt>
                <c:pt idx="8">
                  <c:v>4.2375227264365263</c:v>
                </c:pt>
                <c:pt idx="9">
                  <c:v>4.2503368342699117</c:v>
                </c:pt>
                <c:pt idx="10">
                  <c:v>4.2612495777214114</c:v>
                </c:pt>
                <c:pt idx="11">
                  <c:v>4.2707303440271565</c:v>
                </c:pt>
                <c:pt idx="12">
                  <c:v>4.279095667284599</c:v>
                </c:pt>
                <c:pt idx="13">
                  <c:v>4.2865688021382242</c:v>
                </c:pt>
                <c:pt idx="14">
                  <c:v>4.2933129152184248</c:v>
                </c:pt>
                <c:pt idx="15">
                  <c:v>4.2994507567419697</c:v>
                </c:pt>
                <c:pt idx="16">
                  <c:v>4.3050769135091675</c:v>
                </c:pt>
                <c:pt idx="17">
                  <c:v>4.3102657597127392</c:v>
                </c:pt>
                <c:pt idx="18">
                  <c:v>4.315076796078599</c:v>
                </c:pt>
                <c:pt idx="19">
                  <c:v>4.3195583413567942</c:v>
                </c:pt>
                <c:pt idx="20">
                  <c:v>4.3237501495988377</c:v>
                </c:pt>
                <c:pt idx="21">
                  <c:v>4.3276853068904817</c:v>
                </c:pt>
                <c:pt idx="22">
                  <c:v>4.3313916326178674</c:v>
                </c:pt>
                <c:pt idx="23">
                  <c:v>4.4076510332742638</c:v>
                </c:pt>
                <c:pt idx="24">
                  <c:v>4.4705744559400582</c:v>
                </c:pt>
                <c:pt idx="25">
                  <c:v>4.5200622347602408</c:v>
                </c:pt>
                <c:pt idx="26">
                  <c:v>4.5559263814166995</c:v>
                </c:pt>
                <c:pt idx="27">
                  <c:v>4.577895621883231</c:v>
                </c:pt>
                <c:pt idx="28">
                  <c:v>4.5857490719618248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BB-41AD-B300-4AECC6BEE186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Modelo'!$BC$5:$BC$33</c:f>
              <c:numCache>
                <c:formatCode>0.00</c:formatCode>
                <c:ptCount val="29"/>
                <c:pt idx="0">
                  <c:v>3.0491613511083488</c:v>
                </c:pt>
                <c:pt idx="1">
                  <c:v>3.307909378261813</c:v>
                </c:pt>
                <c:pt idx="2">
                  <c:v>3.576727687453134</c:v>
                </c:pt>
                <c:pt idx="3">
                  <c:v>4.0062736515761168</c:v>
                </c:pt>
                <c:pt idx="4">
                  <c:v>4.0736461523240726</c:v>
                </c:pt>
                <c:pt idx="5">
                  <c:v>4.1114151344005334</c:v>
                </c:pt>
                <c:pt idx="6">
                  <c:v>4.1374377364516643</c:v>
                </c:pt>
                <c:pt idx="7">
                  <c:v>4.1571656742727754</c:v>
                </c:pt>
                <c:pt idx="8">
                  <c:v>4.1729820183164632</c:v>
                </c:pt>
                <c:pt idx="9">
                  <c:v>4.1861388642284894</c:v>
                </c:pt>
                <c:pt idx="10">
                  <c:v>4.1973740730407618</c:v>
                </c:pt>
                <c:pt idx="11">
                  <c:v>4.2071582764716942</c:v>
                </c:pt>
                <c:pt idx="12">
                  <c:v>4.2158096244906345</c:v>
                </c:pt>
                <c:pt idx="13">
                  <c:v>4.2235529990086054</c:v>
                </c:pt>
                <c:pt idx="14">
                  <c:v>4.2305530772577269</c:v>
                </c:pt>
                <c:pt idx="15">
                  <c:v>4.2369339660679284</c:v>
                </c:pt>
                <c:pt idx="16">
                  <c:v>4.2427914534391915</c:v>
                </c:pt>
                <c:pt idx="17">
                  <c:v>4.2482009714090818</c:v>
                </c:pt>
                <c:pt idx="18">
                  <c:v>4.2532229513456237</c:v>
                </c:pt>
                <c:pt idx="19">
                  <c:v>4.2579065317829299</c:v>
                </c:pt>
                <c:pt idx="20">
                  <c:v>4.2622921907175924</c:v>
                </c:pt>
                <c:pt idx="21">
                  <c:v>4.2664136555598846</c:v>
                </c:pt>
                <c:pt idx="22">
                  <c:v>4.2702993157908953</c:v>
                </c:pt>
                <c:pt idx="23">
                  <c:v>4.3511327722889739</c:v>
                </c:pt>
                <c:pt idx="24">
                  <c:v>4.4192874872191661</c:v>
                </c:pt>
                <c:pt idx="25">
                  <c:v>4.4741678078421874</c:v>
                </c:pt>
                <c:pt idx="26">
                  <c:v>4.5152863438122068</c:v>
                </c:pt>
                <c:pt idx="27">
                  <c:v>4.5423619723735005</c:v>
                </c:pt>
                <c:pt idx="28">
                  <c:v>4.5554908923284012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BB-41AD-B300-4AECC6BEE186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Modelo'!$BM$5:$BM$33</c:f>
              <c:numCache>
                <c:formatCode>0.00</c:formatCode>
                <c:ptCount val="29"/>
                <c:pt idx="0">
                  <c:v>3.3408516039153993</c:v>
                </c:pt>
                <c:pt idx="1">
                  <c:v>3.5607232047349311</c:v>
                </c:pt>
                <c:pt idx="2">
                  <c:v>3.7774166502067636</c:v>
                </c:pt>
                <c:pt idx="3">
                  <c:v>4.1077563074380592</c:v>
                </c:pt>
                <c:pt idx="4">
                  <c:v>4.1586903118975833</c:v>
                </c:pt>
                <c:pt idx="5">
                  <c:v>4.1872304650699474</c:v>
                </c:pt>
                <c:pt idx="6">
                  <c:v>4.2069009902365533</c:v>
                </c:pt>
                <c:pt idx="7">
                  <c:v>4.2218216656214773</c:v>
                </c:pt>
                <c:pt idx="8">
                  <c:v>4.2337914798737852</c:v>
                </c:pt>
                <c:pt idx="9">
                  <c:v>4.2437551061696688</c:v>
                </c:pt>
                <c:pt idx="10">
                  <c:v>4.2522690592342487</c:v>
                </c:pt>
                <c:pt idx="11">
                  <c:v>4.2596882376815461</c:v>
                </c:pt>
                <c:pt idx="12">
                  <c:v>4.2662525340714836</c:v>
                </c:pt>
                <c:pt idx="13">
                  <c:v>4.2721315105833986</c:v>
                </c:pt>
                <c:pt idx="14">
                  <c:v>4.2774493373859528</c:v>
                </c:pt>
                <c:pt idx="15">
                  <c:v>4.282299598770507</c:v>
                </c:pt>
                <c:pt idx="16">
                  <c:v>4.28675453055203</c:v>
                </c:pt>
                <c:pt idx="17">
                  <c:v>4.2908710232023459</c:v>
                </c:pt>
                <c:pt idx="18">
                  <c:v>4.2946946588368293</c:v>
                </c:pt>
                <c:pt idx="19">
                  <c:v>4.2982625061522883</c:v>
                </c:pt>
                <c:pt idx="20">
                  <c:v>4.3016051045734311</c:v>
                </c:pt>
                <c:pt idx="21">
                  <c:v>4.304747903901081</c:v>
                </c:pt>
                <c:pt idx="22">
                  <c:v>4.3077123291232224</c:v>
                </c:pt>
                <c:pt idx="23">
                  <c:v>4.3697994570992149</c:v>
                </c:pt>
                <c:pt idx="24">
                  <c:v>4.4231661093244954</c:v>
                </c:pt>
                <c:pt idx="25">
                  <c:v>4.4675440981514996</c:v>
                </c:pt>
                <c:pt idx="26">
                  <c:v>4.5026827930398952</c:v>
                </c:pt>
                <c:pt idx="27">
                  <c:v>4.5283583559504992</c:v>
                </c:pt>
                <c:pt idx="28">
                  <c:v>4.544414670759326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BB-41AD-B300-4AECC6BEE186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Modelo'!$BW$5:$BW$33</c:f>
              <c:numCache>
                <c:formatCode>0.00</c:formatCode>
                <c:ptCount val="29"/>
                <c:pt idx="0">
                  <c:v>2.8877914339013149</c:v>
                </c:pt>
                <c:pt idx="1">
                  <c:v>3.1221704339869336</c:v>
                </c:pt>
                <c:pt idx="2">
                  <c:v>3.3769556031931751</c:v>
                </c:pt>
                <c:pt idx="3">
                  <c:v>3.803849612373678</c:v>
                </c:pt>
                <c:pt idx="4">
                  <c:v>3.8725166827668436</c:v>
                </c:pt>
                <c:pt idx="5">
                  <c:v>3.9111669575431733</c:v>
                </c:pt>
                <c:pt idx="6">
                  <c:v>3.9378572059005807</c:v>
                </c:pt>
                <c:pt idx="7">
                  <c:v>3.958122754848258</c:v>
                </c:pt>
                <c:pt idx="8">
                  <c:v>3.9743891615012479</c:v>
                </c:pt>
                <c:pt idx="9">
                  <c:v>3.9879330633783963</c:v>
                </c:pt>
                <c:pt idx="10">
                  <c:v>3.9995077907869003</c:v>
                </c:pt>
                <c:pt idx="11">
                  <c:v>4.0095943606903699</c:v>
                </c:pt>
                <c:pt idx="12">
                  <c:v>4.0185182357537208</c:v>
                </c:pt>
                <c:pt idx="13">
                  <c:v>4.0265096430995388</c:v>
                </c:pt>
                <c:pt idx="14">
                  <c:v>4.0337372863442962</c:v>
                </c:pt>
                <c:pt idx="15">
                  <c:v>4.0403283812636985</c:v>
                </c:pt>
                <c:pt idx="16">
                  <c:v>4.0463811666828953</c:v>
                </c:pt>
                <c:pt idx="17">
                  <c:v>4.0519730409971739</c:v>
                </c:pt>
                <c:pt idx="18">
                  <c:v>4.057166037335767</c:v>
                </c:pt>
                <c:pt idx="19">
                  <c:v>4.0620106163244678</c:v>
                </c:pt>
                <c:pt idx="20">
                  <c:v>4.066548359924548</c:v>
                </c:pt>
                <c:pt idx="21">
                  <c:v>4.0708139268707129</c:v>
                </c:pt>
                <c:pt idx="22">
                  <c:v>4.0748364995396216</c:v>
                </c:pt>
                <c:pt idx="23">
                  <c:v>4.1587761862919566</c:v>
                </c:pt>
                <c:pt idx="24">
                  <c:v>4.230089733305455</c:v>
                </c:pt>
                <c:pt idx="25">
                  <c:v>4.2882600044442576</c:v>
                </c:pt>
                <c:pt idx="26">
                  <c:v>4.3329222250397441</c:v>
                </c:pt>
                <c:pt idx="27">
                  <c:v>4.3638184022174498</c:v>
                </c:pt>
                <c:pt idx="28">
                  <c:v>4.3808170197258542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BB-41AD-B300-4AECC6BEE186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Modelo'!$CG$5:$CG$33</c:f>
              <c:numCache>
                <c:formatCode>0.00</c:formatCode>
                <c:ptCount val="29"/>
                <c:pt idx="0">
                  <c:v>2.9165659660098373</c:v>
                </c:pt>
                <c:pt idx="1">
                  <c:v>3.1825886347984764</c:v>
                </c:pt>
                <c:pt idx="2">
                  <c:v>3.451374204430806</c:v>
                </c:pt>
                <c:pt idx="3">
                  <c:v>3.8675963022931241</c:v>
                </c:pt>
                <c:pt idx="4">
                  <c:v>3.9316353572303089</c:v>
                </c:pt>
                <c:pt idx="5">
                  <c:v>3.967404094514881</c:v>
                </c:pt>
                <c:pt idx="6">
                  <c:v>3.9919945367662781</c:v>
                </c:pt>
                <c:pt idx="7">
                  <c:v>4.0106075910285259</c:v>
                </c:pt>
                <c:pt idx="8">
                  <c:v>4.0255119951985598</c:v>
                </c:pt>
                <c:pt idx="9">
                  <c:v>4.0378979618281035</c:v>
                </c:pt>
                <c:pt idx="10">
                  <c:v>4.0484660404597523</c:v>
                </c:pt>
                <c:pt idx="11">
                  <c:v>4.057662619756095</c:v>
                </c:pt>
                <c:pt idx="12">
                  <c:v>4.0657892054888007</c:v>
                </c:pt>
                <c:pt idx="13">
                  <c:v>4.073058757586228</c:v>
                </c:pt>
                <c:pt idx="14">
                  <c:v>4.0796271213184863</c:v>
                </c:pt>
                <c:pt idx="15">
                  <c:v>4.0856116788226746</c:v>
                </c:pt>
                <c:pt idx="16">
                  <c:v>4.0911029799649805</c:v>
                </c:pt>
                <c:pt idx="17">
                  <c:v>4.0961722974042774</c:v>
                </c:pt>
                <c:pt idx="18">
                  <c:v>4.1008767049506094</c:v>
                </c:pt>
                <c:pt idx="19">
                  <c:v>4.1052625919660581</c:v>
                </c:pt>
                <c:pt idx="20">
                  <c:v>4.1093681572277934</c:v>
                </c:pt>
                <c:pt idx="21">
                  <c:v>4.1132252176886013</c:v>
                </c:pt>
                <c:pt idx="22">
                  <c:v>4.1168605457765484</c:v>
                </c:pt>
                <c:pt idx="23">
                  <c:v>4.1922426641501547</c:v>
                </c:pt>
                <c:pt idx="24">
                  <c:v>4.2553872626512241</c:v>
                </c:pt>
                <c:pt idx="25">
                  <c:v>4.3058573635149662</c:v>
                </c:pt>
                <c:pt idx="26">
                  <c:v>4.3433190567940505</c:v>
                </c:pt>
                <c:pt idx="27">
                  <c:v>4.3676488475821245</c:v>
                </c:pt>
                <c:pt idx="28">
                  <c:v>4.379085496820049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BB-41AD-B300-4AECC6BEE186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Modelo'!$CQ$5:$CQ$33</c:f>
              <c:numCache>
                <c:formatCode>0.00</c:formatCode>
                <c:ptCount val="29"/>
                <c:pt idx="0">
                  <c:v>3.0625310082899828</c:v>
                </c:pt>
                <c:pt idx="1">
                  <c:v>3.3411319707759612</c:v>
                </c:pt>
                <c:pt idx="2">
                  <c:v>3.6204765935140646</c:v>
                </c:pt>
                <c:pt idx="3">
                  <c:v>4.0495836868717152</c:v>
                </c:pt>
                <c:pt idx="4">
                  <c:v>4.1155166540044075</c:v>
                </c:pt>
                <c:pt idx="5">
                  <c:v>4.152372957841667</c:v>
                </c:pt>
                <c:pt idx="6">
                  <c:v>4.1777296970295801</c:v>
                </c:pt>
                <c:pt idx="7">
                  <c:v>4.1969353930438897</c:v>
                </c:pt>
                <c:pt idx="8">
                  <c:v>4.2123234946027033</c:v>
                </c:pt>
                <c:pt idx="9">
                  <c:v>4.2251183779343515</c:v>
                </c:pt>
                <c:pt idx="10">
                  <c:v>4.2360408375701724</c:v>
                </c:pt>
                <c:pt idx="11">
                  <c:v>4.2455502508292824</c:v>
                </c:pt>
                <c:pt idx="12">
                  <c:v>4.253956956000815</c:v>
                </c:pt>
                <c:pt idx="13">
                  <c:v>4.2614801930021819</c:v>
                </c:pt>
                <c:pt idx="14">
                  <c:v>4.2682804324833894</c:v>
                </c:pt>
                <c:pt idx="15">
                  <c:v>4.2744785621970411</c:v>
                </c:pt>
                <c:pt idx="16">
                  <c:v>4.2801678526663345</c:v>
                </c:pt>
                <c:pt idx="17">
                  <c:v>4.2854217305701763</c:v>
                </c:pt>
                <c:pt idx="18">
                  <c:v>4.2902990044194018</c:v>
                </c:pt>
                <c:pt idx="19">
                  <c:v>4.2948474812971371</c:v>
                </c:pt>
                <c:pt idx="20">
                  <c:v>4.2991065336182563</c:v>
                </c:pt>
                <c:pt idx="21">
                  <c:v>4.3031089609581175</c:v>
                </c:pt>
                <c:pt idx="22">
                  <c:v>4.3068823667322835</c:v>
                </c:pt>
                <c:pt idx="23">
                  <c:v>4.3854181804576964</c:v>
                </c:pt>
                <c:pt idx="24">
                  <c:v>4.451848418813511</c:v>
                </c:pt>
                <c:pt idx="25">
                  <c:v>4.5057463886032307</c:v>
                </c:pt>
                <c:pt idx="26">
                  <c:v>4.5467425898871605</c:v>
                </c:pt>
                <c:pt idx="27">
                  <c:v>4.5746308292056055</c:v>
                </c:pt>
                <c:pt idx="28">
                  <c:v>4.589543953977854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BB-41AD-B300-4AECC6BEE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5344"/>
        <c:axId val="-1988368480"/>
      </c:scatterChart>
      <c:valAx>
        <c:axId val="-1988385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68480"/>
        <c:crosses val="autoZero"/>
        <c:crossBetween val="midCat"/>
      </c:valAx>
      <c:valAx>
        <c:axId val="-198836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envejecido PAV)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Modelo'!$H$40:$H$68</c:f>
              <c:numCache>
                <c:formatCode>0.00</c:formatCode>
                <c:ptCount val="29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9-4CDA-8E71-992EC19180C3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E9-4CDA-8E71-992EC19180C3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Modelo'!$Q$40:$Q$68</c:f>
              <c:numCache>
                <c:formatCode>0.00</c:formatCode>
                <c:ptCount val="29"/>
                <c:pt idx="0" formatCode="#,##0.00">
                  <c:v>1198.0130575579165</c:v>
                </c:pt>
                <c:pt idx="1">
                  <c:v>2259.662496836695</c:v>
                </c:pt>
                <c:pt idx="2">
                  <c:v>4396.3755615398904</c:v>
                </c:pt>
                <c:pt idx="3">
                  <c:v>12409.644915767338</c:v>
                </c:pt>
                <c:pt idx="4">
                  <c:v>14520.021934286284</c:v>
                </c:pt>
                <c:pt idx="5">
                  <c:v>15842.500538651439</c:v>
                </c:pt>
                <c:pt idx="6">
                  <c:v>16816.640208418627</c:v>
                </c:pt>
                <c:pt idx="7">
                  <c:v>17591.067212029579</c:v>
                </c:pt>
                <c:pt idx="8">
                  <c:v>18235.116762487272</c:v>
                </c:pt>
                <c:pt idx="9">
                  <c:v>18787.018902688164</c:v>
                </c:pt>
                <c:pt idx="10">
                  <c:v>19270.184063599001</c:v>
                </c:pt>
                <c:pt idx="11">
                  <c:v>19700.027271493436</c:v>
                </c:pt>
                <c:pt idx="12">
                  <c:v>20087.256226968238</c:v>
                </c:pt>
                <c:pt idx="13">
                  <c:v>20439.620875413319</c:v>
                </c:pt>
                <c:pt idx="14">
                  <c:v>20762.916477669056</c:v>
                </c:pt>
                <c:pt idx="15">
                  <c:v>21061.593261348218</c:v>
                </c:pt>
                <c:pt idx="16">
                  <c:v>21339.144790938775</c:v>
                </c:pt>
                <c:pt idx="17">
                  <c:v>21598.365141356368</c:v>
                </c:pt>
                <c:pt idx="18">
                  <c:v>21841.524817070436</c:v>
                </c:pt>
                <c:pt idx="19">
                  <c:v>22070.494463778854</c:v>
                </c:pt>
                <c:pt idx="20">
                  <c:v>22286.833965538295</c:v>
                </c:pt>
                <c:pt idx="21">
                  <c:v>22491.857959713099</c:v>
                </c:pt>
                <c:pt idx="22">
                  <c:v>22686.684899818963</c:v>
                </c:pt>
                <c:pt idx="23">
                  <c:v>27092.203540018185</c:v>
                </c:pt>
                <c:pt idx="24">
                  <c:v>31365.078210695345</c:v>
                </c:pt>
                <c:pt idx="25">
                  <c:v>35194.578140763719</c:v>
                </c:pt>
                <c:pt idx="26">
                  <c:v>38259.73305817823</c:v>
                </c:pt>
                <c:pt idx="27">
                  <c:v>40268.945649134563</c:v>
                </c:pt>
                <c:pt idx="28">
                  <c:v>41014.456051798159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E9-4CDA-8E71-992EC19180C3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Modelo'!$Z$40:$Z$68</c:f>
              <c:numCache>
                <c:formatCode>0.00</c:formatCode>
                <c:ptCount val="29"/>
                <c:pt idx="0" formatCode="#,##0.00">
                  <c:v>585.69772347252115</c:v>
                </c:pt>
                <c:pt idx="1">
                  <c:v>1116.1611295822379</c:v>
                </c:pt>
                <c:pt idx="2">
                  <c:v>2194.0031489249882</c:v>
                </c:pt>
                <c:pt idx="3">
                  <c:v>6292.4696769717712</c:v>
                </c:pt>
                <c:pt idx="4">
                  <c:v>7380.9201030870199</c:v>
                </c:pt>
                <c:pt idx="5">
                  <c:v>8064.4542088888093</c:v>
                </c:pt>
                <c:pt idx="6">
                  <c:v>8568.6117746212258</c:v>
                </c:pt>
                <c:pt idx="7">
                  <c:v>8969.7951741906891</c:v>
                </c:pt>
                <c:pt idx="8">
                  <c:v>9303.6899979971149</c:v>
                </c:pt>
                <c:pt idx="9">
                  <c:v>9589.9906199038833</c:v>
                </c:pt>
                <c:pt idx="10">
                  <c:v>9840.7659504792955</c:v>
                </c:pt>
                <c:pt idx="11">
                  <c:v>10063.967918251055</c:v>
                </c:pt>
                <c:pt idx="12">
                  <c:v>10265.12310577362</c:v>
                </c:pt>
                <c:pt idx="13">
                  <c:v>10448.233384181618</c:v>
                </c:pt>
                <c:pt idx="14">
                  <c:v>10616.292529607324</c:v>
                </c:pt>
                <c:pt idx="15">
                  <c:v>10771.600355422544</c:v>
                </c:pt>
                <c:pt idx="16">
                  <c:v>10915.962906286633</c:v>
                </c:pt>
                <c:pt idx="17">
                  <c:v>11050.825072292773</c:v>
                </c:pt>
                <c:pt idx="18">
                  <c:v>11177.361333684297</c:v>
                </c:pt>
                <c:pt idx="19">
                  <c:v>11296.539594901209</c:v>
                </c:pt>
                <c:pt idx="20">
                  <c:v>11409.167170948735</c:v>
                </c:pt>
                <c:pt idx="21">
                  <c:v>11515.924611097475</c:v>
                </c:pt>
                <c:pt idx="22">
                  <c:v>11617.391035079587</c:v>
                </c:pt>
                <c:pt idx="23">
                  <c:v>13916.532525590654</c:v>
                </c:pt>
                <c:pt idx="24">
                  <c:v>16154.966819526386</c:v>
                </c:pt>
                <c:pt idx="25">
                  <c:v>18168.738140535494</c:v>
                </c:pt>
                <c:pt idx="26">
                  <c:v>19787.386660057145</c:v>
                </c:pt>
                <c:pt idx="27">
                  <c:v>20855.170974827048</c:v>
                </c:pt>
                <c:pt idx="28">
                  <c:v>21260.256035246908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E9-4CDA-8E71-992EC19180C3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Modelo'!$AI$40:$AI$68</c:f>
              <c:numCache>
                <c:formatCode>0.00</c:formatCode>
                <c:ptCount val="29"/>
                <c:pt idx="0" formatCode="#,##0.00">
                  <c:v>1261.2493092952909</c:v>
                </c:pt>
                <c:pt idx="1">
                  <c:v>2371.250331828151</c:v>
                </c:pt>
                <c:pt idx="2">
                  <c:v>4598.154633442633</c:v>
                </c:pt>
                <c:pt idx="3">
                  <c:v>6292.4696769717712</c:v>
                </c:pt>
                <c:pt idx="4">
                  <c:v>7380.9201030870199</c:v>
                </c:pt>
                <c:pt idx="5">
                  <c:v>8064.4542088888093</c:v>
                </c:pt>
                <c:pt idx="6">
                  <c:v>8568.6117746212258</c:v>
                </c:pt>
                <c:pt idx="7">
                  <c:v>8969.7951741906891</c:v>
                </c:pt>
                <c:pt idx="8">
                  <c:v>9303.6899979971149</c:v>
                </c:pt>
                <c:pt idx="9">
                  <c:v>9589.9906199038833</c:v>
                </c:pt>
                <c:pt idx="10">
                  <c:v>9840.7659504792955</c:v>
                </c:pt>
                <c:pt idx="11">
                  <c:v>10063.967918251055</c:v>
                </c:pt>
                <c:pt idx="12">
                  <c:v>10265.12310577362</c:v>
                </c:pt>
                <c:pt idx="13">
                  <c:v>10448.233384181618</c:v>
                </c:pt>
                <c:pt idx="14">
                  <c:v>10616.292529607324</c:v>
                </c:pt>
                <c:pt idx="15">
                  <c:v>10771.600355422544</c:v>
                </c:pt>
                <c:pt idx="16">
                  <c:v>10915.962906286633</c:v>
                </c:pt>
                <c:pt idx="17">
                  <c:v>11050.825072292773</c:v>
                </c:pt>
                <c:pt idx="18">
                  <c:v>11177.361333684297</c:v>
                </c:pt>
                <c:pt idx="19">
                  <c:v>11296.539594901209</c:v>
                </c:pt>
                <c:pt idx="20">
                  <c:v>11409.167170948735</c:v>
                </c:pt>
                <c:pt idx="21">
                  <c:v>11515.924611097475</c:v>
                </c:pt>
                <c:pt idx="22">
                  <c:v>11617.391035079587</c:v>
                </c:pt>
                <c:pt idx="23">
                  <c:v>13916.532525590654</c:v>
                </c:pt>
                <c:pt idx="24">
                  <c:v>16154.966819526386</c:v>
                </c:pt>
                <c:pt idx="25">
                  <c:v>18168.738140535494</c:v>
                </c:pt>
                <c:pt idx="26">
                  <c:v>19787.386660057145</c:v>
                </c:pt>
                <c:pt idx="27">
                  <c:v>20855.170974827048</c:v>
                </c:pt>
                <c:pt idx="28">
                  <c:v>21260.256035246908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E9-4CDA-8E71-992EC19180C3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Modelo'!$AR$40:$AR$68</c:f>
              <c:numCache>
                <c:formatCode>0.00</c:formatCode>
                <c:ptCount val="29"/>
                <c:pt idx="0" formatCode="#,##0.00">
                  <c:v>1167.639721980928</c:v>
                </c:pt>
                <c:pt idx="1">
                  <c:v>2187.8727683444467</c:v>
                </c:pt>
                <c:pt idx="2">
                  <c:v>4227.5743898936335</c:v>
                </c:pt>
                <c:pt idx="3">
                  <c:v>11806.206932406023</c:v>
                </c:pt>
                <c:pt idx="4">
                  <c:v>13791.490821622867</c:v>
                </c:pt>
                <c:pt idx="5">
                  <c:v>15033.99189933006</c:v>
                </c:pt>
                <c:pt idx="6">
                  <c:v>15948.50908827389</c:v>
                </c:pt>
                <c:pt idx="7">
                  <c:v>16675.132011878199</c:v>
                </c:pt>
                <c:pt idx="8">
                  <c:v>17279.163992365149</c:v>
                </c:pt>
                <c:pt idx="9">
                  <c:v>17796.591599902706</c:v>
                </c:pt>
                <c:pt idx="10">
                  <c:v>18249.441488792243</c:v>
                </c:pt>
                <c:pt idx="11">
                  <c:v>18652.212045088039</c:v>
                </c:pt>
                <c:pt idx="12">
                  <c:v>19014.97099497023</c:v>
                </c:pt>
                <c:pt idx="13">
                  <c:v>19345.003032565121</c:v>
                </c:pt>
                <c:pt idx="14">
                  <c:v>19647.754149923618</c:v>
                </c:pt>
                <c:pt idx="15">
                  <c:v>19927.405428971484</c:v>
                </c:pt>
                <c:pt idx="16">
                  <c:v>20187.238478163152</c:v>
                </c:pt>
                <c:pt idx="17">
                  <c:v>20429.877366137494</c:v>
                </c:pt>
                <c:pt idx="18">
                  <c:v>20657.454082554872</c:v>
                </c:pt>
                <c:pt idx="19">
                  <c:v>20871.724873572864</c:v>
                </c:pt>
                <c:pt idx="20">
                  <c:v>21074.154012254283</c:v>
                </c:pt>
                <c:pt idx="21">
                  <c:v>21265.975386838429</c:v>
                </c:pt>
                <c:pt idx="22">
                  <c:v>21448.238616102186</c:v>
                </c:pt>
                <c:pt idx="23">
                  <c:v>25565.308234538763</c:v>
                </c:pt>
                <c:pt idx="24">
                  <c:v>29551.154734120384</c:v>
                </c:pt>
                <c:pt idx="25">
                  <c:v>33117.857624760727</c:v>
                </c:pt>
                <c:pt idx="26">
                  <c:v>35968.835811616227</c:v>
                </c:pt>
                <c:pt idx="27">
                  <c:v>37835.164094625623</c:v>
                </c:pt>
                <c:pt idx="28">
                  <c:v>38525.569909250509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E9-4CDA-8E71-992EC19180C3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Modelo'!$BC$40:$BC$68</c:f>
              <c:numCache>
                <c:formatCode>0.00</c:formatCode>
                <c:ptCount val="29"/>
                <c:pt idx="0" formatCode="#,##0.00">
                  <c:v>1119.8538595105347</c:v>
                </c:pt>
                <c:pt idx="1">
                  <c:v>2031.9329748995904</c:v>
                </c:pt>
                <c:pt idx="2">
                  <c:v>3773.3551875606709</c:v>
                </c:pt>
                <c:pt idx="3">
                  <c:v>10145.504587454341</c:v>
                </c:pt>
                <c:pt idx="4">
                  <c:v>11848.030194978403</c:v>
                </c:pt>
                <c:pt idx="5">
                  <c:v>12924.541173282811</c:v>
                </c:pt>
                <c:pt idx="6">
                  <c:v>13722.642093388899</c:v>
                </c:pt>
                <c:pt idx="7">
                  <c:v>14360.371470502598</c:v>
                </c:pt>
                <c:pt idx="8">
                  <c:v>14892.994129505632</c:v>
                </c:pt>
                <c:pt idx="9">
                  <c:v>15351.077499755129</c:v>
                </c:pt>
                <c:pt idx="10">
                  <c:v>15753.391750433912</c:v>
                </c:pt>
                <c:pt idx="11">
                  <c:v>16112.327339742536</c:v>
                </c:pt>
                <c:pt idx="12">
                  <c:v>16436.510612810791</c:v>
                </c:pt>
                <c:pt idx="13">
                  <c:v>16732.198148635431</c:v>
                </c:pt>
                <c:pt idx="14">
                  <c:v>17004.077561118065</c:v>
                </c:pt>
                <c:pt idx="15">
                  <c:v>17255.75500448791</c:v>
                </c:pt>
                <c:pt idx="16">
                  <c:v>17490.066206053812</c:v>
                </c:pt>
                <c:pt idx="17">
                  <c:v>17709.282724681154</c:v>
                </c:pt>
                <c:pt idx="18">
                  <c:v>17915.253234068303</c:v>
                </c:pt>
                <c:pt idx="19">
                  <c:v>18109.503006264189</c:v>
                </c:pt>
                <c:pt idx="20">
                  <c:v>18293.305648216399</c:v>
                </c:pt>
                <c:pt idx="21">
                  <c:v>18467.735913395009</c:v>
                </c:pt>
                <c:pt idx="22">
                  <c:v>18633.709296073808</c:v>
                </c:pt>
                <c:pt idx="23">
                  <c:v>22445.680270998881</c:v>
                </c:pt>
                <c:pt idx="24">
                  <c:v>26259.562561128147</c:v>
                </c:pt>
                <c:pt idx="25">
                  <c:v>29796.675262335251</c:v>
                </c:pt>
                <c:pt idx="26">
                  <c:v>32755.659191037361</c:v>
                </c:pt>
                <c:pt idx="27">
                  <c:v>34862.776552567477</c:v>
                </c:pt>
                <c:pt idx="28">
                  <c:v>35932.786114393835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E9-4CDA-8E71-992EC19180C3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Modelo'!$BM$40:$BM$68</c:f>
              <c:numCache>
                <c:formatCode>0.00</c:formatCode>
                <c:ptCount val="29"/>
                <c:pt idx="0" formatCode="#,##0.00">
                  <c:v>2192.0557937144217</c:v>
                </c:pt>
                <c:pt idx="1">
                  <c:v>3636.8317072239201</c:v>
                </c:pt>
                <c:pt idx="2">
                  <c:v>5989.8597019708386</c:v>
                </c:pt>
                <c:pt idx="3">
                  <c:v>12816.11239490327</c:v>
                </c:pt>
                <c:pt idx="4">
                  <c:v>14410.873698453488</c:v>
                </c:pt>
                <c:pt idx="5">
                  <c:v>15389.711024185388</c:v>
                </c:pt>
                <c:pt idx="6">
                  <c:v>16102.784846075325</c:v>
                </c:pt>
                <c:pt idx="7">
                  <c:v>16665.627312361303</c:v>
                </c:pt>
                <c:pt idx="8">
                  <c:v>17131.345735713832</c:v>
                </c:pt>
                <c:pt idx="9">
                  <c:v>17528.917869133878</c:v>
                </c:pt>
                <c:pt idx="10">
                  <c:v>17875.947035979782</c:v>
                </c:pt>
                <c:pt idx="11">
                  <c:v>18183.950382391136</c:v>
                </c:pt>
                <c:pt idx="12">
                  <c:v>18460.885729172842</c:v>
                </c:pt>
                <c:pt idx="13">
                  <c:v>18712.486954614833</c:v>
                </c:pt>
                <c:pt idx="14">
                  <c:v>18943.025216443493</c:v>
                </c:pt>
                <c:pt idx="15">
                  <c:v>19155.769332515549</c:v>
                </c:pt>
                <c:pt idx="16">
                  <c:v>19353.277798312411</c:v>
                </c:pt>
                <c:pt idx="17">
                  <c:v>19537.591421179903</c:v>
                </c:pt>
                <c:pt idx="18">
                  <c:v>19710.364643341232</c:v>
                </c:pt>
                <c:pt idx="19">
                  <c:v>19872.957609211306</c:v>
                </c:pt>
                <c:pt idx="20">
                  <c:v>20026.50228781984</c:v>
                </c:pt>
                <c:pt idx="21">
                  <c:v>20171.950970467969</c:v>
                </c:pt>
                <c:pt idx="22">
                  <c:v>20310.112504943987</c:v>
                </c:pt>
                <c:pt idx="23">
                  <c:v>23431.465774826884</c:v>
                </c:pt>
                <c:pt idx="24">
                  <c:v>26495.133329539396</c:v>
                </c:pt>
                <c:pt idx="25">
                  <c:v>29345.674640640387</c:v>
                </c:pt>
                <c:pt idx="26">
                  <c:v>31818.726456800501</c:v>
                </c:pt>
                <c:pt idx="27">
                  <c:v>33756.573447369628</c:v>
                </c:pt>
                <c:pt idx="28">
                  <c:v>35027.945938938836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E9-4CDA-8E71-992EC19180C3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Modelo'!$BW$40:$BW$68</c:f>
              <c:numCache>
                <c:formatCode>0.00</c:formatCode>
                <c:ptCount val="29"/>
                <c:pt idx="0" formatCode="#,##0.00">
                  <c:v>772.30960114024822</c:v>
                </c:pt>
                <c:pt idx="1">
                  <c:v>1324.8613601345014</c:v>
                </c:pt>
                <c:pt idx="2">
                  <c:v>2382.0759434201777</c:v>
                </c:pt>
                <c:pt idx="3">
                  <c:v>6365.7504933441824</c:v>
                </c:pt>
                <c:pt idx="4">
                  <c:v>7456.1851328715929</c:v>
                </c:pt>
                <c:pt idx="5">
                  <c:v>8150.1754421695805</c:v>
                </c:pt>
                <c:pt idx="6">
                  <c:v>8666.7686939569412</c:v>
                </c:pt>
                <c:pt idx="7">
                  <c:v>9080.7716508127396</c:v>
                </c:pt>
                <c:pt idx="8">
                  <c:v>9427.3398083134271</c:v>
                </c:pt>
                <c:pt idx="9">
                  <c:v>9725.9730845912127</c:v>
                </c:pt>
                <c:pt idx="10">
                  <c:v>9988.6728840590931</c:v>
                </c:pt>
                <c:pt idx="11">
                  <c:v>10223.376633724121</c:v>
                </c:pt>
                <c:pt idx="12">
                  <c:v>10435.619503224116</c:v>
                </c:pt>
                <c:pt idx="13">
                  <c:v>10629.421846427849</c:v>
                </c:pt>
                <c:pt idx="14">
                  <c:v>10807.799675042581</c:v>
                </c:pt>
                <c:pt idx="15">
                  <c:v>10973.075851209787</c:v>
                </c:pt>
                <c:pt idx="16">
                  <c:v>11127.078877559568</c:v>
                </c:pt>
                <c:pt idx="17">
                  <c:v>11271.274871164622</c:v>
                </c:pt>
                <c:pt idx="18">
                  <c:v>11406.858056089632</c:v>
                </c:pt>
                <c:pt idx="19">
                  <c:v>11534.814543196082</c:v>
                </c:pt>
                <c:pt idx="20">
                  <c:v>11655.968361306695</c:v>
                </c:pt>
                <c:pt idx="21">
                  <c:v>11771.015372377815</c:v>
                </c:pt>
                <c:pt idx="22">
                  <c:v>11880.548717930467</c:v>
                </c:pt>
                <c:pt idx="23">
                  <c:v>14413.72348692816</c:v>
                </c:pt>
                <c:pt idx="24">
                  <c:v>16985.945773918073</c:v>
                </c:pt>
                <c:pt idx="25">
                  <c:v>19420.481996216651</c:v>
                </c:pt>
                <c:pt idx="26">
                  <c:v>21523.96241632634</c:v>
                </c:pt>
                <c:pt idx="27">
                  <c:v>23110.982154516023</c:v>
                </c:pt>
                <c:pt idx="28">
                  <c:v>24033.499888525661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E9-4CDA-8E71-992EC19180C3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Modelo'!$CG$40:$CG$68</c:f>
              <c:numCache>
                <c:formatCode>0.00</c:formatCode>
                <c:ptCount val="29"/>
                <c:pt idx="0" formatCode="#,##0.00">
                  <c:v>825.21281947506839</c:v>
                </c:pt>
                <c:pt idx="1">
                  <c:v>1522.6098493462389</c:v>
                </c:pt>
                <c:pt idx="2">
                  <c:v>2827.3150464835785</c:v>
                </c:pt>
                <c:pt idx="3">
                  <c:v>7372.1863118828069</c:v>
                </c:pt>
                <c:pt idx="4">
                  <c:v>8543.4908222226823</c:v>
                </c:pt>
                <c:pt idx="5">
                  <c:v>9276.9260464649669</c:v>
                </c:pt>
                <c:pt idx="6">
                  <c:v>9817.3559313999122</c:v>
                </c:pt>
                <c:pt idx="7">
                  <c:v>10247.256118269359</c:v>
                </c:pt>
                <c:pt idx="8">
                  <c:v>10605.032290303127</c:v>
                </c:pt>
                <c:pt idx="9">
                  <c:v>10911.83930946918</c:v>
                </c:pt>
                <c:pt idx="10">
                  <c:v>11180.623945776404</c:v>
                </c:pt>
                <c:pt idx="11">
                  <c:v>11419.908382727164</c:v>
                </c:pt>
                <c:pt idx="12">
                  <c:v>11635.61131986942</c:v>
                </c:pt>
                <c:pt idx="13">
                  <c:v>11832.016253821976</c:v>
                </c:pt>
                <c:pt idx="14">
                  <c:v>12012.326315444509</c:v>
                </c:pt>
                <c:pt idx="15">
                  <c:v>12179.001355916855</c:v>
                </c:pt>
                <c:pt idx="16">
                  <c:v>12333.972618790236</c:v>
                </c:pt>
                <c:pt idx="17">
                  <c:v>12478.784861778189</c:v>
                </c:pt>
                <c:pt idx="18">
                  <c:v>12614.693559519588</c:v>
                </c:pt>
                <c:pt idx="19">
                  <c:v>12742.733251978358</c:v>
                </c:pt>
                <c:pt idx="20">
                  <c:v>12863.766765424127</c:v>
                </c:pt>
                <c:pt idx="21">
                  <c:v>12978.521404165407</c:v>
                </c:pt>
                <c:pt idx="22">
                  <c:v>13087.616053418495</c:v>
                </c:pt>
                <c:pt idx="23">
                  <c:v>15568.352778924769</c:v>
                </c:pt>
                <c:pt idx="24">
                  <c:v>18004.756930800311</c:v>
                </c:pt>
                <c:pt idx="25">
                  <c:v>20223.548622378174</c:v>
                </c:pt>
                <c:pt idx="26">
                  <c:v>22045.454495403326</c:v>
                </c:pt>
                <c:pt idx="27">
                  <c:v>23315.720879068042</c:v>
                </c:pt>
                <c:pt idx="28">
                  <c:v>23937.869597883655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E9-4CDA-8E71-992EC19180C3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Modelo'!$CQ$40:$CQ$68</c:f>
              <c:numCache>
                <c:formatCode>0.00</c:formatCode>
                <c:ptCount val="29"/>
                <c:pt idx="0" formatCode="#,##0.00">
                  <c:v>1154.8644381732031</c:v>
                </c:pt>
                <c:pt idx="1">
                  <c:v>2193.4713728803335</c:v>
                </c:pt>
                <c:pt idx="2">
                  <c:v>4173.27105837217</c:v>
                </c:pt>
                <c:pt idx="3">
                  <c:v>11209.434067979962</c:v>
                </c:pt>
                <c:pt idx="4">
                  <c:v>13047.180000439654</c:v>
                </c:pt>
                <c:pt idx="5">
                  <c:v>14202.766851099803</c:v>
                </c:pt>
                <c:pt idx="6">
                  <c:v>15056.696523438461</c:v>
                </c:pt>
                <c:pt idx="7">
                  <c:v>15737.487314468495</c:v>
                </c:pt>
                <c:pt idx="8">
                  <c:v>16305.1010475725</c:v>
                </c:pt>
                <c:pt idx="9">
                  <c:v>16792.616809469542</c:v>
                </c:pt>
                <c:pt idx="10">
                  <c:v>17220.304933105836</c:v>
                </c:pt>
                <c:pt idx="11">
                  <c:v>17601.52313629464</c:v>
                </c:pt>
                <c:pt idx="12">
                  <c:v>17945.557551630216</c:v>
                </c:pt>
                <c:pt idx="13">
                  <c:v>18259.134721962768</c:v>
                </c:pt>
                <c:pt idx="14">
                  <c:v>18547.288717185624</c:v>
                </c:pt>
                <c:pt idx="15">
                  <c:v>18813.888341228729</c:v>
                </c:pt>
                <c:pt idx="16">
                  <c:v>19061.973114293021</c:v>
                </c:pt>
                <c:pt idx="17">
                  <c:v>19293.975849196981</c:v>
                </c:pt>
                <c:pt idx="18">
                  <c:v>19511.874970773919</c:v>
                </c:pt>
                <c:pt idx="19">
                  <c:v>19717.3016793393</c:v>
                </c:pt>
                <c:pt idx="20">
                  <c:v>19911.617164721756</c:v>
                </c:pt>
                <c:pt idx="21">
                  <c:v>20095.969409155256</c:v>
                </c:pt>
                <c:pt idx="22">
                  <c:v>20271.335745198863</c:v>
                </c:pt>
                <c:pt idx="23">
                  <c:v>24289.477937500804</c:v>
                </c:pt>
                <c:pt idx="24">
                  <c:v>28304.039315119368</c:v>
                </c:pt>
                <c:pt idx="25">
                  <c:v>32043.975322109567</c:v>
                </c:pt>
                <c:pt idx="26">
                  <c:v>35216.207964795693</c:v>
                </c:pt>
                <c:pt idx="27">
                  <c:v>37551.806051518724</c:v>
                </c:pt>
                <c:pt idx="28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FE9-4CDA-8E71-992EC19180C3}"/>
            </c:ext>
          </c:extLst>
        </c:ser>
        <c:ser>
          <c:idx val="11"/>
          <c:order val="11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Modelo'!$BL$96:$BL$97</c:f>
              <c:numCache>
                <c:formatCode>General</c:formatCode>
                <c:ptCount val="2"/>
                <c:pt idx="0">
                  <c:v>81</c:v>
                </c:pt>
                <c:pt idx="1">
                  <c:v>21623</c:v>
                </c:pt>
              </c:numCache>
            </c:numRef>
          </c:xVal>
          <c:yVal>
            <c:numRef>
              <c:f>'Gráficas x Modelo'!$BM$96:$BM$97</c:f>
              <c:numCache>
                <c:formatCode>General</c:formatCode>
                <c:ptCount val="2"/>
                <c:pt idx="0">
                  <c:v>200.3049</c:v>
                </c:pt>
                <c:pt idx="1">
                  <c:v>53471.5167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9-434F-A202-8D67B5A0E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79904"/>
        <c:axId val="-1988390784"/>
      </c:scatterChart>
      <c:valAx>
        <c:axId val="-1988379904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0784"/>
        <c:crosses val="autoZero"/>
        <c:crossBetween val="midCat"/>
      </c:valAx>
      <c:valAx>
        <c:axId val="-198839078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0"/>
            <c:trendlineLbl>
              <c:layout>
                <c:manualLayout>
                  <c:x val="1.0538232844358281E-2"/>
                  <c:y val="0.297333425145414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Modelo'!$H$40:$H$68,'Gráficas x Modelo'!$Q$40:$Q$68,'Gráficas x Modelo'!$Z$40:$Z$68,'Gráficas x Modelo'!$AI$40:$AI$68,'Gráficas x Modelo'!$AR$40:$AR$68,'Gráficas x Modelo'!$BC$40:$BC$68,'Gráficas x Modelo'!$BM$40:$BM$68,'Gráficas x Modelo'!$BW$40:$BW$68,'Gráficas x Modelo'!$CG$40:$CG$68,'Gráficas x Modelo'!$CQ$40:$CQ$68)</c:f>
              <c:numCache>
                <c:formatCode>0.00</c:formatCode>
                <c:ptCount val="290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  <c:pt idx="29" formatCode="#,##0.00">
                  <c:v>1198.0130575579165</c:v>
                </c:pt>
                <c:pt idx="30">
                  <c:v>2259.662496836695</c:v>
                </c:pt>
                <c:pt idx="31">
                  <c:v>4396.3755615398904</c:v>
                </c:pt>
                <c:pt idx="32">
                  <c:v>12409.644915767338</c:v>
                </c:pt>
                <c:pt idx="33">
                  <c:v>14520.021934286284</c:v>
                </c:pt>
                <c:pt idx="34">
                  <c:v>15842.500538651439</c:v>
                </c:pt>
                <c:pt idx="35">
                  <c:v>16816.640208418627</c:v>
                </c:pt>
                <c:pt idx="36">
                  <c:v>17591.067212029579</c:v>
                </c:pt>
                <c:pt idx="37">
                  <c:v>18235.116762487272</c:v>
                </c:pt>
                <c:pt idx="38">
                  <c:v>18787.018902688164</c:v>
                </c:pt>
                <c:pt idx="39">
                  <c:v>19270.184063599001</c:v>
                </c:pt>
                <c:pt idx="40">
                  <c:v>19700.027271493436</c:v>
                </c:pt>
                <c:pt idx="41">
                  <c:v>20087.256226968238</c:v>
                </c:pt>
                <c:pt idx="42">
                  <c:v>20439.620875413319</c:v>
                </c:pt>
                <c:pt idx="43">
                  <c:v>20762.916477669056</c:v>
                </c:pt>
                <c:pt idx="44">
                  <c:v>21061.593261348218</c:v>
                </c:pt>
                <c:pt idx="45">
                  <c:v>21339.144790938775</c:v>
                </c:pt>
                <c:pt idx="46">
                  <c:v>21598.365141356368</c:v>
                </c:pt>
                <c:pt idx="47">
                  <c:v>21841.524817070436</c:v>
                </c:pt>
                <c:pt idx="48">
                  <c:v>22070.494463778854</c:v>
                </c:pt>
                <c:pt idx="49">
                  <c:v>22286.833965538295</c:v>
                </c:pt>
                <c:pt idx="50">
                  <c:v>22491.857959713099</c:v>
                </c:pt>
                <c:pt idx="51">
                  <c:v>22686.684899818963</c:v>
                </c:pt>
                <c:pt idx="52">
                  <c:v>27092.203540018185</c:v>
                </c:pt>
                <c:pt idx="53">
                  <c:v>31365.078210695345</c:v>
                </c:pt>
                <c:pt idx="54">
                  <c:v>35194.578140763719</c:v>
                </c:pt>
                <c:pt idx="55">
                  <c:v>38259.73305817823</c:v>
                </c:pt>
                <c:pt idx="56">
                  <c:v>40268.945649134563</c:v>
                </c:pt>
                <c:pt idx="57">
                  <c:v>41014.456051798159</c:v>
                </c:pt>
                <c:pt idx="58" formatCode="#,##0.00">
                  <c:v>585.69772347252115</c:v>
                </c:pt>
                <c:pt idx="59">
                  <c:v>1116.1611295822379</c:v>
                </c:pt>
                <c:pt idx="60">
                  <c:v>2194.0031489249882</c:v>
                </c:pt>
                <c:pt idx="61">
                  <c:v>6292.4696769717712</c:v>
                </c:pt>
                <c:pt idx="62">
                  <c:v>7380.9201030870199</c:v>
                </c:pt>
                <c:pt idx="63">
                  <c:v>8064.4542088888093</c:v>
                </c:pt>
                <c:pt idx="64">
                  <c:v>8568.6117746212258</c:v>
                </c:pt>
                <c:pt idx="65">
                  <c:v>8969.7951741906891</c:v>
                </c:pt>
                <c:pt idx="66">
                  <c:v>9303.6899979971149</c:v>
                </c:pt>
                <c:pt idx="67">
                  <c:v>9589.9906199038833</c:v>
                </c:pt>
                <c:pt idx="68">
                  <c:v>9840.7659504792955</c:v>
                </c:pt>
                <c:pt idx="69">
                  <c:v>10063.967918251055</c:v>
                </c:pt>
                <c:pt idx="70">
                  <c:v>10265.12310577362</c:v>
                </c:pt>
                <c:pt idx="71">
                  <c:v>10448.233384181618</c:v>
                </c:pt>
                <c:pt idx="72">
                  <c:v>10616.292529607324</c:v>
                </c:pt>
                <c:pt idx="73">
                  <c:v>10771.600355422544</c:v>
                </c:pt>
                <c:pt idx="74">
                  <c:v>10915.962906286633</c:v>
                </c:pt>
                <c:pt idx="75">
                  <c:v>11050.825072292773</c:v>
                </c:pt>
                <c:pt idx="76">
                  <c:v>11177.361333684297</c:v>
                </c:pt>
                <c:pt idx="77">
                  <c:v>11296.539594901209</c:v>
                </c:pt>
                <c:pt idx="78">
                  <c:v>11409.167170948735</c:v>
                </c:pt>
                <c:pt idx="79">
                  <c:v>11515.924611097475</c:v>
                </c:pt>
                <c:pt idx="80">
                  <c:v>11617.391035079587</c:v>
                </c:pt>
                <c:pt idx="81">
                  <c:v>13916.532525590654</c:v>
                </c:pt>
                <c:pt idx="82">
                  <c:v>16154.966819526386</c:v>
                </c:pt>
                <c:pt idx="83">
                  <c:v>18168.738140535494</c:v>
                </c:pt>
                <c:pt idx="84">
                  <c:v>19787.386660057145</c:v>
                </c:pt>
                <c:pt idx="85">
                  <c:v>20855.170974827048</c:v>
                </c:pt>
                <c:pt idx="86">
                  <c:v>21260.256035246908</c:v>
                </c:pt>
                <c:pt idx="87" formatCode="#,##0.00">
                  <c:v>1261.2493092952909</c:v>
                </c:pt>
                <c:pt idx="88">
                  <c:v>2371.250331828151</c:v>
                </c:pt>
                <c:pt idx="89">
                  <c:v>4598.154633442633</c:v>
                </c:pt>
                <c:pt idx="90">
                  <c:v>6292.4696769717712</c:v>
                </c:pt>
                <c:pt idx="91">
                  <c:v>7380.9201030870199</c:v>
                </c:pt>
                <c:pt idx="92">
                  <c:v>8064.4542088888093</c:v>
                </c:pt>
                <c:pt idx="93">
                  <c:v>8568.6117746212258</c:v>
                </c:pt>
                <c:pt idx="94">
                  <c:v>8969.7951741906891</c:v>
                </c:pt>
                <c:pt idx="95">
                  <c:v>9303.6899979971149</c:v>
                </c:pt>
                <c:pt idx="96">
                  <c:v>9589.9906199038833</c:v>
                </c:pt>
                <c:pt idx="97">
                  <c:v>9840.7659504792955</c:v>
                </c:pt>
                <c:pt idx="98">
                  <c:v>10063.967918251055</c:v>
                </c:pt>
                <c:pt idx="99">
                  <c:v>10265.12310577362</c:v>
                </c:pt>
                <c:pt idx="100">
                  <c:v>10448.233384181618</c:v>
                </c:pt>
                <c:pt idx="101">
                  <c:v>10616.292529607324</c:v>
                </c:pt>
                <c:pt idx="102">
                  <c:v>10771.600355422544</c:v>
                </c:pt>
                <c:pt idx="103">
                  <c:v>10915.962906286633</c:v>
                </c:pt>
                <c:pt idx="104">
                  <c:v>11050.825072292773</c:v>
                </c:pt>
                <c:pt idx="105">
                  <c:v>11177.361333684297</c:v>
                </c:pt>
                <c:pt idx="106">
                  <c:v>11296.539594901209</c:v>
                </c:pt>
                <c:pt idx="107">
                  <c:v>11409.167170948735</c:v>
                </c:pt>
                <c:pt idx="108">
                  <c:v>11515.924611097475</c:v>
                </c:pt>
                <c:pt idx="109">
                  <c:v>11617.391035079587</c:v>
                </c:pt>
                <c:pt idx="110">
                  <c:v>13916.532525590654</c:v>
                </c:pt>
                <c:pt idx="111">
                  <c:v>16154.966819526386</c:v>
                </c:pt>
                <c:pt idx="112">
                  <c:v>18168.738140535494</c:v>
                </c:pt>
                <c:pt idx="113">
                  <c:v>19787.386660057145</c:v>
                </c:pt>
                <c:pt idx="114">
                  <c:v>20855.170974827048</c:v>
                </c:pt>
                <c:pt idx="115">
                  <c:v>21260.256035246908</c:v>
                </c:pt>
                <c:pt idx="116" formatCode="#,##0.00">
                  <c:v>1167.639721980928</c:v>
                </c:pt>
                <c:pt idx="117">
                  <c:v>2187.8727683444467</c:v>
                </c:pt>
                <c:pt idx="118">
                  <c:v>4227.5743898936335</c:v>
                </c:pt>
                <c:pt idx="119">
                  <c:v>11806.206932406023</c:v>
                </c:pt>
                <c:pt idx="120">
                  <c:v>13791.490821622867</c:v>
                </c:pt>
                <c:pt idx="121">
                  <c:v>15033.99189933006</c:v>
                </c:pt>
                <c:pt idx="122">
                  <c:v>15948.50908827389</c:v>
                </c:pt>
                <c:pt idx="123">
                  <c:v>16675.132011878199</c:v>
                </c:pt>
                <c:pt idx="124">
                  <c:v>17279.163992365149</c:v>
                </c:pt>
                <c:pt idx="125">
                  <c:v>17796.591599902706</c:v>
                </c:pt>
                <c:pt idx="126">
                  <c:v>18249.441488792243</c:v>
                </c:pt>
                <c:pt idx="127">
                  <c:v>18652.212045088039</c:v>
                </c:pt>
                <c:pt idx="128">
                  <c:v>19014.97099497023</c:v>
                </c:pt>
                <c:pt idx="129">
                  <c:v>19345.003032565121</c:v>
                </c:pt>
                <c:pt idx="130">
                  <c:v>19647.754149923618</c:v>
                </c:pt>
                <c:pt idx="131">
                  <c:v>19927.405428971484</c:v>
                </c:pt>
                <c:pt idx="132">
                  <c:v>20187.238478163152</c:v>
                </c:pt>
                <c:pt idx="133">
                  <c:v>20429.877366137494</c:v>
                </c:pt>
                <c:pt idx="134">
                  <c:v>20657.454082554872</c:v>
                </c:pt>
                <c:pt idx="135">
                  <c:v>20871.724873572864</c:v>
                </c:pt>
                <c:pt idx="136">
                  <c:v>21074.154012254283</c:v>
                </c:pt>
                <c:pt idx="137">
                  <c:v>21265.975386838429</c:v>
                </c:pt>
                <c:pt idx="138">
                  <c:v>21448.238616102186</c:v>
                </c:pt>
                <c:pt idx="139">
                  <c:v>25565.308234538763</c:v>
                </c:pt>
                <c:pt idx="140">
                  <c:v>29551.154734120384</c:v>
                </c:pt>
                <c:pt idx="141">
                  <c:v>33117.857624760727</c:v>
                </c:pt>
                <c:pt idx="142">
                  <c:v>35968.835811616227</c:v>
                </c:pt>
                <c:pt idx="143">
                  <c:v>37835.164094625623</c:v>
                </c:pt>
                <c:pt idx="144">
                  <c:v>38525.569909250509</c:v>
                </c:pt>
                <c:pt idx="145" formatCode="#,##0.00">
                  <c:v>1119.8538595105347</c:v>
                </c:pt>
                <c:pt idx="146">
                  <c:v>2031.9329748995904</c:v>
                </c:pt>
                <c:pt idx="147">
                  <c:v>3773.3551875606709</c:v>
                </c:pt>
                <c:pt idx="148">
                  <c:v>10145.504587454341</c:v>
                </c:pt>
                <c:pt idx="149">
                  <c:v>11848.030194978403</c:v>
                </c:pt>
                <c:pt idx="150">
                  <c:v>12924.541173282811</c:v>
                </c:pt>
                <c:pt idx="151">
                  <c:v>13722.642093388899</c:v>
                </c:pt>
                <c:pt idx="152">
                  <c:v>14360.371470502598</c:v>
                </c:pt>
                <c:pt idx="153">
                  <c:v>14892.994129505632</c:v>
                </c:pt>
                <c:pt idx="154">
                  <c:v>15351.077499755129</c:v>
                </c:pt>
                <c:pt idx="155">
                  <c:v>15753.391750433912</c:v>
                </c:pt>
                <c:pt idx="156">
                  <c:v>16112.327339742536</c:v>
                </c:pt>
                <c:pt idx="157">
                  <c:v>16436.510612810791</c:v>
                </c:pt>
                <c:pt idx="158">
                  <c:v>16732.198148635431</c:v>
                </c:pt>
                <c:pt idx="159">
                  <c:v>17004.077561118065</c:v>
                </c:pt>
                <c:pt idx="160">
                  <c:v>17255.75500448791</c:v>
                </c:pt>
                <c:pt idx="161">
                  <c:v>17490.066206053812</c:v>
                </c:pt>
                <c:pt idx="162">
                  <c:v>17709.282724681154</c:v>
                </c:pt>
                <c:pt idx="163">
                  <c:v>17915.253234068303</c:v>
                </c:pt>
                <c:pt idx="164">
                  <c:v>18109.503006264189</c:v>
                </c:pt>
                <c:pt idx="165">
                  <c:v>18293.305648216399</c:v>
                </c:pt>
                <c:pt idx="166">
                  <c:v>18467.735913395009</c:v>
                </c:pt>
                <c:pt idx="167">
                  <c:v>18633.709296073808</c:v>
                </c:pt>
                <c:pt idx="168">
                  <c:v>22445.680270998881</c:v>
                </c:pt>
                <c:pt idx="169">
                  <c:v>26259.562561128147</c:v>
                </c:pt>
                <c:pt idx="170">
                  <c:v>29796.675262335251</c:v>
                </c:pt>
                <c:pt idx="171">
                  <c:v>32755.659191037361</c:v>
                </c:pt>
                <c:pt idx="172">
                  <c:v>34862.776552567477</c:v>
                </c:pt>
                <c:pt idx="173">
                  <c:v>35932.786114393835</c:v>
                </c:pt>
                <c:pt idx="174" formatCode="#,##0.00">
                  <c:v>2192.0557937144217</c:v>
                </c:pt>
                <c:pt idx="175">
                  <c:v>3636.8317072239201</c:v>
                </c:pt>
                <c:pt idx="176">
                  <c:v>5989.8597019708386</c:v>
                </c:pt>
                <c:pt idx="177">
                  <c:v>12816.11239490327</c:v>
                </c:pt>
                <c:pt idx="178">
                  <c:v>14410.873698453488</c:v>
                </c:pt>
                <c:pt idx="179">
                  <c:v>15389.711024185388</c:v>
                </c:pt>
                <c:pt idx="180">
                  <c:v>16102.784846075325</c:v>
                </c:pt>
                <c:pt idx="181">
                  <c:v>16665.627312361303</c:v>
                </c:pt>
                <c:pt idx="182">
                  <c:v>17131.345735713832</c:v>
                </c:pt>
                <c:pt idx="183">
                  <c:v>17528.917869133878</c:v>
                </c:pt>
                <c:pt idx="184">
                  <c:v>17875.947035979782</c:v>
                </c:pt>
                <c:pt idx="185">
                  <c:v>18183.950382391136</c:v>
                </c:pt>
                <c:pt idx="186">
                  <c:v>18460.885729172842</c:v>
                </c:pt>
                <c:pt idx="187">
                  <c:v>18712.486954614833</c:v>
                </c:pt>
                <c:pt idx="188">
                  <c:v>18943.025216443493</c:v>
                </c:pt>
                <c:pt idx="189">
                  <c:v>19155.769332515549</c:v>
                </c:pt>
                <c:pt idx="190">
                  <c:v>19353.277798312411</c:v>
                </c:pt>
                <c:pt idx="191">
                  <c:v>19537.591421179903</c:v>
                </c:pt>
                <c:pt idx="192">
                  <c:v>19710.364643341232</c:v>
                </c:pt>
                <c:pt idx="193">
                  <c:v>19872.957609211306</c:v>
                </c:pt>
                <c:pt idx="194">
                  <c:v>20026.50228781984</c:v>
                </c:pt>
                <c:pt idx="195">
                  <c:v>20171.950970467969</c:v>
                </c:pt>
                <c:pt idx="196">
                  <c:v>20310.112504943987</c:v>
                </c:pt>
                <c:pt idx="197">
                  <c:v>23431.465774826884</c:v>
                </c:pt>
                <c:pt idx="198">
                  <c:v>26495.133329539396</c:v>
                </c:pt>
                <c:pt idx="199">
                  <c:v>29345.674640640387</c:v>
                </c:pt>
                <c:pt idx="200">
                  <c:v>31818.726456800501</c:v>
                </c:pt>
                <c:pt idx="201">
                  <c:v>33756.573447369628</c:v>
                </c:pt>
                <c:pt idx="202">
                  <c:v>35027.945938938836</c:v>
                </c:pt>
                <c:pt idx="203" formatCode="#,##0.00">
                  <c:v>772.30960114024822</c:v>
                </c:pt>
                <c:pt idx="204">
                  <c:v>1324.8613601345014</c:v>
                </c:pt>
                <c:pt idx="205">
                  <c:v>2382.0759434201777</c:v>
                </c:pt>
                <c:pt idx="206">
                  <c:v>6365.7504933441824</c:v>
                </c:pt>
                <c:pt idx="207">
                  <c:v>7456.1851328715929</c:v>
                </c:pt>
                <c:pt idx="208">
                  <c:v>8150.1754421695805</c:v>
                </c:pt>
                <c:pt idx="209">
                  <c:v>8666.7686939569412</c:v>
                </c:pt>
                <c:pt idx="210">
                  <c:v>9080.7716508127396</c:v>
                </c:pt>
                <c:pt idx="211">
                  <c:v>9427.3398083134271</c:v>
                </c:pt>
                <c:pt idx="212">
                  <c:v>9725.9730845912127</c:v>
                </c:pt>
                <c:pt idx="213">
                  <c:v>9988.6728840590931</c:v>
                </c:pt>
                <c:pt idx="214">
                  <c:v>10223.376633724121</c:v>
                </c:pt>
                <c:pt idx="215">
                  <c:v>10435.619503224116</c:v>
                </c:pt>
                <c:pt idx="216">
                  <c:v>10629.421846427849</c:v>
                </c:pt>
                <c:pt idx="217">
                  <c:v>10807.799675042581</c:v>
                </c:pt>
                <c:pt idx="218">
                  <c:v>10973.075851209787</c:v>
                </c:pt>
                <c:pt idx="219">
                  <c:v>11127.078877559568</c:v>
                </c:pt>
                <c:pt idx="220">
                  <c:v>11271.274871164622</c:v>
                </c:pt>
                <c:pt idx="221">
                  <c:v>11406.858056089632</c:v>
                </c:pt>
                <c:pt idx="222">
                  <c:v>11534.814543196082</c:v>
                </c:pt>
                <c:pt idx="223">
                  <c:v>11655.968361306695</c:v>
                </c:pt>
                <c:pt idx="224">
                  <c:v>11771.015372377815</c:v>
                </c:pt>
                <c:pt idx="225">
                  <c:v>11880.548717930467</c:v>
                </c:pt>
                <c:pt idx="226">
                  <c:v>14413.72348692816</c:v>
                </c:pt>
                <c:pt idx="227">
                  <c:v>16985.945773918073</c:v>
                </c:pt>
                <c:pt idx="228">
                  <c:v>19420.481996216651</c:v>
                </c:pt>
                <c:pt idx="229">
                  <c:v>21523.96241632634</c:v>
                </c:pt>
                <c:pt idx="230">
                  <c:v>23110.982154516023</c:v>
                </c:pt>
                <c:pt idx="231">
                  <c:v>24033.499888525661</c:v>
                </c:pt>
                <c:pt idx="232" formatCode="#,##0.00">
                  <c:v>825.21281947506839</c:v>
                </c:pt>
                <c:pt idx="233">
                  <c:v>1522.6098493462389</c:v>
                </c:pt>
                <c:pt idx="234">
                  <c:v>2827.3150464835785</c:v>
                </c:pt>
                <c:pt idx="235">
                  <c:v>7372.1863118828069</c:v>
                </c:pt>
                <c:pt idx="236">
                  <c:v>8543.4908222226823</c:v>
                </c:pt>
                <c:pt idx="237">
                  <c:v>9276.9260464649669</c:v>
                </c:pt>
                <c:pt idx="238">
                  <c:v>9817.3559313999122</c:v>
                </c:pt>
                <c:pt idx="239">
                  <c:v>10247.256118269359</c:v>
                </c:pt>
                <c:pt idx="240">
                  <c:v>10605.032290303127</c:v>
                </c:pt>
                <c:pt idx="241">
                  <c:v>10911.83930946918</c:v>
                </c:pt>
                <c:pt idx="242">
                  <c:v>11180.623945776404</c:v>
                </c:pt>
                <c:pt idx="243">
                  <c:v>11419.908382727164</c:v>
                </c:pt>
                <c:pt idx="244">
                  <c:v>11635.61131986942</c:v>
                </c:pt>
                <c:pt idx="245">
                  <c:v>11832.016253821976</c:v>
                </c:pt>
                <c:pt idx="246">
                  <c:v>12012.326315444509</c:v>
                </c:pt>
                <c:pt idx="247">
                  <c:v>12179.001355916855</c:v>
                </c:pt>
                <c:pt idx="248">
                  <c:v>12333.972618790236</c:v>
                </c:pt>
                <c:pt idx="249">
                  <c:v>12478.784861778189</c:v>
                </c:pt>
                <c:pt idx="250">
                  <c:v>12614.693559519588</c:v>
                </c:pt>
                <c:pt idx="251">
                  <c:v>12742.733251978358</c:v>
                </c:pt>
                <c:pt idx="252">
                  <c:v>12863.766765424127</c:v>
                </c:pt>
                <c:pt idx="253">
                  <c:v>12978.521404165407</c:v>
                </c:pt>
                <c:pt idx="254">
                  <c:v>13087.616053418495</c:v>
                </c:pt>
                <c:pt idx="255">
                  <c:v>15568.352778924769</c:v>
                </c:pt>
                <c:pt idx="256">
                  <c:v>18004.756930800311</c:v>
                </c:pt>
                <c:pt idx="257">
                  <c:v>20223.548622378174</c:v>
                </c:pt>
                <c:pt idx="258">
                  <c:v>22045.454495403326</c:v>
                </c:pt>
                <c:pt idx="259">
                  <c:v>23315.720879068042</c:v>
                </c:pt>
                <c:pt idx="260">
                  <c:v>23937.869597883655</c:v>
                </c:pt>
                <c:pt idx="261" formatCode="#,##0.00">
                  <c:v>1154.8644381732031</c:v>
                </c:pt>
                <c:pt idx="262">
                  <c:v>2193.4713728803335</c:v>
                </c:pt>
                <c:pt idx="263">
                  <c:v>4173.27105837217</c:v>
                </c:pt>
                <c:pt idx="264">
                  <c:v>11209.434067979962</c:v>
                </c:pt>
                <c:pt idx="265">
                  <c:v>13047.180000439654</c:v>
                </c:pt>
                <c:pt idx="266">
                  <c:v>14202.766851099803</c:v>
                </c:pt>
                <c:pt idx="267">
                  <c:v>15056.696523438461</c:v>
                </c:pt>
                <c:pt idx="268">
                  <c:v>15737.487314468495</c:v>
                </c:pt>
                <c:pt idx="269">
                  <c:v>16305.1010475725</c:v>
                </c:pt>
                <c:pt idx="270">
                  <c:v>16792.616809469542</c:v>
                </c:pt>
                <c:pt idx="271">
                  <c:v>17220.304933105836</c:v>
                </c:pt>
                <c:pt idx="272">
                  <c:v>17601.52313629464</c:v>
                </c:pt>
                <c:pt idx="273">
                  <c:v>17945.557551630216</c:v>
                </c:pt>
                <c:pt idx="274">
                  <c:v>18259.134721962768</c:v>
                </c:pt>
                <c:pt idx="275">
                  <c:v>18547.288717185624</c:v>
                </c:pt>
                <c:pt idx="276">
                  <c:v>18813.888341228729</c:v>
                </c:pt>
                <c:pt idx="277">
                  <c:v>19061.973114293021</c:v>
                </c:pt>
                <c:pt idx="278">
                  <c:v>19293.975849196981</c:v>
                </c:pt>
                <c:pt idx="279">
                  <c:v>19511.874970773919</c:v>
                </c:pt>
                <c:pt idx="280">
                  <c:v>19717.3016793393</c:v>
                </c:pt>
                <c:pt idx="281">
                  <c:v>19911.617164721756</c:v>
                </c:pt>
                <c:pt idx="282">
                  <c:v>20095.969409155256</c:v>
                </c:pt>
                <c:pt idx="283">
                  <c:v>20271.335745198863</c:v>
                </c:pt>
                <c:pt idx="284">
                  <c:v>24289.477937500804</c:v>
                </c:pt>
                <c:pt idx="285">
                  <c:v>28304.039315119368</c:v>
                </c:pt>
                <c:pt idx="286">
                  <c:v>32043.975322109567</c:v>
                </c:pt>
                <c:pt idx="287">
                  <c:v>35216.207964795693</c:v>
                </c:pt>
                <c:pt idx="288">
                  <c:v>37551.806051518724</c:v>
                </c:pt>
                <c:pt idx="289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91-42DA-8C82-2DEF9F677759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91-42DA-8C82-2DEF9F677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70112"/>
        <c:axId val="-1988382080"/>
      </c:scatterChart>
      <c:valAx>
        <c:axId val="-1988370112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2080"/>
        <c:crossesAt val="10"/>
        <c:crossBetween val="midCat"/>
      </c:valAx>
      <c:valAx>
        <c:axId val="-198838208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0112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  <a:p>
            <a:pPr>
              <a:defRPr/>
            </a:pPr>
            <a:r>
              <a:rPr lang="es-CL"/>
              <a:t>(ligante envejecido</a:t>
            </a:r>
            <a:r>
              <a:rPr lang="es-CL" baseline="0"/>
              <a:t> PAV</a:t>
            </a:r>
            <a:r>
              <a:rPr lang="es-CL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415092621615717"/>
                  <c:y val="-5.28621438512100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Modelo'!$H$40:$H$68,'Gráficas x Modelo'!$Q$40:$Q$68,'Gráficas x Modelo'!$Z$40:$Z$68,'Gráficas x Modelo'!$AI$40:$AI$68,'Gráficas x Modelo'!$AR$40:$AR$68,'Gráficas x Modelo'!$BC$40:$BC$68,'Gráficas x Modelo'!$BM$40:$BM$68,'Gráficas x Modelo'!$BW$40:$BW$68,'Gráficas x Modelo'!$CG$40:$CG$68,'Gráficas x Modelo'!$CQ$40:$CQ$68)</c:f>
              <c:numCache>
                <c:formatCode>0.00</c:formatCode>
                <c:ptCount val="290"/>
                <c:pt idx="0" formatCode="#,##0.00">
                  <c:v>799.00315573033004</c:v>
                </c:pt>
                <c:pt idx="1">
                  <c:v>1917.160374895501</c:v>
                </c:pt>
                <c:pt idx="2">
                  <c:v>4525.0644547608281</c:v>
                </c:pt>
                <c:pt idx="3">
                  <c:v>14322.845386583069</c:v>
                </c:pt>
                <c:pt idx="4">
                  <c:v>16715.144402550002</c:v>
                </c:pt>
                <c:pt idx="5">
                  <c:v>18175.077328804658</c:v>
                </c:pt>
                <c:pt idx="6">
                  <c:v>19232.666537897934</c:v>
                </c:pt>
                <c:pt idx="7">
                  <c:v>20063.36750979408</c:v>
                </c:pt>
                <c:pt idx="8">
                  <c:v>20747.81411944265</c:v>
                </c:pt>
                <c:pt idx="9">
                  <c:v>21329.946157042814</c:v>
                </c:pt>
                <c:pt idx="10">
                  <c:v>21836.410068620527</c:v>
                </c:pt>
                <c:pt idx="11">
                  <c:v>22284.606807444732</c:v>
                </c:pt>
                <c:pt idx="12">
                  <c:v>22686.536546078682</c:v>
                </c:pt>
                <c:pt idx="13">
                  <c:v>23050.82931792759</c:v>
                </c:pt>
                <c:pt idx="14">
                  <c:v>23383.901615021899</c:v>
                </c:pt>
                <c:pt idx="15">
                  <c:v>23690.655219447181</c:v>
                </c:pt>
                <c:pt idx="16">
                  <c:v>23974.920009202768</c:v>
                </c:pt>
                <c:pt idx="17">
                  <c:v>24239.745745992932</c:v>
                </c:pt>
                <c:pt idx="18">
                  <c:v>24487.600773164173</c:v>
                </c:pt>
                <c:pt idx="19">
                  <c:v>24720.51116245021</c:v>
                </c:pt>
                <c:pt idx="20">
                  <c:v>24940.160537270007</c:v>
                </c:pt>
                <c:pt idx="21">
                  <c:v>25147.96320733165</c:v>
                </c:pt>
                <c:pt idx="22">
                  <c:v>25345.118750130499</c:v>
                </c:pt>
                <c:pt idx="23">
                  <c:v>29746.970465384289</c:v>
                </c:pt>
                <c:pt idx="24">
                  <c:v>34022.824987116168</c:v>
                </c:pt>
                <c:pt idx="25">
                  <c:v>38089.17037971977</c:v>
                </c:pt>
                <c:pt idx="26">
                  <c:v>41909.607309080966</c:v>
                </c:pt>
                <c:pt idx="27">
                  <c:v>45491.893840366065</c:v>
                </c:pt>
                <c:pt idx="28">
                  <c:v>48885.461532022142</c:v>
                </c:pt>
                <c:pt idx="29" formatCode="#,##0.00">
                  <c:v>1198.0130575579165</c:v>
                </c:pt>
                <c:pt idx="30">
                  <c:v>2259.662496836695</c:v>
                </c:pt>
                <c:pt idx="31">
                  <c:v>4396.3755615398904</c:v>
                </c:pt>
                <c:pt idx="32">
                  <c:v>12409.644915767338</c:v>
                </c:pt>
                <c:pt idx="33">
                  <c:v>14520.021934286284</c:v>
                </c:pt>
                <c:pt idx="34">
                  <c:v>15842.500538651439</c:v>
                </c:pt>
                <c:pt idx="35">
                  <c:v>16816.640208418627</c:v>
                </c:pt>
                <c:pt idx="36">
                  <c:v>17591.067212029579</c:v>
                </c:pt>
                <c:pt idx="37">
                  <c:v>18235.116762487272</c:v>
                </c:pt>
                <c:pt idx="38">
                  <c:v>18787.018902688164</c:v>
                </c:pt>
                <c:pt idx="39">
                  <c:v>19270.184063599001</c:v>
                </c:pt>
                <c:pt idx="40">
                  <c:v>19700.027271493436</c:v>
                </c:pt>
                <c:pt idx="41">
                  <c:v>20087.256226968238</c:v>
                </c:pt>
                <c:pt idx="42">
                  <c:v>20439.620875413319</c:v>
                </c:pt>
                <c:pt idx="43">
                  <c:v>20762.916477669056</c:v>
                </c:pt>
                <c:pt idx="44">
                  <c:v>21061.593261348218</c:v>
                </c:pt>
                <c:pt idx="45">
                  <c:v>21339.144790938775</c:v>
                </c:pt>
                <c:pt idx="46">
                  <c:v>21598.365141356368</c:v>
                </c:pt>
                <c:pt idx="47">
                  <c:v>21841.524817070436</c:v>
                </c:pt>
                <c:pt idx="48">
                  <c:v>22070.494463778854</c:v>
                </c:pt>
                <c:pt idx="49">
                  <c:v>22286.833965538295</c:v>
                </c:pt>
                <c:pt idx="50">
                  <c:v>22491.857959713099</c:v>
                </c:pt>
                <c:pt idx="51">
                  <c:v>22686.684899818963</c:v>
                </c:pt>
                <c:pt idx="52">
                  <c:v>27092.203540018185</c:v>
                </c:pt>
                <c:pt idx="53">
                  <c:v>31365.078210695345</c:v>
                </c:pt>
                <c:pt idx="54">
                  <c:v>35194.578140763719</c:v>
                </c:pt>
                <c:pt idx="55">
                  <c:v>38259.73305817823</c:v>
                </c:pt>
                <c:pt idx="56">
                  <c:v>40268.945649134563</c:v>
                </c:pt>
                <c:pt idx="57">
                  <c:v>41014.456051798159</c:v>
                </c:pt>
                <c:pt idx="58" formatCode="#,##0.00">
                  <c:v>585.69772347252115</c:v>
                </c:pt>
                <c:pt idx="59">
                  <c:v>1116.1611295822379</c:v>
                </c:pt>
                <c:pt idx="60">
                  <c:v>2194.0031489249882</c:v>
                </c:pt>
                <c:pt idx="61">
                  <c:v>6292.4696769717712</c:v>
                </c:pt>
                <c:pt idx="62">
                  <c:v>7380.9201030870199</c:v>
                </c:pt>
                <c:pt idx="63">
                  <c:v>8064.4542088888093</c:v>
                </c:pt>
                <c:pt idx="64">
                  <c:v>8568.6117746212258</c:v>
                </c:pt>
                <c:pt idx="65">
                  <c:v>8969.7951741906891</c:v>
                </c:pt>
                <c:pt idx="66">
                  <c:v>9303.6899979971149</c:v>
                </c:pt>
                <c:pt idx="67">
                  <c:v>9589.9906199038833</c:v>
                </c:pt>
                <c:pt idx="68">
                  <c:v>9840.7659504792955</c:v>
                </c:pt>
                <c:pt idx="69">
                  <c:v>10063.967918251055</c:v>
                </c:pt>
                <c:pt idx="70">
                  <c:v>10265.12310577362</c:v>
                </c:pt>
                <c:pt idx="71">
                  <c:v>10448.233384181618</c:v>
                </c:pt>
                <c:pt idx="72">
                  <c:v>10616.292529607324</c:v>
                </c:pt>
                <c:pt idx="73">
                  <c:v>10771.600355422544</c:v>
                </c:pt>
                <c:pt idx="74">
                  <c:v>10915.962906286633</c:v>
                </c:pt>
                <c:pt idx="75">
                  <c:v>11050.825072292773</c:v>
                </c:pt>
                <c:pt idx="76">
                  <c:v>11177.361333684297</c:v>
                </c:pt>
                <c:pt idx="77">
                  <c:v>11296.539594901209</c:v>
                </c:pt>
                <c:pt idx="78">
                  <c:v>11409.167170948735</c:v>
                </c:pt>
                <c:pt idx="79">
                  <c:v>11515.924611097475</c:v>
                </c:pt>
                <c:pt idx="80">
                  <c:v>11617.391035079587</c:v>
                </c:pt>
                <c:pt idx="81">
                  <c:v>13916.532525590654</c:v>
                </c:pt>
                <c:pt idx="82">
                  <c:v>16154.966819526386</c:v>
                </c:pt>
                <c:pt idx="83">
                  <c:v>18168.738140535494</c:v>
                </c:pt>
                <c:pt idx="84">
                  <c:v>19787.386660057145</c:v>
                </c:pt>
                <c:pt idx="85">
                  <c:v>20855.170974827048</c:v>
                </c:pt>
                <c:pt idx="86">
                  <c:v>21260.256035246908</c:v>
                </c:pt>
                <c:pt idx="87" formatCode="#,##0.00">
                  <c:v>1261.2493092952909</c:v>
                </c:pt>
                <c:pt idx="88">
                  <c:v>2371.250331828151</c:v>
                </c:pt>
                <c:pt idx="89">
                  <c:v>4598.154633442633</c:v>
                </c:pt>
                <c:pt idx="90">
                  <c:v>6292.4696769717712</c:v>
                </c:pt>
                <c:pt idx="91">
                  <c:v>7380.9201030870199</c:v>
                </c:pt>
                <c:pt idx="92">
                  <c:v>8064.4542088888093</c:v>
                </c:pt>
                <c:pt idx="93">
                  <c:v>8568.6117746212258</c:v>
                </c:pt>
                <c:pt idx="94">
                  <c:v>8969.7951741906891</c:v>
                </c:pt>
                <c:pt idx="95">
                  <c:v>9303.6899979971149</c:v>
                </c:pt>
                <c:pt idx="96">
                  <c:v>9589.9906199038833</c:v>
                </c:pt>
                <c:pt idx="97">
                  <c:v>9840.7659504792955</c:v>
                </c:pt>
                <c:pt idx="98">
                  <c:v>10063.967918251055</c:v>
                </c:pt>
                <c:pt idx="99">
                  <c:v>10265.12310577362</c:v>
                </c:pt>
                <c:pt idx="100">
                  <c:v>10448.233384181618</c:v>
                </c:pt>
                <c:pt idx="101">
                  <c:v>10616.292529607324</c:v>
                </c:pt>
                <c:pt idx="102">
                  <c:v>10771.600355422544</c:v>
                </c:pt>
                <c:pt idx="103">
                  <c:v>10915.962906286633</c:v>
                </c:pt>
                <c:pt idx="104">
                  <c:v>11050.825072292773</c:v>
                </c:pt>
                <c:pt idx="105">
                  <c:v>11177.361333684297</c:v>
                </c:pt>
                <c:pt idx="106">
                  <c:v>11296.539594901209</c:v>
                </c:pt>
                <c:pt idx="107">
                  <c:v>11409.167170948735</c:v>
                </c:pt>
                <c:pt idx="108">
                  <c:v>11515.924611097475</c:v>
                </c:pt>
                <c:pt idx="109">
                  <c:v>11617.391035079587</c:v>
                </c:pt>
                <c:pt idx="110">
                  <c:v>13916.532525590654</c:v>
                </c:pt>
                <c:pt idx="111">
                  <c:v>16154.966819526386</c:v>
                </c:pt>
                <c:pt idx="112">
                  <c:v>18168.738140535494</c:v>
                </c:pt>
                <c:pt idx="113">
                  <c:v>19787.386660057145</c:v>
                </c:pt>
                <c:pt idx="114">
                  <c:v>20855.170974827048</c:v>
                </c:pt>
                <c:pt idx="115">
                  <c:v>21260.256035246908</c:v>
                </c:pt>
                <c:pt idx="116" formatCode="#,##0.00">
                  <c:v>1167.639721980928</c:v>
                </c:pt>
                <c:pt idx="117">
                  <c:v>2187.8727683444467</c:v>
                </c:pt>
                <c:pt idx="118">
                  <c:v>4227.5743898936335</c:v>
                </c:pt>
                <c:pt idx="119">
                  <c:v>11806.206932406023</c:v>
                </c:pt>
                <c:pt idx="120">
                  <c:v>13791.490821622867</c:v>
                </c:pt>
                <c:pt idx="121">
                  <c:v>15033.99189933006</c:v>
                </c:pt>
                <c:pt idx="122">
                  <c:v>15948.50908827389</c:v>
                </c:pt>
                <c:pt idx="123">
                  <c:v>16675.132011878199</c:v>
                </c:pt>
                <c:pt idx="124">
                  <c:v>17279.163992365149</c:v>
                </c:pt>
                <c:pt idx="125">
                  <c:v>17796.591599902706</c:v>
                </c:pt>
                <c:pt idx="126">
                  <c:v>18249.441488792243</c:v>
                </c:pt>
                <c:pt idx="127">
                  <c:v>18652.212045088039</c:v>
                </c:pt>
                <c:pt idx="128">
                  <c:v>19014.97099497023</c:v>
                </c:pt>
                <c:pt idx="129">
                  <c:v>19345.003032565121</c:v>
                </c:pt>
                <c:pt idx="130">
                  <c:v>19647.754149923618</c:v>
                </c:pt>
                <c:pt idx="131">
                  <c:v>19927.405428971484</c:v>
                </c:pt>
                <c:pt idx="132">
                  <c:v>20187.238478163152</c:v>
                </c:pt>
                <c:pt idx="133">
                  <c:v>20429.877366137494</c:v>
                </c:pt>
                <c:pt idx="134">
                  <c:v>20657.454082554872</c:v>
                </c:pt>
                <c:pt idx="135">
                  <c:v>20871.724873572864</c:v>
                </c:pt>
                <c:pt idx="136">
                  <c:v>21074.154012254283</c:v>
                </c:pt>
                <c:pt idx="137">
                  <c:v>21265.975386838429</c:v>
                </c:pt>
                <c:pt idx="138">
                  <c:v>21448.238616102186</c:v>
                </c:pt>
                <c:pt idx="139">
                  <c:v>25565.308234538763</c:v>
                </c:pt>
                <c:pt idx="140">
                  <c:v>29551.154734120384</c:v>
                </c:pt>
                <c:pt idx="141">
                  <c:v>33117.857624760727</c:v>
                </c:pt>
                <c:pt idx="142">
                  <c:v>35968.835811616227</c:v>
                </c:pt>
                <c:pt idx="143">
                  <c:v>37835.164094625623</c:v>
                </c:pt>
                <c:pt idx="144">
                  <c:v>38525.569909250509</c:v>
                </c:pt>
                <c:pt idx="145" formatCode="#,##0.00">
                  <c:v>1119.8538595105347</c:v>
                </c:pt>
                <c:pt idx="146">
                  <c:v>2031.9329748995904</c:v>
                </c:pt>
                <c:pt idx="147">
                  <c:v>3773.3551875606709</c:v>
                </c:pt>
                <c:pt idx="148">
                  <c:v>10145.504587454341</c:v>
                </c:pt>
                <c:pt idx="149">
                  <c:v>11848.030194978403</c:v>
                </c:pt>
                <c:pt idx="150">
                  <c:v>12924.541173282811</c:v>
                </c:pt>
                <c:pt idx="151">
                  <c:v>13722.642093388899</c:v>
                </c:pt>
                <c:pt idx="152">
                  <c:v>14360.371470502598</c:v>
                </c:pt>
                <c:pt idx="153">
                  <c:v>14892.994129505632</c:v>
                </c:pt>
                <c:pt idx="154">
                  <c:v>15351.077499755129</c:v>
                </c:pt>
                <c:pt idx="155">
                  <c:v>15753.391750433912</c:v>
                </c:pt>
                <c:pt idx="156">
                  <c:v>16112.327339742536</c:v>
                </c:pt>
                <c:pt idx="157">
                  <c:v>16436.510612810791</c:v>
                </c:pt>
                <c:pt idx="158">
                  <c:v>16732.198148635431</c:v>
                </c:pt>
                <c:pt idx="159">
                  <c:v>17004.077561118065</c:v>
                </c:pt>
                <c:pt idx="160">
                  <c:v>17255.75500448791</c:v>
                </c:pt>
                <c:pt idx="161">
                  <c:v>17490.066206053812</c:v>
                </c:pt>
                <c:pt idx="162">
                  <c:v>17709.282724681154</c:v>
                </c:pt>
                <c:pt idx="163">
                  <c:v>17915.253234068303</c:v>
                </c:pt>
                <c:pt idx="164">
                  <c:v>18109.503006264189</c:v>
                </c:pt>
                <c:pt idx="165">
                  <c:v>18293.305648216399</c:v>
                </c:pt>
                <c:pt idx="166">
                  <c:v>18467.735913395009</c:v>
                </c:pt>
                <c:pt idx="167">
                  <c:v>18633.709296073808</c:v>
                </c:pt>
                <c:pt idx="168">
                  <c:v>22445.680270998881</c:v>
                </c:pt>
                <c:pt idx="169">
                  <c:v>26259.562561128147</c:v>
                </c:pt>
                <c:pt idx="170">
                  <c:v>29796.675262335251</c:v>
                </c:pt>
                <c:pt idx="171">
                  <c:v>32755.659191037361</c:v>
                </c:pt>
                <c:pt idx="172">
                  <c:v>34862.776552567477</c:v>
                </c:pt>
                <c:pt idx="173">
                  <c:v>35932.786114393835</c:v>
                </c:pt>
                <c:pt idx="174" formatCode="#,##0.00">
                  <c:v>2192.0557937144217</c:v>
                </c:pt>
                <c:pt idx="175">
                  <c:v>3636.8317072239201</c:v>
                </c:pt>
                <c:pt idx="176">
                  <c:v>5989.8597019708386</c:v>
                </c:pt>
                <c:pt idx="177">
                  <c:v>12816.11239490327</c:v>
                </c:pt>
                <c:pt idx="178">
                  <c:v>14410.873698453488</c:v>
                </c:pt>
                <c:pt idx="179">
                  <c:v>15389.711024185388</c:v>
                </c:pt>
                <c:pt idx="180">
                  <c:v>16102.784846075325</c:v>
                </c:pt>
                <c:pt idx="181">
                  <c:v>16665.627312361303</c:v>
                </c:pt>
                <c:pt idx="182">
                  <c:v>17131.345735713832</c:v>
                </c:pt>
                <c:pt idx="183">
                  <c:v>17528.917869133878</c:v>
                </c:pt>
                <c:pt idx="184">
                  <c:v>17875.947035979782</c:v>
                </c:pt>
                <c:pt idx="185">
                  <c:v>18183.950382391136</c:v>
                </c:pt>
                <c:pt idx="186">
                  <c:v>18460.885729172842</c:v>
                </c:pt>
                <c:pt idx="187">
                  <c:v>18712.486954614833</c:v>
                </c:pt>
                <c:pt idx="188">
                  <c:v>18943.025216443493</c:v>
                </c:pt>
                <c:pt idx="189">
                  <c:v>19155.769332515549</c:v>
                </c:pt>
                <c:pt idx="190">
                  <c:v>19353.277798312411</c:v>
                </c:pt>
                <c:pt idx="191">
                  <c:v>19537.591421179903</c:v>
                </c:pt>
                <c:pt idx="192">
                  <c:v>19710.364643341232</c:v>
                </c:pt>
                <c:pt idx="193">
                  <c:v>19872.957609211306</c:v>
                </c:pt>
                <c:pt idx="194">
                  <c:v>20026.50228781984</c:v>
                </c:pt>
                <c:pt idx="195">
                  <c:v>20171.950970467969</c:v>
                </c:pt>
                <c:pt idx="196">
                  <c:v>20310.112504943987</c:v>
                </c:pt>
                <c:pt idx="197">
                  <c:v>23431.465774826884</c:v>
                </c:pt>
                <c:pt idx="198">
                  <c:v>26495.133329539396</c:v>
                </c:pt>
                <c:pt idx="199">
                  <c:v>29345.674640640387</c:v>
                </c:pt>
                <c:pt idx="200">
                  <c:v>31818.726456800501</c:v>
                </c:pt>
                <c:pt idx="201">
                  <c:v>33756.573447369628</c:v>
                </c:pt>
                <c:pt idx="202">
                  <c:v>35027.945938938836</c:v>
                </c:pt>
                <c:pt idx="203" formatCode="#,##0.00">
                  <c:v>772.30960114024822</c:v>
                </c:pt>
                <c:pt idx="204">
                  <c:v>1324.8613601345014</c:v>
                </c:pt>
                <c:pt idx="205">
                  <c:v>2382.0759434201777</c:v>
                </c:pt>
                <c:pt idx="206">
                  <c:v>6365.7504933441824</c:v>
                </c:pt>
                <c:pt idx="207">
                  <c:v>7456.1851328715929</c:v>
                </c:pt>
                <c:pt idx="208">
                  <c:v>8150.1754421695805</c:v>
                </c:pt>
                <c:pt idx="209">
                  <c:v>8666.7686939569412</c:v>
                </c:pt>
                <c:pt idx="210">
                  <c:v>9080.7716508127396</c:v>
                </c:pt>
                <c:pt idx="211">
                  <c:v>9427.3398083134271</c:v>
                </c:pt>
                <c:pt idx="212">
                  <c:v>9725.9730845912127</c:v>
                </c:pt>
                <c:pt idx="213">
                  <c:v>9988.6728840590931</c:v>
                </c:pt>
                <c:pt idx="214">
                  <c:v>10223.376633724121</c:v>
                </c:pt>
                <c:pt idx="215">
                  <c:v>10435.619503224116</c:v>
                </c:pt>
                <c:pt idx="216">
                  <c:v>10629.421846427849</c:v>
                </c:pt>
                <c:pt idx="217">
                  <c:v>10807.799675042581</c:v>
                </c:pt>
                <c:pt idx="218">
                  <c:v>10973.075851209787</c:v>
                </c:pt>
                <c:pt idx="219">
                  <c:v>11127.078877559568</c:v>
                </c:pt>
                <c:pt idx="220">
                  <c:v>11271.274871164622</c:v>
                </c:pt>
                <c:pt idx="221">
                  <c:v>11406.858056089632</c:v>
                </c:pt>
                <c:pt idx="222">
                  <c:v>11534.814543196082</c:v>
                </c:pt>
                <c:pt idx="223">
                  <c:v>11655.968361306695</c:v>
                </c:pt>
                <c:pt idx="224">
                  <c:v>11771.015372377815</c:v>
                </c:pt>
                <c:pt idx="225">
                  <c:v>11880.548717930467</c:v>
                </c:pt>
                <c:pt idx="226">
                  <c:v>14413.72348692816</c:v>
                </c:pt>
                <c:pt idx="227">
                  <c:v>16985.945773918073</c:v>
                </c:pt>
                <c:pt idx="228">
                  <c:v>19420.481996216651</c:v>
                </c:pt>
                <c:pt idx="229">
                  <c:v>21523.96241632634</c:v>
                </c:pt>
                <c:pt idx="230">
                  <c:v>23110.982154516023</c:v>
                </c:pt>
                <c:pt idx="231">
                  <c:v>24033.499888525661</c:v>
                </c:pt>
                <c:pt idx="232" formatCode="#,##0.00">
                  <c:v>825.21281947506839</c:v>
                </c:pt>
                <c:pt idx="233">
                  <c:v>1522.6098493462389</c:v>
                </c:pt>
                <c:pt idx="234">
                  <c:v>2827.3150464835785</c:v>
                </c:pt>
                <c:pt idx="235">
                  <c:v>7372.1863118828069</c:v>
                </c:pt>
                <c:pt idx="236">
                  <c:v>8543.4908222226823</c:v>
                </c:pt>
                <c:pt idx="237">
                  <c:v>9276.9260464649669</c:v>
                </c:pt>
                <c:pt idx="238">
                  <c:v>9817.3559313999122</c:v>
                </c:pt>
                <c:pt idx="239">
                  <c:v>10247.256118269359</c:v>
                </c:pt>
                <c:pt idx="240">
                  <c:v>10605.032290303127</c:v>
                </c:pt>
                <c:pt idx="241">
                  <c:v>10911.83930946918</c:v>
                </c:pt>
                <c:pt idx="242">
                  <c:v>11180.623945776404</c:v>
                </c:pt>
                <c:pt idx="243">
                  <c:v>11419.908382727164</c:v>
                </c:pt>
                <c:pt idx="244">
                  <c:v>11635.61131986942</c:v>
                </c:pt>
                <c:pt idx="245">
                  <c:v>11832.016253821976</c:v>
                </c:pt>
                <c:pt idx="246">
                  <c:v>12012.326315444509</c:v>
                </c:pt>
                <c:pt idx="247">
                  <c:v>12179.001355916855</c:v>
                </c:pt>
                <c:pt idx="248">
                  <c:v>12333.972618790236</c:v>
                </c:pt>
                <c:pt idx="249">
                  <c:v>12478.784861778189</c:v>
                </c:pt>
                <c:pt idx="250">
                  <c:v>12614.693559519588</c:v>
                </c:pt>
                <c:pt idx="251">
                  <c:v>12742.733251978358</c:v>
                </c:pt>
                <c:pt idx="252">
                  <c:v>12863.766765424127</c:v>
                </c:pt>
                <c:pt idx="253">
                  <c:v>12978.521404165407</c:v>
                </c:pt>
                <c:pt idx="254">
                  <c:v>13087.616053418495</c:v>
                </c:pt>
                <c:pt idx="255">
                  <c:v>15568.352778924769</c:v>
                </c:pt>
                <c:pt idx="256">
                  <c:v>18004.756930800311</c:v>
                </c:pt>
                <c:pt idx="257">
                  <c:v>20223.548622378174</c:v>
                </c:pt>
                <c:pt idx="258">
                  <c:v>22045.454495403326</c:v>
                </c:pt>
                <c:pt idx="259">
                  <c:v>23315.720879068042</c:v>
                </c:pt>
                <c:pt idx="260">
                  <c:v>23937.869597883655</c:v>
                </c:pt>
                <c:pt idx="261" formatCode="#,##0.00">
                  <c:v>1154.8644381732031</c:v>
                </c:pt>
                <c:pt idx="262">
                  <c:v>2193.4713728803335</c:v>
                </c:pt>
                <c:pt idx="263">
                  <c:v>4173.27105837217</c:v>
                </c:pt>
                <c:pt idx="264">
                  <c:v>11209.434067979962</c:v>
                </c:pt>
                <c:pt idx="265">
                  <c:v>13047.180000439654</c:v>
                </c:pt>
                <c:pt idx="266">
                  <c:v>14202.766851099803</c:v>
                </c:pt>
                <c:pt idx="267">
                  <c:v>15056.696523438461</c:v>
                </c:pt>
                <c:pt idx="268">
                  <c:v>15737.487314468495</c:v>
                </c:pt>
                <c:pt idx="269">
                  <c:v>16305.1010475725</c:v>
                </c:pt>
                <c:pt idx="270">
                  <c:v>16792.616809469542</c:v>
                </c:pt>
                <c:pt idx="271">
                  <c:v>17220.304933105836</c:v>
                </c:pt>
                <c:pt idx="272">
                  <c:v>17601.52313629464</c:v>
                </c:pt>
                <c:pt idx="273">
                  <c:v>17945.557551630216</c:v>
                </c:pt>
                <c:pt idx="274">
                  <c:v>18259.134721962768</c:v>
                </c:pt>
                <c:pt idx="275">
                  <c:v>18547.288717185624</c:v>
                </c:pt>
                <c:pt idx="276">
                  <c:v>18813.888341228729</c:v>
                </c:pt>
                <c:pt idx="277">
                  <c:v>19061.973114293021</c:v>
                </c:pt>
                <c:pt idx="278">
                  <c:v>19293.975849196981</c:v>
                </c:pt>
                <c:pt idx="279">
                  <c:v>19511.874970773919</c:v>
                </c:pt>
                <c:pt idx="280">
                  <c:v>19717.3016793393</c:v>
                </c:pt>
                <c:pt idx="281">
                  <c:v>19911.617164721756</c:v>
                </c:pt>
                <c:pt idx="282">
                  <c:v>20095.969409155256</c:v>
                </c:pt>
                <c:pt idx="283">
                  <c:v>20271.335745198863</c:v>
                </c:pt>
                <c:pt idx="284">
                  <c:v>24289.477937500804</c:v>
                </c:pt>
                <c:pt idx="285">
                  <c:v>28304.039315119368</c:v>
                </c:pt>
                <c:pt idx="286">
                  <c:v>32043.975322109567</c:v>
                </c:pt>
                <c:pt idx="287">
                  <c:v>35216.207964795693</c:v>
                </c:pt>
                <c:pt idx="288">
                  <c:v>37551.806051518724</c:v>
                </c:pt>
                <c:pt idx="289">
                  <c:v>38863.6829032487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03-40AB-9663-155173881DDF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03-40AB-9663-155173881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1536"/>
        <c:axId val="-1988397312"/>
      </c:scatterChart>
      <c:valAx>
        <c:axId val="-198838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7312"/>
        <c:crosses val="autoZero"/>
        <c:crossBetween val="midCat"/>
      </c:valAx>
      <c:valAx>
        <c:axId val="-198839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1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Modelo'!$E$5:$E$33</c:f>
              <c:numCache>
                <c:formatCode>0.00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54-4297-AF0F-D924698AE742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54-4297-AF0F-D924698AE742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Modelo'!$N$5:$N$33</c:f>
              <c:numCache>
                <c:formatCode>0.00</c:formatCode>
                <c:ptCount val="29"/>
                <c:pt idx="0">
                  <c:v>2.3634178293281387</c:v>
                </c:pt>
                <c:pt idx="1">
                  <c:v>2.4708974025040424</c:v>
                </c:pt>
                <c:pt idx="2">
                  <c:v>2.7274504020238912</c:v>
                </c:pt>
                <c:pt idx="3">
                  <c:v>3.3305300248663694</c:v>
                </c:pt>
                <c:pt idx="4">
                  <c:v>3.4333371806981621</c:v>
                </c:pt>
                <c:pt idx="5">
                  <c:v>3.4913388622952861</c:v>
                </c:pt>
                <c:pt idx="6">
                  <c:v>3.531404231606968</c:v>
                </c:pt>
                <c:pt idx="7">
                  <c:v>3.561815024681056</c:v>
                </c:pt>
                <c:pt idx="8">
                  <c:v>3.5862099888916075</c:v>
                </c:pt>
                <c:pt idx="9">
                  <c:v>3.6065073708606121</c:v>
                </c:pt>
                <c:pt idx="10">
                  <c:v>3.6238402840262562</c:v>
                </c:pt>
                <c:pt idx="11">
                  <c:v>3.6389327481046374</c:v>
                </c:pt>
                <c:pt idx="12">
                  <c:v>3.6522748743264399</c:v>
                </c:pt>
                <c:pt idx="13">
                  <c:v>3.6642134669965722</c:v>
                </c:pt>
                <c:pt idx="14">
                  <c:v>3.6750027033646768</c:v>
                </c:pt>
                <c:pt idx="15">
                  <c:v>3.6848342736015058</c:v>
                </c:pt>
                <c:pt idx="16">
                  <c:v>3.6938562110895972</c:v>
                </c:pt>
                <c:pt idx="17">
                  <c:v>3.7021851439896785</c:v>
                </c:pt>
                <c:pt idx="18">
                  <c:v>3.7099145422779949</c:v>
                </c:pt>
                <c:pt idx="19">
                  <c:v>3.717120432207599</c:v>
                </c:pt>
                <c:pt idx="20">
                  <c:v>3.7238654559353939</c:v>
                </c:pt>
                <c:pt idx="21">
                  <c:v>3.730201818884602</c:v>
                </c:pt>
                <c:pt idx="22">
                  <c:v>3.7361734708512873</c:v>
                </c:pt>
                <c:pt idx="23">
                  <c:v>3.8597705885673816</c:v>
                </c:pt>
                <c:pt idx="24">
                  <c:v>3.962918292130329</c:v>
                </c:pt>
                <c:pt idx="25">
                  <c:v>4.0461005625590563</c:v>
                </c:pt>
                <c:pt idx="26">
                  <c:v>4.1110439353045063</c:v>
                </c:pt>
                <c:pt idx="27">
                  <c:v>4.1601595321715275</c:v>
                </c:pt>
                <c:pt idx="28">
                  <c:v>4.1959535891080817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54-4297-AF0F-D924698AE742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Modelo'!$W$5:$W$33</c:f>
              <c:numCache>
                <c:formatCode>0.00</c:formatCode>
                <c:ptCount val="29"/>
                <c:pt idx="0">
                  <c:v>2.3047437740689509</c:v>
                </c:pt>
                <c:pt idx="1">
                  <c:v>2.3594478415338771</c:v>
                </c:pt>
                <c:pt idx="2">
                  <c:v>2.5347924411891314</c:v>
                </c:pt>
                <c:pt idx="3">
                  <c:v>3.0941855777000171</c:v>
                </c:pt>
                <c:pt idx="4">
                  <c:v>3.1991271910662276</c:v>
                </c:pt>
                <c:pt idx="5">
                  <c:v>3.2591362627433873</c:v>
                </c:pt>
                <c:pt idx="6">
                  <c:v>3.3009315188936652</c:v>
                </c:pt>
                <c:pt idx="7">
                  <c:v>3.3328485990059646</c:v>
                </c:pt>
                <c:pt idx="8">
                  <c:v>3.3585764964551275</c:v>
                </c:pt>
                <c:pt idx="9">
                  <c:v>3.3800701862079836</c:v>
                </c:pt>
                <c:pt idx="10">
                  <c:v>3.398489295918377</c:v>
                </c:pt>
                <c:pt idx="11">
                  <c:v>3.4145773629179477</c:v>
                </c:pt>
                <c:pt idx="12">
                  <c:v>3.4288392165327846</c:v>
                </c:pt>
                <c:pt idx="13">
                  <c:v>3.4416330167819336</c:v>
                </c:pt>
                <c:pt idx="14">
                  <c:v>3.4532218829646109</c:v>
                </c:pt>
                <c:pt idx="15">
                  <c:v>3.4638046736673811</c:v>
                </c:pt>
                <c:pt idx="16">
                  <c:v>3.4735352593260616</c:v>
                </c:pt>
                <c:pt idx="17">
                  <c:v>3.4825350865699329</c:v>
                </c:pt>
                <c:pt idx="18">
                  <c:v>3.4909016512378046</c:v>
                </c:pt>
                <c:pt idx="19">
                  <c:v>3.4987143793057323</c:v>
                </c:pt>
                <c:pt idx="20">
                  <c:v>3.5060388113075933</c:v>
                </c:pt>
                <c:pt idx="21">
                  <c:v>3.5129296447399425</c:v>
                </c:pt>
                <c:pt idx="22">
                  <c:v>3.5194329885926705</c:v>
                </c:pt>
                <c:pt idx="23">
                  <c:v>3.6562405999492125</c:v>
                </c:pt>
                <c:pt idx="24">
                  <c:v>3.7743036727588719</c:v>
                </c:pt>
                <c:pt idx="25">
                  <c:v>3.8728583328665991</c:v>
                </c:pt>
                <c:pt idx="26">
                  <c:v>3.9523815052824363</c:v>
                </c:pt>
                <c:pt idx="27">
                  <c:v>4.0142934840012598</c:v>
                </c:pt>
                <c:pt idx="28">
                  <c:v>4.0604883651651784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54-4297-AF0F-D924698AE742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Modelo'!$AF$5:$AF$33</c:f>
              <c:numCache>
                <c:formatCode>0.00</c:formatCode>
                <c:ptCount val="29"/>
                <c:pt idx="0">
                  <c:v>2.3554353183722987</c:v>
                </c:pt>
                <c:pt idx="1">
                  <c:v>2.46606081137327</c:v>
                </c:pt>
                <c:pt idx="2">
                  <c:v>2.7262370485929739</c:v>
                </c:pt>
                <c:pt idx="3">
                  <c:v>3.3305108259665848</c:v>
                </c:pt>
                <c:pt idx="4">
                  <c:v>3.4331441192091341</c:v>
                </c:pt>
                <c:pt idx="5">
                  <c:v>3.4910120507532945</c:v>
                </c:pt>
                <c:pt idx="6">
                  <c:v>3.5309692613548576</c:v>
                </c:pt>
                <c:pt idx="7">
                  <c:v>3.5612889499937963</c:v>
                </c:pt>
                <c:pt idx="8">
                  <c:v>3.5856049827582841</c:v>
                </c:pt>
                <c:pt idx="9">
                  <c:v>3.6058325830999034</c:v>
                </c:pt>
                <c:pt idx="10">
                  <c:v>3.6231028621341062</c:v>
                </c:pt>
                <c:pt idx="11">
                  <c:v>3.6381384424697307</c:v>
                </c:pt>
                <c:pt idx="12">
                  <c:v>3.6514284199065856</c:v>
                </c:pt>
                <c:pt idx="13">
                  <c:v>3.6633188362482518</c:v>
                </c:pt>
                <c:pt idx="14">
                  <c:v>3.6740632807319784</c:v>
                </c:pt>
                <c:pt idx="15">
                  <c:v>3.6838529799488806</c:v>
                </c:pt>
                <c:pt idx="16">
                  <c:v>3.69283559493531</c:v>
                </c:pt>
                <c:pt idx="17">
                  <c:v>3.7011274499916449</c:v>
                </c:pt>
                <c:pt idx="18">
                  <c:v>3.7088217636940195</c:v>
                </c:pt>
                <c:pt idx="19">
                  <c:v>3.7159943517914886</c:v>
                </c:pt>
                <c:pt idx="20">
                  <c:v>3.7227076783119926</c:v>
                </c:pt>
                <c:pt idx="21">
                  <c:v>3.7290137965294967</c:v>
                </c:pt>
                <c:pt idx="22">
                  <c:v>3.7349565251917811</c:v>
                </c:pt>
                <c:pt idx="23">
                  <c:v>3.857856310007207</c:v>
                </c:pt>
                <c:pt idx="24">
                  <c:v>3.9602589641705475</c:v>
                </c:pt>
                <c:pt idx="25">
                  <c:v>4.0427179678728251</c:v>
                </c:pt>
                <c:pt idx="26">
                  <c:v>4.1070202562972522</c:v>
                </c:pt>
                <c:pt idx="27">
                  <c:v>4.1556148410214746</c:v>
                </c:pt>
                <c:pt idx="28">
                  <c:v>4.1910203512339415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54-4297-AF0F-D924698AE742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Modelo'!$AO$5:$AO$33</c:f>
              <c:numCache>
                <c:formatCode>0.00</c:formatCode>
                <c:ptCount val="29"/>
                <c:pt idx="0">
                  <c:v>2.3518845282429335</c:v>
                </c:pt>
                <c:pt idx="1">
                  <c:v>2.4532964438825053</c:v>
                </c:pt>
                <c:pt idx="2">
                  <c:v>2.7025687772792932</c:v>
                </c:pt>
                <c:pt idx="3">
                  <c:v>3.3031297260760035</c:v>
                </c:pt>
                <c:pt idx="4">
                  <c:v>3.4062839706089498</c:v>
                </c:pt>
                <c:pt idx="5">
                  <c:v>3.4645548635386021</c:v>
                </c:pt>
                <c:pt idx="6">
                  <c:v>3.5048387306569242</c:v>
                </c:pt>
                <c:pt idx="7">
                  <c:v>3.5354340130661588</c:v>
                </c:pt>
                <c:pt idx="8">
                  <c:v>3.5599891112067903</c:v>
                </c:pt>
                <c:pt idx="9">
                  <c:v>3.5804282802528236</c:v>
                </c:pt>
                <c:pt idx="10">
                  <c:v>3.597888625371926</c:v>
                </c:pt>
                <c:pt idx="11">
                  <c:v>3.6130969573439038</c:v>
                </c:pt>
                <c:pt idx="12">
                  <c:v>3.6265454191770736</c:v>
                </c:pt>
                <c:pt idx="13">
                  <c:v>3.6385823427826756</c:v>
                </c:pt>
                <c:pt idx="14">
                  <c:v>3.6494630846673877</c:v>
                </c:pt>
                <c:pt idx="15">
                  <c:v>3.6593802655340322</c:v>
                </c:pt>
                <c:pt idx="16">
                  <c:v>3.6684826667455899</c:v>
                </c:pt>
                <c:pt idx="17">
                  <c:v>3.6768875272876245</c:v>
                </c:pt>
                <c:pt idx="18">
                  <c:v>3.6846888228194881</c:v>
                </c:pt>
                <c:pt idx="19">
                  <c:v>3.6919630032571229</c:v>
                </c:pt>
                <c:pt idx="20">
                  <c:v>3.6987730694502834</c:v>
                </c:pt>
                <c:pt idx="21">
                  <c:v>3.7051715333503155</c:v>
                </c:pt>
                <c:pt idx="22">
                  <c:v>3.7112026088912202</c:v>
                </c:pt>
                <c:pt idx="23">
                  <c:v>3.8362440129224389</c:v>
                </c:pt>
                <c:pt idx="24">
                  <c:v>3.9409653116963788</c:v>
                </c:pt>
                <c:pt idx="25">
                  <c:v>4.0257190809291368</c:v>
                </c:pt>
                <c:pt idx="26">
                  <c:v>4.0921129070205779</c:v>
                </c:pt>
                <c:pt idx="27">
                  <c:v>4.1424752200872152</c:v>
                </c:pt>
                <c:pt idx="28">
                  <c:v>4.1792695473889721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54-4297-AF0F-D924698AE742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Modelo'!$AZ$5:$AZ$33</c:f>
              <c:numCache>
                <c:formatCode>0.00</c:formatCode>
                <c:ptCount val="29"/>
                <c:pt idx="0">
                  <c:v>2.3848341638496362</c:v>
                </c:pt>
                <c:pt idx="1">
                  <c:v>2.5422156468759534</c:v>
                </c:pt>
                <c:pt idx="2">
                  <c:v>2.8227893108707804</c:v>
                </c:pt>
                <c:pt idx="3">
                  <c:v>3.4005149855390204</c:v>
                </c:pt>
                <c:pt idx="4">
                  <c:v>3.5013424135659155</c:v>
                </c:pt>
                <c:pt idx="5">
                  <c:v>3.5593581774202421</c:v>
                </c:pt>
                <c:pt idx="6">
                  <c:v>3.6000294797255163</c:v>
                </c:pt>
                <c:pt idx="7">
                  <c:v>3.6312747136071395</c:v>
                </c:pt>
                <c:pt idx="8">
                  <c:v>3.656598328665154</c:v>
                </c:pt>
                <c:pt idx="9">
                  <c:v>3.6778594799764539</c:v>
                </c:pt>
                <c:pt idx="10">
                  <c:v>3.6961625888812915</c:v>
                </c:pt>
                <c:pt idx="11">
                  <c:v>3.7122169684031987</c:v>
                </c:pt>
                <c:pt idx="12">
                  <c:v>3.7265050432916205</c:v>
                </c:pt>
                <c:pt idx="13">
                  <c:v>3.7393696759488018</c:v>
                </c:pt>
                <c:pt idx="14">
                  <c:v>3.7510631848297913</c:v>
                </c:pt>
                <c:pt idx="15">
                  <c:v>3.761776591981945</c:v>
                </c:pt>
                <c:pt idx="16">
                  <c:v>3.771657952366831</c:v>
                </c:pt>
                <c:pt idx="17">
                  <c:v>3.7808243145041738</c:v>
                </c:pt>
                <c:pt idx="18">
                  <c:v>3.7893697941875204</c:v>
                </c:pt>
                <c:pt idx="19">
                  <c:v>3.7973711837899322</c:v>
                </c:pt>
                <c:pt idx="20">
                  <c:v>3.8048919473826142</c:v>
                </c:pt>
                <c:pt idx="21">
                  <c:v>3.8119851283904187</c:v>
                </c:pt>
                <c:pt idx="22">
                  <c:v>3.8186955064037962</c:v>
                </c:pt>
                <c:pt idx="23">
                  <c:v>3.9641834126149167</c:v>
                </c:pt>
                <c:pt idx="24">
                  <c:v>4.0988261041653944</c:v>
                </c:pt>
                <c:pt idx="25">
                  <c:v>4.2211390439084413</c:v>
                </c:pt>
                <c:pt idx="26">
                  <c:v>4.3296807874208545</c:v>
                </c:pt>
                <c:pt idx="27">
                  <c:v>4.4231112258029315</c:v>
                </c:pt>
                <c:pt idx="28">
                  <c:v>4.5002716040430917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754-4297-AF0F-D924698AE742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Modelo'!$BJ$5:$BJ$33</c:f>
              <c:numCache>
                <c:formatCode>0.00</c:formatCode>
                <c:ptCount val="29"/>
                <c:pt idx="0">
                  <c:v>2.4505140383042865</c:v>
                </c:pt>
                <c:pt idx="1">
                  <c:v>2.6493483154930013</c:v>
                </c:pt>
                <c:pt idx="2">
                  <c:v>2.9289168626518274</c:v>
                </c:pt>
                <c:pt idx="3">
                  <c:v>3.4276737714873855</c:v>
                </c:pt>
                <c:pt idx="4">
                  <c:v>3.5094685682624376</c:v>
                </c:pt>
                <c:pt idx="5">
                  <c:v>3.5558354145931341</c:v>
                </c:pt>
                <c:pt idx="6">
                  <c:v>3.5880181943109415</c:v>
                </c:pt>
                <c:pt idx="7">
                  <c:v>3.6125538730235141</c:v>
                </c:pt>
                <c:pt idx="8">
                  <c:v>3.6323152867741113</c:v>
                </c:pt>
                <c:pt idx="9">
                  <c:v>3.6488181894957261</c:v>
                </c:pt>
                <c:pt idx="10">
                  <c:v>3.6629589170581451</c:v>
                </c:pt>
                <c:pt idx="11">
                  <c:v>3.675310884009392</c:v>
                </c:pt>
                <c:pt idx="12">
                  <c:v>3.6862627360087004</c:v>
                </c:pt>
                <c:pt idx="13">
                  <c:v>3.6960898262723592</c:v>
                </c:pt>
                <c:pt idx="14">
                  <c:v>3.7049942177950572</c:v>
                </c:pt>
                <c:pt idx="15">
                  <c:v>3.7131284872071193</c:v>
                </c:pt>
                <c:pt idx="16">
                  <c:v>3.7206106060193576</c:v>
                </c:pt>
                <c:pt idx="17">
                  <c:v>3.7275336293271017</c:v>
                </c:pt>
                <c:pt idx="18">
                  <c:v>3.7339722221939131</c:v>
                </c:pt>
                <c:pt idx="19">
                  <c:v>3.7399871850378106</c:v>
                </c:pt>
                <c:pt idx="20">
                  <c:v>3.7456286708073332</c:v>
                </c:pt>
                <c:pt idx="21">
                  <c:v>3.7509385223728477</c:v>
                </c:pt>
                <c:pt idx="22">
                  <c:v>3.7559520034724936</c:v>
                </c:pt>
                <c:pt idx="23">
                  <c:v>3.8621732134183544</c:v>
                </c:pt>
                <c:pt idx="24">
                  <c:v>3.9558885922527987</c:v>
                </c:pt>
                <c:pt idx="25">
                  <c:v>4.0369124340339075</c:v>
                </c:pt>
                <c:pt idx="26">
                  <c:v>4.1056505223259636</c:v>
                </c:pt>
                <c:pt idx="27">
                  <c:v>4.1630256628211493</c:v>
                </c:pt>
                <c:pt idx="28">
                  <c:v>4.210319423088861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54-4297-AF0F-D924698AE742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Modelo'!$BT$5:$BT$33</c:f>
              <c:numCache>
                <c:formatCode>0.00</c:formatCode>
                <c:ptCount val="29"/>
                <c:pt idx="0">
                  <c:v>2.3422523428709705</c:v>
                </c:pt>
                <c:pt idx="1">
                  <c:v>2.4487321697701101</c:v>
                </c:pt>
                <c:pt idx="2">
                  <c:v>2.679039315671496</c:v>
                </c:pt>
                <c:pt idx="3">
                  <c:v>3.2104976566876253</c:v>
                </c:pt>
                <c:pt idx="4">
                  <c:v>3.3025821080302995</c:v>
                </c:pt>
                <c:pt idx="5">
                  <c:v>3.3549041942293956</c:v>
                </c:pt>
                <c:pt idx="6">
                  <c:v>3.3912358070876514</c:v>
                </c:pt>
                <c:pt idx="7">
                  <c:v>3.4189303650009144</c:v>
                </c:pt>
                <c:pt idx="8">
                  <c:v>3.44122753219626</c:v>
                </c:pt>
                <c:pt idx="9">
                  <c:v>3.4598390706568209</c:v>
                </c:pt>
                <c:pt idx="10">
                  <c:v>3.4757781500002212</c:v>
                </c:pt>
                <c:pt idx="11">
                  <c:v>3.4896933185651657</c:v>
                </c:pt>
                <c:pt idx="12">
                  <c:v>3.5020243239801192</c:v>
                </c:pt>
                <c:pt idx="13">
                  <c:v>3.5130828091415798</c:v>
                </c:pt>
                <c:pt idx="14">
                  <c:v>3.5230975074781563</c:v>
                </c:pt>
                <c:pt idx="15">
                  <c:v>3.5322411523248123</c:v>
                </c:pt>
                <c:pt idx="16">
                  <c:v>3.5406473071418474</c:v>
                </c:pt>
                <c:pt idx="17">
                  <c:v>3.5484213270180449</c:v>
                </c:pt>
                <c:pt idx="18">
                  <c:v>3.5556477445059369</c:v>
                </c:pt>
                <c:pt idx="19">
                  <c:v>3.5623953921035114</c:v>
                </c:pt>
                <c:pt idx="20">
                  <c:v>3.5687210445678095</c:v>
                </c:pt>
                <c:pt idx="21">
                  <c:v>3.5746720655576287</c:v>
                </c:pt>
                <c:pt idx="22">
                  <c:v>3.58028836781041</c:v>
                </c:pt>
                <c:pt idx="23">
                  <c:v>3.6985364125973756</c:v>
                </c:pt>
                <c:pt idx="24">
                  <c:v>3.8011384621014743</c:v>
                </c:pt>
                <c:pt idx="25">
                  <c:v>3.8877503719985289</c:v>
                </c:pt>
                <c:pt idx="26">
                  <c:v>3.9588344343965614</c:v>
                </c:pt>
                <c:pt idx="27">
                  <c:v>4.01545886817373</c:v>
                </c:pt>
                <c:pt idx="28">
                  <c:v>4.059008450768653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54-4297-AF0F-D924698AE742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Modelo'!$CD$5:$CD$33</c:f>
              <c:numCache>
                <c:formatCode>0.00</c:formatCode>
                <c:ptCount val="29"/>
                <c:pt idx="0">
                  <c:v>2.3593670863037981</c:v>
                </c:pt>
                <c:pt idx="1">
                  <c:v>2.5007377256807937</c:v>
                </c:pt>
                <c:pt idx="2">
                  <c:v>2.7564998126196754</c:v>
                </c:pt>
                <c:pt idx="3">
                  <c:v>3.2749237679700189</c:v>
                </c:pt>
                <c:pt idx="4">
                  <c:v>3.3618566189044703</c:v>
                </c:pt>
                <c:pt idx="5">
                  <c:v>3.4111375235529686</c:v>
                </c:pt>
                <c:pt idx="6">
                  <c:v>3.4453274833150318</c:v>
                </c:pt>
                <c:pt idx="7">
                  <c:v>3.4713795897271105</c:v>
                </c:pt>
                <c:pt idx="8">
                  <c:v>3.4923512576188682</c:v>
                </c:pt>
                <c:pt idx="9">
                  <c:v>3.5098559733784316</c:v>
                </c:pt>
                <c:pt idx="10">
                  <c:v>3.5248479190506985</c:v>
                </c:pt>
                <c:pt idx="11">
                  <c:v>3.5379374966409949</c:v>
                </c:pt>
                <c:pt idx="12">
                  <c:v>3.5495383879078237</c:v>
                </c:pt>
                <c:pt idx="13">
                  <c:v>3.5599436518077985</c:v>
                </c:pt>
                <c:pt idx="14">
                  <c:v>3.5693683167628678</c:v>
                </c:pt>
                <c:pt idx="15">
                  <c:v>3.5779747268067132</c:v>
                </c:pt>
                <c:pt idx="16">
                  <c:v>3.5858883871151379</c:v>
                </c:pt>
                <c:pt idx="17">
                  <c:v>3.5932082803387435</c:v>
                </c:pt>
                <c:pt idx="18">
                  <c:v>3.6000138155097101</c:v>
                </c:pt>
                <c:pt idx="19">
                  <c:v>3.6063696461648296</c:v>
                </c:pt>
                <c:pt idx="20">
                  <c:v>3.6123290954276772</c:v>
                </c:pt>
                <c:pt idx="21">
                  <c:v>3.6179366442824392</c:v>
                </c:pt>
                <c:pt idx="22">
                  <c:v>3.6232297741196904</c:v>
                </c:pt>
                <c:pt idx="23">
                  <c:v>3.7349943845698559</c:v>
                </c:pt>
                <c:pt idx="24">
                  <c:v>3.8328192252686599</c:v>
                </c:pt>
                <c:pt idx="25">
                  <c:v>3.9165552604776837</c:v>
                </c:pt>
                <c:pt idx="26">
                  <c:v>3.9867002547012591</c:v>
                </c:pt>
                <c:pt idx="27">
                  <c:v>4.0442651421718896</c:v>
                </c:pt>
                <c:pt idx="28">
                  <c:v>4.0905711318111981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754-4297-AF0F-D924698AE742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Modelo'!$CN$5:$CN$33</c:f>
              <c:numCache>
                <c:formatCode>0.00</c:formatCode>
                <c:ptCount val="29"/>
                <c:pt idx="0">
                  <c:v>2.3712872405354313</c:v>
                </c:pt>
                <c:pt idx="1">
                  <c:v>2.5088886410856013</c:v>
                </c:pt>
                <c:pt idx="2">
                  <c:v>2.7779836150737722</c:v>
                </c:pt>
                <c:pt idx="3">
                  <c:v>3.338347844277104</c:v>
                </c:pt>
                <c:pt idx="4">
                  <c:v>3.4316717442012501</c:v>
                </c:pt>
                <c:pt idx="5">
                  <c:v>3.4843155286527154</c:v>
                </c:pt>
                <c:pt idx="6">
                  <c:v>3.5207022365293428</c:v>
                </c:pt>
                <c:pt idx="7">
                  <c:v>3.5483429444094283</c:v>
                </c:pt>
                <c:pt idx="8">
                  <c:v>3.5705346095253243</c:v>
                </c:pt>
                <c:pt idx="9">
                  <c:v>3.5890144474381014</c:v>
                </c:pt>
                <c:pt idx="10">
                  <c:v>3.6048083860187967</c:v>
                </c:pt>
                <c:pt idx="11">
                  <c:v>3.6185718920543368</c:v>
                </c:pt>
                <c:pt idx="12">
                  <c:v>3.630748668098684</c:v>
                </c:pt>
                <c:pt idx="13">
                  <c:v>3.6416526969184622</c:v>
                </c:pt>
                <c:pt idx="14">
                  <c:v>3.6515141232449824</c:v>
                </c:pt>
                <c:pt idx="15">
                  <c:v>3.6605065355496023</c:v>
                </c:pt>
                <c:pt idx="16">
                  <c:v>3.6687640086978832</c:v>
                </c:pt>
                <c:pt idx="17">
                  <c:v>3.6763921916506876</c:v>
                </c:pt>
                <c:pt idx="18">
                  <c:v>3.6834757707911496</c:v>
                </c:pt>
                <c:pt idx="19">
                  <c:v>3.69008364130225</c:v>
                </c:pt>
                <c:pt idx="20">
                  <c:v>3.6962725810305237</c:v>
                </c:pt>
                <c:pt idx="21">
                  <c:v>3.7020899178614739</c:v>
                </c:pt>
                <c:pt idx="22">
                  <c:v>3.7075755037212721</c:v>
                </c:pt>
                <c:pt idx="23">
                  <c:v>3.8219659046473029</c:v>
                </c:pt>
                <c:pt idx="24">
                  <c:v>3.9192717057035842</c:v>
                </c:pt>
                <c:pt idx="25">
                  <c:v>3.9997522255572537</c:v>
                </c:pt>
                <c:pt idx="26">
                  <c:v>4.0645461348699161</c:v>
                </c:pt>
                <c:pt idx="27">
                  <c:v>4.1153515965852998</c:v>
                </c:pt>
                <c:pt idx="28">
                  <c:v>4.1540547438675466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754-4297-AF0F-D924698A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4800"/>
        <c:axId val="-1988369024"/>
      </c:scatterChart>
      <c:valAx>
        <c:axId val="-198838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69024"/>
        <c:crosses val="autoZero"/>
        <c:crossBetween val="midCat"/>
      </c:valAx>
      <c:valAx>
        <c:axId val="-19883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</a:t>
            </a:r>
            <a:r>
              <a:rPr lang="es-CL" baseline="0"/>
              <a:t> original)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Modelo'!$E$40:$E$68</c:f>
              <c:numCache>
                <c:formatCode>0.00</c:formatCode>
                <c:ptCount val="29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54-4D28-B2E7-EDE4709B9CDF}"/>
            </c:ext>
          </c:extLst>
        </c:ser>
        <c:ser>
          <c:idx val="2"/>
          <c:order val="1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Modelo'!$N$40:$N$68</c:f>
              <c:numCache>
                <c:formatCode>0.00</c:formatCode>
                <c:ptCount val="29"/>
                <c:pt idx="0" formatCode="#,##0.00">
                  <c:v>230.89675494655316</c:v>
                </c:pt>
                <c:pt idx="1">
                  <c:v>295.731374980515</c:v>
                </c:pt>
                <c:pt idx="2">
                  <c:v>533.88829814791711</c:v>
                </c:pt>
                <c:pt idx="3">
                  <c:v>2140.5729097569947</c:v>
                </c:pt>
                <c:pt idx="4">
                  <c:v>2712.2966071490632</c:v>
                </c:pt>
                <c:pt idx="5">
                  <c:v>3099.8370324436755</c:v>
                </c:pt>
                <c:pt idx="6">
                  <c:v>3399.4153537342768</c:v>
                </c:pt>
                <c:pt idx="7">
                  <c:v>3645.9862348964784</c:v>
                </c:pt>
                <c:pt idx="8">
                  <c:v>3856.6478818476389</c:v>
                </c:pt>
                <c:pt idx="9">
                  <c:v>4041.1723314661494</c:v>
                </c:pt>
                <c:pt idx="10">
                  <c:v>4205.7193056690703</c:v>
                </c:pt>
                <c:pt idx="11">
                  <c:v>4354.4443849459185</c:v>
                </c:pt>
                <c:pt idx="12">
                  <c:v>4490.295004506891</c:v>
                </c:pt>
                <c:pt idx="13">
                  <c:v>4615.4437984331553</c:v>
                </c:pt>
                <c:pt idx="14">
                  <c:v>4731.5420420816181</c:v>
                </c:pt>
                <c:pt idx="15">
                  <c:v>4839.8764307518777</c:v>
                </c:pt>
                <c:pt idx="16">
                  <c:v>4941.4705462875836</c:v>
                </c:pt>
                <c:pt idx="17">
                  <c:v>5037.1530178666244</c:v>
                </c:pt>
                <c:pt idx="18">
                  <c:v>5127.6047629947816</c:v>
                </c:pt>
                <c:pt idx="19">
                  <c:v>5213.3926125735779</c:v>
                </c:pt>
                <c:pt idx="20">
                  <c:v>5294.9938001771234</c:v>
                </c:pt>
                <c:pt idx="21">
                  <c:v>5372.8141580974461</c:v>
                </c:pt>
                <c:pt idx="22">
                  <c:v>5447.2018773954596</c:v>
                </c:pt>
                <c:pt idx="23">
                  <c:v>7240.5338555236522</c:v>
                </c:pt>
                <c:pt idx="24">
                  <c:v>9181.5983826269603</c:v>
                </c:pt>
                <c:pt idx="25">
                  <c:v>11119.891828488038</c:v>
                </c:pt>
                <c:pt idx="26">
                  <c:v>12913.499061312767</c:v>
                </c:pt>
                <c:pt idx="27">
                  <c:v>14459.708309206446</c:v>
                </c:pt>
                <c:pt idx="28">
                  <c:v>15701.949964352383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54-4D28-B2E7-EDE4709B9CDF}"/>
            </c:ext>
          </c:extLst>
        </c:ser>
        <c:ser>
          <c:idx val="3"/>
          <c:order val="2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Modelo'!$W$40:$W$68</c:f>
              <c:numCache>
                <c:formatCode>0.00</c:formatCode>
                <c:ptCount val="29"/>
                <c:pt idx="0" formatCode="#,##0.00">
                  <c:v>201.71759150450399</c:v>
                </c:pt>
                <c:pt idx="1">
                  <c:v>228.79569130350728</c:v>
                </c:pt>
                <c:pt idx="2">
                  <c:v>342.6040094801902</c:v>
                </c:pt>
                <c:pt idx="3">
                  <c:v>1242.1829894843613</c:v>
                </c:pt>
                <c:pt idx="4">
                  <c:v>1581.7112044411733</c:v>
                </c:pt>
                <c:pt idx="5">
                  <c:v>1816.0853820970317</c:v>
                </c:pt>
                <c:pt idx="6">
                  <c:v>1999.5465491255254</c:v>
                </c:pt>
                <c:pt idx="7">
                  <c:v>2152.0313763791564</c:v>
                </c:pt>
                <c:pt idx="8">
                  <c:v>2283.3710813229077</c:v>
                </c:pt>
                <c:pt idx="9">
                  <c:v>2399.2206250545219</c:v>
                </c:pt>
                <c:pt idx="10">
                  <c:v>2503.1639519938012</c:v>
                </c:pt>
                <c:pt idx="11">
                  <c:v>2597.6304283117502</c:v>
                </c:pt>
                <c:pt idx="12">
                  <c:v>2684.3504678482932</c:v>
                </c:pt>
                <c:pt idx="13">
                  <c:v>2764.6045393883232</c:v>
                </c:pt>
                <c:pt idx="14">
                  <c:v>2839.3693042236505</c:v>
                </c:pt>
                <c:pt idx="15">
                  <c:v>2909.408301374513</c:v>
                </c:pt>
                <c:pt idx="16">
                  <c:v>2975.3308090386695</c:v>
                </c:pt>
                <c:pt idx="17">
                  <c:v>3037.6314917129253</c:v>
                </c:pt>
                <c:pt idx="18">
                  <c:v>3096.7179482278702</c:v>
                </c:pt>
                <c:pt idx="19">
                  <c:v>3152.9303664115391</c:v>
                </c:pt>
                <c:pt idx="20">
                  <c:v>3206.5558698581817</c:v>
                </c:pt>
                <c:pt idx="21">
                  <c:v>3257.8392006641789</c:v>
                </c:pt>
                <c:pt idx="22">
                  <c:v>3306.9908143016355</c:v>
                </c:pt>
                <c:pt idx="23">
                  <c:v>4531.4855551771989</c:v>
                </c:pt>
                <c:pt idx="24">
                  <c:v>5947.0785224504725</c:v>
                </c:pt>
                <c:pt idx="25">
                  <c:v>7462.0530606447064</c:v>
                </c:pt>
                <c:pt idx="26">
                  <c:v>8961.5164283896829</c:v>
                </c:pt>
                <c:pt idx="27">
                  <c:v>10334.595527521875</c:v>
                </c:pt>
                <c:pt idx="28">
                  <c:v>11494.454491370692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54-4D28-B2E7-EDE4709B9CDF}"/>
            </c:ext>
          </c:extLst>
        </c:ser>
        <c:ser>
          <c:idx val="4"/>
          <c:order val="3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Modelo'!$AF$40:$AF$68</c:f>
              <c:numCache>
                <c:formatCode>0.00</c:formatCode>
                <c:ptCount val="29"/>
                <c:pt idx="0" formatCode="#,##0.00">
                  <c:v>226.69154290619832</c:v>
                </c:pt>
                <c:pt idx="1">
                  <c:v>292.45618561566403</c:v>
                </c:pt>
                <c:pt idx="2">
                  <c:v>532.39877629986961</c:v>
                </c:pt>
                <c:pt idx="3">
                  <c:v>2140.4782833269564</c:v>
                </c:pt>
                <c:pt idx="4">
                  <c:v>2711.0911493983413</c:v>
                </c:pt>
                <c:pt idx="5">
                  <c:v>3097.5052472432012</c:v>
                </c:pt>
                <c:pt idx="6">
                  <c:v>3396.0123532599546</c:v>
                </c:pt>
                <c:pt idx="7">
                  <c:v>3641.5724099160543</c:v>
                </c:pt>
                <c:pt idx="8">
                  <c:v>3851.2790106262601</c:v>
                </c:pt>
                <c:pt idx="9">
                  <c:v>4034.8982102340319</c:v>
                </c:pt>
                <c:pt idx="10">
                  <c:v>4198.584151842495</c:v>
                </c:pt>
                <c:pt idx="11">
                  <c:v>4346.4875749401226</c:v>
                </c:pt>
                <c:pt idx="12">
                  <c:v>4481.5517930588348</c:v>
                </c:pt>
                <c:pt idx="13">
                  <c:v>4605.9459389992517</c:v>
                </c:pt>
                <c:pt idx="14">
                  <c:v>4721.3183023626143</c:v>
                </c:pt>
                <c:pt idx="15">
                  <c:v>4828.9530166587074</c:v>
                </c:pt>
                <c:pt idx="16">
                  <c:v>4929.8714506397891</c:v>
                </c:pt>
                <c:pt idx="17">
                  <c:v>5024.900308479032</c:v>
                </c:pt>
                <c:pt idx="18">
                  <c:v>5114.7188222044888</c:v>
                </c:pt>
                <c:pt idx="19">
                  <c:v>5199.8923377958508</c:v>
                </c:pt>
                <c:pt idx="20">
                  <c:v>5280.8967730311597</c:v>
                </c:pt>
                <c:pt idx="21">
                  <c:v>5358.1367880215512</c:v>
                </c:pt>
                <c:pt idx="22">
                  <c:v>5431.9595244116426</c:v>
                </c:pt>
                <c:pt idx="23">
                  <c:v>7208.6893415506374</c:v>
                </c:pt>
                <c:pt idx="24">
                  <c:v>9125.5482176730475</c:v>
                </c:pt>
                <c:pt idx="25">
                  <c:v>11033.618607231932</c:v>
                </c:pt>
                <c:pt idx="26">
                  <c:v>12794.409782576111</c:v>
                </c:pt>
                <c:pt idx="27">
                  <c:v>14309.183102771911</c:v>
                </c:pt>
                <c:pt idx="28">
                  <c:v>15524.597572131521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54-4D28-B2E7-EDE4709B9CDF}"/>
            </c:ext>
          </c:extLst>
        </c:ser>
        <c:ser>
          <c:idx val="5"/>
          <c:order val="4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Modelo'!$AO$40:$AO$68</c:f>
              <c:numCache>
                <c:formatCode>0.00</c:formatCode>
                <c:ptCount val="29"/>
                <c:pt idx="0" formatCode="#,##0.00">
                  <c:v>224.84566987113041</c:v>
                </c:pt>
                <c:pt idx="1">
                  <c:v>283.98568171085043</c:v>
                </c:pt>
                <c:pt idx="2">
                  <c:v>504.16045442254295</c:v>
                </c:pt>
                <c:pt idx="3">
                  <c:v>2009.6930289773172</c:v>
                </c:pt>
                <c:pt idx="4">
                  <c:v>2548.4960841018669</c:v>
                </c:pt>
                <c:pt idx="5">
                  <c:v>2914.4382865775488</c:v>
                </c:pt>
                <c:pt idx="6">
                  <c:v>3197.7074640660039</c:v>
                </c:pt>
                <c:pt idx="7">
                  <c:v>3431.1050344394762</c:v>
                </c:pt>
                <c:pt idx="8">
                  <c:v>3630.6895165583019</c:v>
                </c:pt>
                <c:pt idx="9">
                  <c:v>3805.6450567683451</c:v>
                </c:pt>
                <c:pt idx="10">
                  <c:v>3961.7642195834624</c:v>
                </c:pt>
                <c:pt idx="11">
                  <c:v>4102.9569231574997</c:v>
                </c:pt>
                <c:pt idx="12">
                  <c:v>4231.9976627721589</c:v>
                </c:pt>
                <c:pt idx="13">
                  <c:v>4350.9324704024139</c:v>
                </c:pt>
                <c:pt idx="14">
                  <c:v>4461.3170146474513</c:v>
                </c:pt>
                <c:pt idx="15">
                  <c:v>4564.3639388936299</c:v>
                </c:pt>
                <c:pt idx="16">
                  <c:v>4661.038248242292</c:v>
                </c:pt>
                <c:pt idx="17">
                  <c:v>4752.1214051989018</c:v>
                </c:pt>
                <c:pt idx="18">
                  <c:v>4838.2557655789042</c:v>
                </c:pt>
                <c:pt idx="19">
                  <c:v>4919.9762152967005</c:v>
                </c:pt>
                <c:pt idx="20">
                  <c:v>4997.7332173248005</c:v>
                </c:pt>
                <c:pt idx="21">
                  <c:v>5071.9099401423173</c:v>
                </c:pt>
                <c:pt idx="22">
                  <c:v>5142.8352134041379</c:v>
                </c:pt>
                <c:pt idx="23">
                  <c:v>6858.7348344266838</c:v>
                </c:pt>
                <c:pt idx="24">
                  <c:v>8729.0164453062935</c:v>
                </c:pt>
                <c:pt idx="25">
                  <c:v>10610.090320355226</c:v>
                </c:pt>
                <c:pt idx="26">
                  <c:v>12362.687943857256</c:v>
                </c:pt>
                <c:pt idx="27">
                  <c:v>13882.740957232529</c:v>
                </c:pt>
                <c:pt idx="28">
                  <c:v>15110.176850817534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54-4D28-B2E7-EDE4709B9CDF}"/>
            </c:ext>
          </c:extLst>
        </c:ser>
        <c:ser>
          <c:idx val="1"/>
          <c:order val="5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54-4D28-B2E7-EDE4709B9CDF}"/>
            </c:ext>
          </c:extLst>
        </c:ser>
        <c:ser>
          <c:idx val="6"/>
          <c:order val="6"/>
          <c:tx>
            <c:v>Linea de Tendencia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Modelo'!$I$93:$I$94</c:f>
              <c:numCache>
                <c:formatCode>General</c:formatCode>
                <c:ptCount val="2"/>
                <c:pt idx="0">
                  <c:v>77.2</c:v>
                </c:pt>
                <c:pt idx="1">
                  <c:v>21623</c:v>
                </c:pt>
              </c:numCache>
            </c:numRef>
          </c:xVal>
          <c:yVal>
            <c:numRef>
              <c:f>'Gráficas x Modelo'!$J$93:$J$94</c:f>
              <c:numCache>
                <c:formatCode>General</c:formatCode>
                <c:ptCount val="2"/>
                <c:pt idx="0">
                  <c:v>71.309640000000002</c:v>
                </c:pt>
                <c:pt idx="1">
                  <c:v>19973.165099999998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8B-4CB8-A5BE-0DFE3EE63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6976"/>
        <c:axId val="-1988374464"/>
      </c:scatterChart>
      <c:valAx>
        <c:axId val="-198838697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4464"/>
        <c:crosses val="autoZero"/>
        <c:crossBetween val="midCat"/>
      </c:valAx>
      <c:valAx>
        <c:axId val="-198837446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6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Hirsch</a:t>
            </a:r>
          </a:p>
          <a:p>
            <a:pPr>
              <a:defRPr/>
            </a:pPr>
            <a:r>
              <a:rPr lang="es-CL"/>
              <a:t>(ligante original)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Modelo'!$CK$40:$CK$68)</c:f>
              <c:numCache>
                <c:formatCode>#,##0.00</c:formatCode>
                <c:ptCount val="290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</c:numCache>
            </c:numRef>
          </c:xVal>
          <c:yVal>
            <c:numRef>
              <c:f>('Gráficas x Modelo'!$E$40:$E$68,'Gráficas x Modelo'!$N$40:$N$68,'Gráficas x Modelo'!$W$40:$W$68,'Gráficas x Modelo'!$AF$40:$AF$68,'Gráficas x Modelo'!$AO$40:$AO$68,'Gráficas x Modelo'!$AZ$40:$AZ$68,'Gráficas x Modelo'!$BJ$40:$BJ$68,'Gráficas x Modelo'!$BT$40:$BT$68,'Gráficas x Modelo'!$CD$40:$CD$68,'Gráficas x Modelo'!$CN$40:$CN$68)</c:f>
              <c:numCache>
                <c:formatCode>0.00</c:formatCode>
                <c:ptCount val="290"/>
                <c:pt idx="0" formatCode="#,##0.00">
                  <c:v>216.80722379443043</c:v>
                </c:pt>
                <c:pt idx="1">
                  <c:v>273.38181329606454</c:v>
                </c:pt>
                <c:pt idx="2">
                  <c:v>571.22825120426444</c:v>
                </c:pt>
                <c:pt idx="3">
                  <c:v>2930.9888002313023</c:v>
                </c:pt>
                <c:pt idx="4">
                  <c:v>3766.6348873181191</c:v>
                </c:pt>
                <c:pt idx="5">
                  <c:v>4322.4258183735619</c:v>
                </c:pt>
                <c:pt idx="6">
                  <c:v>4745.3899552663042</c:v>
                </c:pt>
                <c:pt idx="7">
                  <c:v>5088.9211619967555</c:v>
                </c:pt>
                <c:pt idx="8">
                  <c:v>5379.0509661028836</c:v>
                </c:pt>
                <c:pt idx="9">
                  <c:v>5630.594551968954</c:v>
                </c:pt>
                <c:pt idx="10">
                  <c:v>5852.8486033366999</c:v>
                </c:pt>
                <c:pt idx="11">
                  <c:v>6052.0564845341296</c:v>
                </c:pt>
                <c:pt idx="12">
                  <c:v>6232.626505982912</c:v>
                </c:pt>
                <c:pt idx="13">
                  <c:v>6397.7938420978608</c:v>
                </c:pt>
                <c:pt idx="14">
                  <c:v>6550.0067998267932</c:v>
                </c:pt>
                <c:pt idx="15">
                  <c:v>6691.1652025234025</c:v>
                </c:pt>
                <c:pt idx="16">
                  <c:v>6822.7742974387229</c:v>
                </c:pt>
                <c:pt idx="17">
                  <c:v>6946.0478896272889</c:v>
                </c:pt>
                <c:pt idx="18">
                  <c:v>7061.9796453807794</c:v>
                </c:pt>
                <c:pt idx="19">
                  <c:v>7171.3937190715797</c:v>
                </c:pt>
                <c:pt idx="20">
                  <c:v>7274.9815344092713</c:v>
                </c:pt>
                <c:pt idx="21">
                  <c:v>7373.3290472486506</c:v>
                </c:pt>
                <c:pt idx="22">
                  <c:v>7466.9373124950143</c:v>
                </c:pt>
                <c:pt idx="23">
                  <c:v>9608.448908477596</c:v>
                </c:pt>
                <c:pt idx="24">
                  <c:v>11694.724026096063</c:v>
                </c:pt>
                <c:pt idx="25">
                  <c:v>13564.710309566934</c:v>
                </c:pt>
                <c:pt idx="26">
                  <c:v>15122.035305222884</c:v>
                </c:pt>
                <c:pt idx="27">
                  <c:v>16329.572226160872</c:v>
                </c:pt>
                <c:pt idx="28">
                  <c:v>17185.728167348087</c:v>
                </c:pt>
                <c:pt idx="29" formatCode="#,##0.00">
                  <c:v>230.89675494655316</c:v>
                </c:pt>
                <c:pt idx="30">
                  <c:v>295.731374980515</c:v>
                </c:pt>
                <c:pt idx="31">
                  <c:v>533.88829814791711</c:v>
                </c:pt>
                <c:pt idx="32">
                  <c:v>2140.5729097569947</c:v>
                </c:pt>
                <c:pt idx="33">
                  <c:v>2712.2966071490632</c:v>
                </c:pt>
                <c:pt idx="34">
                  <c:v>3099.8370324436755</c:v>
                </c:pt>
                <c:pt idx="35">
                  <c:v>3399.4153537342768</c:v>
                </c:pt>
                <c:pt idx="36">
                  <c:v>3645.9862348964784</c:v>
                </c:pt>
                <c:pt idx="37">
                  <c:v>3856.6478818476389</c:v>
                </c:pt>
                <c:pt idx="38">
                  <c:v>4041.1723314661494</c:v>
                </c:pt>
                <c:pt idx="39">
                  <c:v>4205.7193056690703</c:v>
                </c:pt>
                <c:pt idx="40">
                  <c:v>4354.4443849459185</c:v>
                </c:pt>
                <c:pt idx="41">
                  <c:v>4490.295004506891</c:v>
                </c:pt>
                <c:pt idx="42">
                  <c:v>4615.4437984331553</c:v>
                </c:pt>
                <c:pt idx="43">
                  <c:v>4731.5420420816181</c:v>
                </c:pt>
                <c:pt idx="44">
                  <c:v>4839.8764307518777</c:v>
                </c:pt>
                <c:pt idx="45">
                  <c:v>4941.4705462875836</c:v>
                </c:pt>
                <c:pt idx="46">
                  <c:v>5037.1530178666244</c:v>
                </c:pt>
                <c:pt idx="47">
                  <c:v>5127.6047629947816</c:v>
                </c:pt>
                <c:pt idx="48">
                  <c:v>5213.3926125735779</c:v>
                </c:pt>
                <c:pt idx="49">
                  <c:v>5294.9938001771234</c:v>
                </c:pt>
                <c:pt idx="50">
                  <c:v>5372.8141580974461</c:v>
                </c:pt>
                <c:pt idx="51">
                  <c:v>5447.2018773954596</c:v>
                </c:pt>
                <c:pt idx="52">
                  <c:v>7240.5338555236522</c:v>
                </c:pt>
                <c:pt idx="53">
                  <c:v>9181.5983826269603</c:v>
                </c:pt>
                <c:pt idx="54">
                  <c:v>11119.891828488038</c:v>
                </c:pt>
                <c:pt idx="55">
                  <c:v>12913.499061312767</c:v>
                </c:pt>
                <c:pt idx="56">
                  <c:v>14459.708309206446</c:v>
                </c:pt>
                <c:pt idx="57">
                  <c:v>15701.949964352383</c:v>
                </c:pt>
                <c:pt idx="58" formatCode="#,##0.00">
                  <c:v>201.71759150450399</c:v>
                </c:pt>
                <c:pt idx="59">
                  <c:v>228.79569130350728</c:v>
                </c:pt>
                <c:pt idx="60">
                  <c:v>342.6040094801902</c:v>
                </c:pt>
                <c:pt idx="61">
                  <c:v>1242.1829894843613</c:v>
                </c:pt>
                <c:pt idx="62">
                  <c:v>1581.7112044411733</c:v>
                </c:pt>
                <c:pt idx="63">
                  <c:v>1816.0853820970317</c:v>
                </c:pt>
                <c:pt idx="64">
                  <c:v>1999.5465491255254</c:v>
                </c:pt>
                <c:pt idx="65">
                  <c:v>2152.0313763791564</c:v>
                </c:pt>
                <c:pt idx="66">
                  <c:v>2283.3710813229077</c:v>
                </c:pt>
                <c:pt idx="67">
                  <c:v>2399.2206250545219</c:v>
                </c:pt>
                <c:pt idx="68">
                  <c:v>2503.1639519938012</c:v>
                </c:pt>
                <c:pt idx="69">
                  <c:v>2597.6304283117502</c:v>
                </c:pt>
                <c:pt idx="70">
                  <c:v>2684.3504678482932</c:v>
                </c:pt>
                <c:pt idx="71">
                  <c:v>2764.6045393883232</c:v>
                </c:pt>
                <c:pt idx="72">
                  <c:v>2839.3693042236505</c:v>
                </c:pt>
                <c:pt idx="73">
                  <c:v>2909.408301374513</c:v>
                </c:pt>
                <c:pt idx="74">
                  <c:v>2975.3308090386695</c:v>
                </c:pt>
                <c:pt idx="75">
                  <c:v>3037.6314917129253</c:v>
                </c:pt>
                <c:pt idx="76">
                  <c:v>3096.7179482278702</c:v>
                </c:pt>
                <c:pt idx="77">
                  <c:v>3152.9303664115391</c:v>
                </c:pt>
                <c:pt idx="78">
                  <c:v>3206.5558698581817</c:v>
                </c:pt>
                <c:pt idx="79">
                  <c:v>3257.8392006641789</c:v>
                </c:pt>
                <c:pt idx="80">
                  <c:v>3306.9908143016355</c:v>
                </c:pt>
                <c:pt idx="81">
                  <c:v>4531.4855551771989</c:v>
                </c:pt>
                <c:pt idx="82">
                  <c:v>5947.0785224504725</c:v>
                </c:pt>
                <c:pt idx="83">
                  <c:v>7462.0530606447064</c:v>
                </c:pt>
                <c:pt idx="84">
                  <c:v>8961.5164283896829</c:v>
                </c:pt>
                <c:pt idx="85">
                  <c:v>10334.595527521875</c:v>
                </c:pt>
                <c:pt idx="86">
                  <c:v>11494.454491370692</c:v>
                </c:pt>
                <c:pt idx="87" formatCode="#,##0.00">
                  <c:v>226.69154290619832</c:v>
                </c:pt>
                <c:pt idx="88">
                  <c:v>292.45618561566403</c:v>
                </c:pt>
                <c:pt idx="89">
                  <c:v>532.39877629986961</c:v>
                </c:pt>
                <c:pt idx="90">
                  <c:v>2140.4782833269564</c:v>
                </c:pt>
                <c:pt idx="91">
                  <c:v>2711.0911493983413</c:v>
                </c:pt>
                <c:pt idx="92">
                  <c:v>3097.5052472432012</c:v>
                </c:pt>
                <c:pt idx="93">
                  <c:v>3396.0123532599546</c:v>
                </c:pt>
                <c:pt idx="94">
                  <c:v>3641.5724099160543</c:v>
                </c:pt>
                <c:pt idx="95">
                  <c:v>3851.2790106262601</c:v>
                </c:pt>
                <c:pt idx="96">
                  <c:v>4034.8982102340319</c:v>
                </c:pt>
                <c:pt idx="97">
                  <c:v>4198.584151842495</c:v>
                </c:pt>
                <c:pt idx="98">
                  <c:v>4346.4875749401226</c:v>
                </c:pt>
                <c:pt idx="99">
                  <c:v>4481.5517930588348</c:v>
                </c:pt>
                <c:pt idx="100">
                  <c:v>4605.9459389992517</c:v>
                </c:pt>
                <c:pt idx="101">
                  <c:v>4721.3183023626143</c:v>
                </c:pt>
                <c:pt idx="102">
                  <c:v>4828.9530166587074</c:v>
                </c:pt>
                <c:pt idx="103">
                  <c:v>4929.8714506397891</c:v>
                </c:pt>
                <c:pt idx="104">
                  <c:v>5024.900308479032</c:v>
                </c:pt>
                <c:pt idx="105">
                  <c:v>5114.7188222044888</c:v>
                </c:pt>
                <c:pt idx="106">
                  <c:v>5199.8923377958508</c:v>
                </c:pt>
                <c:pt idx="107">
                  <c:v>5280.8967730311597</c:v>
                </c:pt>
                <c:pt idx="108">
                  <c:v>5358.1367880215512</c:v>
                </c:pt>
                <c:pt idx="109">
                  <c:v>5431.9595244116426</c:v>
                </c:pt>
                <c:pt idx="110">
                  <c:v>7208.6893415506374</c:v>
                </c:pt>
                <c:pt idx="111">
                  <c:v>9125.5482176730475</c:v>
                </c:pt>
                <c:pt idx="112">
                  <c:v>11033.618607231932</c:v>
                </c:pt>
                <c:pt idx="113">
                  <c:v>12794.409782576111</c:v>
                </c:pt>
                <c:pt idx="114">
                  <c:v>14309.183102771911</c:v>
                </c:pt>
                <c:pt idx="115">
                  <c:v>15524.597572131521</c:v>
                </c:pt>
                <c:pt idx="116" formatCode="#,##0.00">
                  <c:v>224.84566987113041</c:v>
                </c:pt>
                <c:pt idx="117">
                  <c:v>283.98568171085043</c:v>
                </c:pt>
                <c:pt idx="118">
                  <c:v>504.16045442254295</c:v>
                </c:pt>
                <c:pt idx="119">
                  <c:v>2009.6930289773172</c:v>
                </c:pt>
                <c:pt idx="120">
                  <c:v>2548.4960841018669</c:v>
                </c:pt>
                <c:pt idx="121">
                  <c:v>2914.4382865775488</c:v>
                </c:pt>
                <c:pt idx="122">
                  <c:v>3197.7074640660039</c:v>
                </c:pt>
                <c:pt idx="123">
                  <c:v>3431.1050344394762</c:v>
                </c:pt>
                <c:pt idx="124">
                  <c:v>3630.6895165583019</c:v>
                </c:pt>
                <c:pt idx="125">
                  <c:v>3805.6450567683451</c:v>
                </c:pt>
                <c:pt idx="126">
                  <c:v>3961.7642195834624</c:v>
                </c:pt>
                <c:pt idx="127">
                  <c:v>4102.9569231574997</c:v>
                </c:pt>
                <c:pt idx="128">
                  <c:v>4231.9976627721589</c:v>
                </c:pt>
                <c:pt idx="129">
                  <c:v>4350.9324704024139</c:v>
                </c:pt>
                <c:pt idx="130">
                  <c:v>4461.3170146474513</c:v>
                </c:pt>
                <c:pt idx="131">
                  <c:v>4564.3639388936299</c:v>
                </c:pt>
                <c:pt idx="132">
                  <c:v>4661.038248242292</c:v>
                </c:pt>
                <c:pt idx="133">
                  <c:v>4752.1214051989018</c:v>
                </c:pt>
                <c:pt idx="134">
                  <c:v>4838.2557655789042</c:v>
                </c:pt>
                <c:pt idx="135">
                  <c:v>4919.9762152967005</c:v>
                </c:pt>
                <c:pt idx="136">
                  <c:v>4997.7332173248005</c:v>
                </c:pt>
                <c:pt idx="137">
                  <c:v>5071.9099401423173</c:v>
                </c:pt>
                <c:pt idx="138">
                  <c:v>5142.8352134041379</c:v>
                </c:pt>
                <c:pt idx="139">
                  <c:v>6858.7348344266838</c:v>
                </c:pt>
                <c:pt idx="140">
                  <c:v>8729.0164453062935</c:v>
                </c:pt>
                <c:pt idx="141">
                  <c:v>10610.090320355226</c:v>
                </c:pt>
                <c:pt idx="142">
                  <c:v>12362.687943857256</c:v>
                </c:pt>
                <c:pt idx="143">
                  <c:v>13882.740957232529</c:v>
                </c:pt>
                <c:pt idx="144">
                  <c:v>15110.176850817534</c:v>
                </c:pt>
                <c:pt idx="145" formatCode="#,##0.00">
                  <c:v>242.56836664244489</c:v>
                </c:pt>
                <c:pt idx="146">
                  <c:v>348.51032323595803</c:v>
                </c:pt>
                <c:pt idx="147">
                  <c:v>664.95049074313715</c:v>
                </c:pt>
                <c:pt idx="148">
                  <c:v>2514.8667881810329</c:v>
                </c:pt>
                <c:pt idx="149">
                  <c:v>3172.0674507276021</c:v>
                </c:pt>
                <c:pt idx="150">
                  <c:v>3625.4187575979859</c:v>
                </c:pt>
                <c:pt idx="151">
                  <c:v>3981.3419481683172</c:v>
                </c:pt>
                <c:pt idx="152">
                  <c:v>4278.3342723458527</c:v>
                </c:pt>
                <c:pt idx="153">
                  <c:v>4535.2196811836211</c:v>
                </c:pt>
                <c:pt idx="154">
                  <c:v>4762.7685805959572</c:v>
                </c:pt>
                <c:pt idx="155">
                  <c:v>4967.7826787340809</c:v>
                </c:pt>
                <c:pt idx="156">
                  <c:v>5154.8611104673564</c:v>
                </c:pt>
                <c:pt idx="157">
                  <c:v>5327.2741064168958</c:v>
                </c:pt>
                <c:pt idx="158">
                  <c:v>5487.4386262240187</c:v>
                </c:pt>
                <c:pt idx="159">
                  <c:v>5637.1966455879056</c:v>
                </c:pt>
                <c:pt idx="160">
                  <c:v>5777.9874204143644</c:v>
                </c:pt>
                <c:pt idx="161">
                  <c:v>5910.9590733703917</c:v>
                </c:pt>
                <c:pt idx="162">
                  <c:v>6037.0436296189391</c:v>
                </c:pt>
                <c:pt idx="163">
                  <c:v>6157.0090817472619</c:v>
                </c:pt>
                <c:pt idx="164">
                  <c:v>6271.4964935747321</c:v>
                </c:pt>
                <c:pt idx="165">
                  <c:v>6381.047057674441</c:v>
                </c:pt>
                <c:pt idx="166">
                  <c:v>6486.1222264457419</c:v>
                </c:pt>
                <c:pt idx="167">
                  <c:v>6587.118956287025</c:v>
                </c:pt>
                <c:pt idx="168">
                  <c:v>9208.3838101426663</c:v>
                </c:pt>
                <c:pt idx="169">
                  <c:v>12555.271374667871</c:v>
                </c:pt>
                <c:pt idx="170">
                  <c:v>16639.452945422356</c:v>
                </c:pt>
                <c:pt idx="171">
                  <c:v>21363.912345361077</c:v>
                </c:pt>
                <c:pt idx="172">
                  <c:v>26491.785245686686</c:v>
                </c:pt>
                <c:pt idx="173">
                  <c:v>31642.559400224465</c:v>
                </c:pt>
                <c:pt idx="174" formatCode="#,##0.00">
                  <c:v>282.17207920205243</c:v>
                </c:pt>
                <c:pt idx="175">
                  <c:v>446.01381969492434</c:v>
                </c:pt>
                <c:pt idx="176">
                  <c:v>849.01793128129975</c:v>
                </c:pt>
                <c:pt idx="177">
                  <c:v>2677.1565725460987</c:v>
                </c:pt>
                <c:pt idx="178">
                  <c:v>3231.9792828535083</c:v>
                </c:pt>
                <c:pt idx="179">
                  <c:v>3596.1302609538493</c:v>
                </c:pt>
                <c:pt idx="180">
                  <c:v>3872.7386901354566</c:v>
                </c:pt>
                <c:pt idx="181">
                  <c:v>4097.8293909561098</c:v>
                </c:pt>
                <c:pt idx="182">
                  <c:v>4288.5974870755454</c:v>
                </c:pt>
                <c:pt idx="183">
                  <c:v>4454.6972051588782</c:v>
                </c:pt>
                <c:pt idx="184">
                  <c:v>4602.1303676356511</c:v>
                </c:pt>
                <c:pt idx="185">
                  <c:v>4734.9007934074398</c:v>
                </c:pt>
                <c:pt idx="186">
                  <c:v>4855.8217494846122</c:v>
                </c:pt>
                <c:pt idx="187">
                  <c:v>4966.9504357182495</c:v>
                </c:pt>
                <c:pt idx="188">
                  <c:v>5069.8395823576448</c:v>
                </c:pt>
                <c:pt idx="189">
                  <c:v>5165.6917506646842</c:v>
                </c:pt>
                <c:pt idx="190">
                  <c:v>5255.458439629896</c:v>
                </c:pt>
                <c:pt idx="191">
                  <c:v>5339.9062120985391</c:v>
                </c:pt>
                <c:pt idx="192">
                  <c:v>5419.6622472018826</c:v>
                </c:pt>
                <c:pt idx="193">
                  <c:v>5495.2465849705004</c:v>
                </c:pt>
                <c:pt idx="194">
                  <c:v>5567.0954921743423</c:v>
                </c:pt>
                <c:pt idx="195">
                  <c:v>5635.5787435358543</c:v>
                </c:pt>
                <c:pt idx="196">
                  <c:v>5701.0126343723896</c:v>
                </c:pt>
                <c:pt idx="197">
                  <c:v>7280.7012913313838</c:v>
                </c:pt>
                <c:pt idx="198">
                  <c:v>9034.1769403192375</c:v>
                </c:pt>
                <c:pt idx="199">
                  <c:v>10887.105565736882</c:v>
                </c:pt>
                <c:pt idx="200">
                  <c:v>12754.120690088543</c:v>
                </c:pt>
                <c:pt idx="201">
                  <c:v>14555.450874073125</c:v>
                </c:pt>
                <c:pt idx="202">
                  <c:v>16230.033755823151</c:v>
                </c:pt>
                <c:pt idx="203" formatCode="#,##0.00">
                  <c:v>219.91372904159832</c:v>
                </c:pt>
                <c:pt idx="204">
                  <c:v>281.01672604317355</c:v>
                </c:pt>
                <c:pt idx="205">
                  <c:v>477.57250523133871</c:v>
                </c:pt>
                <c:pt idx="206">
                  <c:v>1623.6695896635388</c:v>
                </c:pt>
                <c:pt idx="207">
                  <c:v>2007.1605293765713</c:v>
                </c:pt>
                <c:pt idx="208">
                  <c:v>2264.1447800319661</c:v>
                </c:pt>
                <c:pt idx="209">
                  <c:v>2461.7038625594041</c:v>
                </c:pt>
                <c:pt idx="210">
                  <c:v>2623.7978085739473</c:v>
                </c:pt>
                <c:pt idx="211">
                  <c:v>2762.0245356912151</c:v>
                </c:pt>
                <c:pt idx="212">
                  <c:v>2882.9630131184813</c:v>
                </c:pt>
                <c:pt idx="213">
                  <c:v>2990.7364928880856</c:v>
                </c:pt>
                <c:pt idx="214">
                  <c:v>3088.113959506733</c:v>
                </c:pt>
                <c:pt idx="215">
                  <c:v>3177.0520061036759</c:v>
                </c:pt>
                <c:pt idx="216">
                  <c:v>3258.9883586951314</c:v>
                </c:pt>
                <c:pt idx="217">
                  <c:v>3335.0128182103849</c:v>
                </c:pt>
                <c:pt idx="218">
                  <c:v>3405.972619209947</c:v>
                </c:pt>
                <c:pt idx="219">
                  <c:v>3472.5404005009118</c:v>
                </c:pt>
                <c:pt idx="220">
                  <c:v>3535.2597363252835</c:v>
                </c:pt>
                <c:pt idx="221">
                  <c:v>3594.5766140374453</c:v>
                </c:pt>
                <c:pt idx="222">
                  <c:v>3650.8617887266078</c:v>
                </c:pt>
                <c:pt idx="223">
                  <c:v>3704.427031030832</c:v>
                </c:pt>
                <c:pt idx="224">
                  <c:v>3755.5371772649128</c:v>
                </c:pt>
                <c:pt idx="225">
                  <c:v>3804.4192264666153</c:v>
                </c:pt>
                <c:pt idx="226">
                  <c:v>4995.0105817176036</c:v>
                </c:pt>
                <c:pt idx="227">
                  <c:v>6326.1350955483849</c:v>
                </c:pt>
                <c:pt idx="228">
                  <c:v>7722.3658385832023</c:v>
                </c:pt>
                <c:pt idx="229">
                  <c:v>9095.6645351790867</c:v>
                </c:pt>
                <c:pt idx="230">
                  <c:v>10362.364583154762</c:v>
                </c:pt>
                <c:pt idx="231">
                  <c:v>11455.352317564781</c:v>
                </c:pt>
                <c:pt idx="232" formatCode="#,##0.00">
                  <c:v>228.75315166333283</c:v>
                </c:pt>
                <c:pt idx="233">
                  <c:v>316.76539107877949</c:v>
                </c:pt>
                <c:pt idx="234">
                  <c:v>570.82082988594891</c:v>
                </c:pt>
                <c:pt idx="235">
                  <c:v>1883.3184801959483</c:v>
                </c:pt>
                <c:pt idx="236">
                  <c:v>2300.6821283097493</c:v>
                </c:pt>
                <c:pt idx="237">
                  <c:v>2577.1371032252796</c:v>
                </c:pt>
                <c:pt idx="238">
                  <c:v>2788.2228584401205</c:v>
                </c:pt>
                <c:pt idx="239">
                  <c:v>2960.5990110118523</c:v>
                </c:pt>
                <c:pt idx="240">
                  <c:v>3107.0715733630864</c:v>
                </c:pt>
                <c:pt idx="241">
                  <c:v>3234.8636020841527</c:v>
                </c:pt>
                <c:pt idx="242">
                  <c:v>3348.4816172111114</c:v>
                </c:pt>
                <c:pt idx="243">
                  <c:v>3450.9407006382689</c:v>
                </c:pt>
                <c:pt idx="244">
                  <c:v>3544.3645803977242</c:v>
                </c:pt>
                <c:pt idx="245">
                  <c:v>3630.3094971651276</c:v>
                </c:pt>
                <c:pt idx="246">
                  <c:v>3709.9522228606688</c:v>
                </c:pt>
                <c:pt idx="247">
                  <c:v>3784.2056239192034</c:v>
                </c:pt>
                <c:pt idx="248">
                  <c:v>3853.7930316421307</c:v>
                </c:pt>
                <c:pt idx="249">
                  <c:v>3919.2979498954455</c:v>
                </c:pt>
                <c:pt idx="250">
                  <c:v>3981.1983509608972</c:v>
                </c:pt>
                <c:pt idx="251">
                  <c:v>4039.8909866366248</c:v>
                </c:pt>
                <c:pt idx="252">
                  <c:v>4095.7090280424054</c:v>
                </c:pt>
                <c:pt idx="253">
                  <c:v>4148.935127526408</c:v>
                </c:pt>
                <c:pt idx="254">
                  <c:v>4199.8112650973444</c:v>
                </c:pt>
                <c:pt idx="255">
                  <c:v>5432.4330730794018</c:v>
                </c:pt>
                <c:pt idx="256">
                  <c:v>6804.8604795975352</c:v>
                </c:pt>
                <c:pt idx="257">
                  <c:v>8251.9247790073077</c:v>
                </c:pt>
                <c:pt idx="258">
                  <c:v>9698.4036299014588</c:v>
                </c:pt>
                <c:pt idx="259">
                  <c:v>11072.995978091471</c:v>
                </c:pt>
                <c:pt idx="260">
                  <c:v>12318.877364697775</c:v>
                </c:pt>
                <c:pt idx="261" formatCode="#,##0.00">
                  <c:v>235.11873720989354</c:v>
                </c:pt>
                <c:pt idx="262">
                  <c:v>322.7666398758787</c:v>
                </c:pt>
                <c:pt idx="263">
                  <c:v>599.76844795244949</c:v>
                </c:pt>
                <c:pt idx="264">
                  <c:v>2179.4546881926808</c:v>
                </c:pt>
                <c:pt idx="265">
                  <c:v>2701.9153847540101</c:v>
                </c:pt>
                <c:pt idx="266">
                  <c:v>3050.1101861742354</c:v>
                </c:pt>
                <c:pt idx="267">
                  <c:v>3316.6698016436112</c:v>
                </c:pt>
                <c:pt idx="268">
                  <c:v>3534.6217409392257</c:v>
                </c:pt>
                <c:pt idx="269">
                  <c:v>3719.9286460442418</c:v>
                </c:pt>
                <c:pt idx="270">
                  <c:v>3881.6327859234361</c:v>
                </c:pt>
                <c:pt idx="271">
                  <c:v>4025.3939174235661</c:v>
                </c:pt>
                <c:pt idx="272">
                  <c:v>4155.0082654750458</c:v>
                </c:pt>
                <c:pt idx="273">
                  <c:v>4273.1552149633017</c:v>
                </c:pt>
                <c:pt idx="274">
                  <c:v>4381.8014719866296</c:v>
                </c:pt>
                <c:pt idx="275">
                  <c:v>4482.4362663040056</c:v>
                </c:pt>
                <c:pt idx="276">
                  <c:v>4576.2162142628958</c:v>
                </c:pt>
                <c:pt idx="277">
                  <c:v>4664.0587113168858</c:v>
                </c:pt>
                <c:pt idx="278">
                  <c:v>4746.7044512175116</c:v>
                </c:pt>
                <c:pt idx="279">
                  <c:v>4824.760620585429</c:v>
                </c:pt>
                <c:pt idx="280">
                  <c:v>4898.7315555057085</c:v>
                </c:pt>
                <c:pt idx="281">
                  <c:v>4969.041009928419</c:v>
                </c:pt>
                <c:pt idx="282">
                  <c:v>5036.0486612253944</c:v>
                </c:pt>
                <c:pt idx="283">
                  <c:v>5100.0625636447248</c:v>
                </c:pt>
                <c:pt idx="284">
                  <c:v>6636.9096367083575</c:v>
                </c:pt>
                <c:pt idx="285">
                  <c:v>8303.7010575674594</c:v>
                </c:pt>
                <c:pt idx="286">
                  <c:v>9994.2964097828863</c:v>
                </c:pt>
                <c:pt idx="287">
                  <c:v>11602.354607926405</c:v>
                </c:pt>
                <c:pt idx="288">
                  <c:v>13042.222247660451</c:v>
                </c:pt>
                <c:pt idx="289">
                  <c:v>14257.873062062132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F1-47CC-881E-97598CF92C50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F1-47CC-881E-97598CF92C50}"/>
              </c:ext>
            </c:extLst>
          </c:dPt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F1-47CC-881E-97598CF92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0992"/>
        <c:axId val="-1988367392"/>
      </c:scatterChart>
      <c:valAx>
        <c:axId val="-1988380992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67392"/>
        <c:crossesAt val="10"/>
        <c:crossBetween val="midCat"/>
      </c:valAx>
      <c:valAx>
        <c:axId val="-198836739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IV-A-12 Trad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7-4EE7-BB3A-5651CA842027}"/>
            </c:ext>
          </c:extLst>
        </c:ser>
        <c:ser>
          <c:idx val="1"/>
          <c:order val="1"/>
          <c:tx>
            <c:v>IV-A-12 Mod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7-4EE7-BB3A-5651CA842027}"/>
            </c:ext>
          </c:extLst>
        </c:ser>
        <c:ser>
          <c:idx val="2"/>
          <c:order val="2"/>
          <c:tx>
            <c:v>M-10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7-4EE7-BB3A-5651CA842027}"/>
            </c:ext>
          </c:extLst>
        </c:ser>
        <c:ser>
          <c:idx val="3"/>
          <c:order val="3"/>
          <c:tx>
            <c:v>SMA Pellet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D7-4EE7-BB3A-5651CA842027}"/>
            </c:ext>
          </c:extLst>
        </c:ser>
        <c:ser>
          <c:idx val="4"/>
          <c:order val="4"/>
          <c:tx>
            <c:v>SMA Fibra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5D7-4EE7-BB3A-5651CA842027}"/>
            </c:ext>
          </c:extLst>
        </c:ser>
        <c:ser>
          <c:idx val="5"/>
          <c:order val="5"/>
          <c:tx>
            <c:v>SMA A Central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5D7-4EE7-BB3A-5651CA842027}"/>
            </c:ext>
          </c:extLst>
        </c:ser>
        <c:ser>
          <c:idx val="6"/>
          <c:order val="6"/>
          <c:tx>
            <c:v>SMA A del Maipo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5D7-4EE7-BB3A-5651CA842027}"/>
            </c:ext>
          </c:extLst>
        </c:ser>
        <c:ser>
          <c:idx val="7"/>
          <c:order val="7"/>
          <c:tx>
            <c:v>MDC A del Sol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5D7-4EE7-BB3A-5651CA842027}"/>
            </c:ext>
          </c:extLst>
        </c:ser>
        <c:ser>
          <c:idx val="8"/>
          <c:order val="8"/>
          <c:tx>
            <c:v>MDC A del Maipo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5D7-4EE7-BB3A-5651CA842027}"/>
            </c:ext>
          </c:extLst>
        </c:ser>
        <c:ser>
          <c:idx val="9"/>
          <c:order val="9"/>
          <c:tx>
            <c:v>IV A 12 A del Maipo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Modelo'!$A$5:$A$33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5D7-4EE7-BB3A-5651CA842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75008"/>
        <c:axId val="-1988376640"/>
      </c:scatterChart>
      <c:valAx>
        <c:axId val="-1988375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6640"/>
        <c:crosses val="autoZero"/>
        <c:crossBetween val="midCat"/>
      </c:valAx>
      <c:valAx>
        <c:axId val="-198837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5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018119722986438E-2"/>
                  <c:y val="0.21752280964879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Módulo1!$IL$13:$IL$41</c:f>
              <c:numCache>
                <c:formatCode>General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xVal>
          <c:yVal>
            <c:numRef>
              <c:f>Módulo1!$IH$13:$IH$41</c:f>
              <c:numCache>
                <c:formatCode>#,##0.0000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79-43E1-845C-29F622143CBE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Módulo1!$DD$44:$DE$44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Módulo1!$DD$45:$DE$45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79-43E1-845C-29F62214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9718752"/>
        <c:axId val="-2029722560"/>
      </c:scatterChart>
      <c:valAx>
        <c:axId val="-202971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 MEPDG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22560"/>
        <c:crosses val="autoZero"/>
        <c:crossBetween val="midCat"/>
      </c:valAx>
      <c:valAx>
        <c:axId val="-202972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Valor</a:t>
                </a:r>
                <a:r>
                  <a:rPr lang="es-CL" baseline="0"/>
                  <a:t> Medido (Ec. SIgmoidal)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1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Modelo'!$C$5:$C$33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7A-4524-8991-64EF6D55B318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xVal>
          <c:yVal>
            <c:numRef>
              <c:f>'Gráficas x Modelo'!$B$70:$C$70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A-4524-8991-64EF6D55B318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Modelo'!$L$5:$L$33</c:f>
              <c:numCache>
                <c:formatCode>0.00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A-4524-8991-64EF6D55B318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Modelo'!$U$5:$U$33</c:f>
              <c:numCache>
                <c:formatCode>0.00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7A-4524-8991-64EF6D55B318}"/>
            </c:ext>
          </c:extLst>
        </c:ser>
        <c:ser>
          <c:idx val="4"/>
          <c:order val="4"/>
          <c:tx>
            <c:strRef>
              <c:f>'Gráficas x Modelo'!$AC$2:$AJ$2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Modelo'!$AD$5:$AD$33</c:f>
              <c:numCache>
                <c:formatCode>0.00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7A-4524-8991-64EF6D55B318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Modelo'!$AM$5:$AM$33</c:f>
              <c:numCache>
                <c:formatCode>0.00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7A-4524-8991-64EF6D55B318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Modelo'!$AX$5:$AX$33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7A-4524-8991-64EF6D55B318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Modelo'!$BH$5:$BH$33</c:f>
              <c:numCache>
                <c:formatCode>0.00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7A-4524-8991-64EF6D55B318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Modelo'!$BR$5:$BR$33</c:f>
              <c:numCache>
                <c:formatCode>0.00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7A-4524-8991-64EF6D55B318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Modelo'!$CB$5:$CB$33</c:f>
              <c:numCache>
                <c:formatCode>0.00</c:formatCode>
                <c:ptCount val="29"/>
                <c:pt idx="0">
                  <c:v>2.3831269014205216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7A-4524-8991-64EF6D55B318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Modelo'!$CL$5:$CL$33</c:f>
              <c:numCache>
                <c:formatCode>0.00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A7A-4524-8991-64EF6D55B318}"/>
            </c:ext>
          </c:extLst>
        </c:ser>
        <c:ser>
          <c:idx val="11"/>
          <c:order val="11"/>
          <c:tx>
            <c:v>Mezcla para Aeropuerto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Módulo1!$IH$13:$IH$41</c:f>
              <c:numCache>
                <c:formatCode>#,##0.0000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xVal>
          <c:yVal>
            <c:numRef>
              <c:f>Módulo1!$IL$13:$IL$41</c:f>
              <c:numCache>
                <c:formatCode>General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A7A-4524-8991-64EF6D55B318}"/>
            </c:ext>
          </c:extLst>
        </c:ser>
        <c:ser>
          <c:idx val="12"/>
          <c:order val="12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Módulo1!$KB$13:$KB$41</c:f>
              <c:numCache>
                <c:formatCode>#,##0.0000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xVal>
          <c:yVal>
            <c:numRef>
              <c:f>Módulo1!$KF$13:$KF$41</c:f>
              <c:numCache>
                <c:formatCode>General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A7A-4524-8991-64EF6D55B318}"/>
            </c:ext>
          </c:extLst>
        </c:ser>
        <c:ser>
          <c:idx val="13"/>
          <c:order val="13"/>
          <c:tx>
            <c:v>IV-A-12 con 8%RAP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Módulo1!$KM$13:$KM$41</c:f>
              <c:numCache>
                <c:formatCode>#,##0.0000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xVal>
          <c:yVal>
            <c:numRef>
              <c:f>Módulo1!$KQ$13:$KQ$41</c:f>
              <c:numCache>
                <c:formatCode>General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A7A-4524-8991-64EF6D55B318}"/>
            </c:ext>
          </c:extLst>
        </c:ser>
        <c:ser>
          <c:idx val="14"/>
          <c:order val="14"/>
          <c:tx>
            <c:v>IV-A-12 con 18%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Módulo1!$KX$13:$KX$41</c:f>
              <c:numCache>
                <c:formatCode>#,##0.0000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xVal>
          <c:yVal>
            <c:numRef>
              <c:f>Módulo1!$LB$13:$LB$41</c:f>
              <c:numCache>
                <c:formatCode>General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A7A-4524-8991-64EF6D5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91872"/>
        <c:axId val="-1988370656"/>
      </c:scatterChart>
      <c:valAx>
        <c:axId val="-198839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</a:t>
                </a:r>
                <a:r>
                  <a:rPr lang="es-CL" baseline="0"/>
                  <a:t> medido 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70656"/>
        <c:crosses val="autoZero"/>
        <c:crossBetween val="midCat"/>
      </c:valAx>
      <c:valAx>
        <c:axId val="-198837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log(|E*|) Estimado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1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0"/>
            <c:trendlineLbl>
              <c:layout>
                <c:manualLayout>
                  <c:x val="9.3274226602876209E-2"/>
                  <c:y val="0.353765432689650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5858379016095334"/>
                  <c:y val="0.412020507031189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('Gráficas x Modelo'!$B$40:$B$68,'Gráficas x Modelo'!$K$40:$K$68,'Gráficas x Modelo'!$T$40:$T$68,'Gráficas x Modelo'!$AC$40:$AC$68,'Gráficas x Modelo'!$AL$40:$AL$68,'Gráficas x Modelo'!$AW$40:$AW$68,'Gráficas x Modelo'!$BG$40:$BG$68,'Gráficas x Modelo'!$BQ$40:$BQ$68,'Gráficas x Modelo'!$CA$40:$CA$68,'Gráficas x Modelo'!$CK$40:$CK$68,'Gráficas x Modelo'!$CV$40:$CV$68,'Gráficas x Modelo'!$DG$40:$DG$68,'Gráficas x Modelo'!$DP$40:$DP$68,'Gráficas x Modelo'!$DY$40:$DY$68)</c:f>
              <c:numCache>
                <c:formatCode>#,##0.00</c:formatCode>
                <c:ptCount val="406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  <c:pt idx="29">
                  <c:v>86.181064621822415</c:v>
                </c:pt>
                <c:pt idx="30">
                  <c:v>154.33469076902966</c:v>
                </c:pt>
                <c:pt idx="31">
                  <c:v>333.26114075958469</c:v>
                </c:pt>
                <c:pt idx="32">
                  <c:v>1568.4902252954537</c:v>
                </c:pt>
                <c:pt idx="33">
                  <c:v>2054.600918907815</c:v>
                </c:pt>
                <c:pt idx="34">
                  <c:v>2395.2521595360445</c:v>
                </c:pt>
                <c:pt idx="35">
                  <c:v>2664.219477844254</c:v>
                </c:pt>
                <c:pt idx="36">
                  <c:v>2889.0851917217883</c:v>
                </c:pt>
                <c:pt idx="37">
                  <c:v>3083.6064202755279</c:v>
                </c:pt>
                <c:pt idx="38">
                  <c:v>3255.7635407753678</c:v>
                </c:pt>
                <c:pt idx="39">
                  <c:v>3410.6480272805575</c:v>
                </c:pt>
                <c:pt idx="40">
                  <c:v>3551.7298826470701</c:v>
                </c:pt>
                <c:pt idx="41">
                  <c:v>3681.4919885250201</c:v>
                </c:pt>
                <c:pt idx="42">
                  <c:v>3801.7787404369124</c:v>
                </c:pt>
                <c:pt idx="43">
                  <c:v>3914.0016439782912</c:v>
                </c:pt>
                <c:pt idx="44">
                  <c:v>4019.2674347175166</c:v>
                </c:pt>
                <c:pt idx="45">
                  <c:v>4118.4615470434255</c:v>
                </c:pt>
                <c:pt idx="46">
                  <c:v>4212.3045226402146</c:v>
                </c:pt>
                <c:pt idx="47">
                  <c:v>4301.3913218348453</c:v>
                </c:pt>
                <c:pt idx="48">
                  <c:v>4386.2194468604612</c:v>
                </c:pt>
                <c:pt idx="49">
                  <c:v>4467.2095208018682</c:v>
                </c:pt>
                <c:pt idx="50">
                  <c:v>4544.7206454643556</c:v>
                </c:pt>
                <c:pt idx="51">
                  <c:v>4619.0620630283629</c:v>
                </c:pt>
                <c:pt idx="52">
                  <c:v>6485.2509301643213</c:v>
                </c:pt>
                <c:pt idx="53">
                  <c:v>8674.1545972795338</c:v>
                </c:pt>
                <c:pt idx="54">
                  <c:v>11066.14533017334</c:v>
                </c:pt>
                <c:pt idx="55">
                  <c:v>13516.734517514586</c:v>
                </c:pt>
                <c:pt idx="56">
                  <c:v>15889.110886049273</c:v>
                </c:pt>
                <c:pt idx="57">
                  <c:v>18077.639332989751</c:v>
                </c:pt>
                <c:pt idx="58">
                  <c:v>108.69110882545556</c:v>
                </c:pt>
                <c:pt idx="59">
                  <c:v>177.80657428767441</c:v>
                </c:pt>
                <c:pt idx="60">
                  <c:v>349.45670914806067</c:v>
                </c:pt>
                <c:pt idx="61">
                  <c:v>1455.0876918672766</c:v>
                </c:pt>
                <c:pt idx="62">
                  <c:v>1878.8713616220532</c:v>
                </c:pt>
                <c:pt idx="63">
                  <c:v>2174.0876600215602</c:v>
                </c:pt>
                <c:pt idx="64">
                  <c:v>2406.3581508756383</c:v>
                </c:pt>
                <c:pt idx="65">
                  <c:v>2600.0556370009263</c:v>
                </c:pt>
                <c:pt idx="66">
                  <c:v>2767.2873515899569</c:v>
                </c:pt>
                <c:pt idx="67">
                  <c:v>2915.0561171948766</c:v>
                </c:pt>
                <c:pt idx="68">
                  <c:v>3047.8195797953581</c:v>
                </c:pt>
                <c:pt idx="69">
                  <c:v>3168.610133445633</c:v>
                </c:pt>
                <c:pt idx="70">
                  <c:v>3279.5941472760874</c:v>
                </c:pt>
                <c:pt idx="71">
                  <c:v>3382.3787277112774</c:v>
                </c:pt>
                <c:pt idx="72">
                  <c:v>3478.1923288746425</c:v>
                </c:pt>
                <c:pt idx="73">
                  <c:v>3567.9971444067451</c:v>
                </c:pt>
                <c:pt idx="74">
                  <c:v>3652.5622391168959</c:v>
                </c:pt>
                <c:pt idx="75">
                  <c:v>3732.5129170213058</c:v>
                </c:pt>
                <c:pt idx="76">
                  <c:v>3808.3650919315151</c:v>
                </c:pt>
                <c:pt idx="77">
                  <c:v>3880.5498538385345</c:v>
                </c:pt>
                <c:pt idx="78">
                  <c:v>3949.4314302196062</c:v>
                </c:pt>
                <c:pt idx="79">
                  <c:v>4015.3205801222675</c:v>
                </c:pt>
                <c:pt idx="80">
                  <c:v>4078.4847574379037</c:v>
                </c:pt>
                <c:pt idx="81">
                  <c:v>5654.9907797398464</c:v>
                </c:pt>
                <c:pt idx="82">
                  <c:v>7483.6952461626961</c:v>
                </c:pt>
                <c:pt idx="83">
                  <c:v>9458.1042398615027</c:v>
                </c:pt>
                <c:pt idx="84">
                  <c:v>11454.600813617313</c:v>
                </c:pt>
                <c:pt idx="85">
                  <c:v>13360.700512457001</c:v>
                </c:pt>
                <c:pt idx="86">
                  <c:v>15093.926585006691</c:v>
                </c:pt>
                <c:pt idx="87">
                  <c:v>185.87054805366796</c:v>
                </c:pt>
                <c:pt idx="88">
                  <c:v>277.52859443026381</c:v>
                </c:pt>
                <c:pt idx="89">
                  <c:v>499.84204943630425</c:v>
                </c:pt>
                <c:pt idx="90">
                  <c:v>1942.4626622080868</c:v>
                </c:pt>
                <c:pt idx="91">
                  <c:v>2510.6217853011972</c:v>
                </c:pt>
                <c:pt idx="92">
                  <c:v>2910.908561695403</c:v>
                </c:pt>
                <c:pt idx="93">
                  <c:v>3228.202323773121</c:v>
                </c:pt>
                <c:pt idx="94">
                  <c:v>3494.2768693985568</c:v>
                </c:pt>
                <c:pt idx="95">
                  <c:v>3725.0112174888641</c:v>
                </c:pt>
                <c:pt idx="96">
                  <c:v>3929.6353494190535</c:v>
                </c:pt>
                <c:pt idx="97">
                  <c:v>4114.0494276397903</c:v>
                </c:pt>
                <c:pt idx="98">
                  <c:v>4282.2819240759645</c:v>
                </c:pt>
                <c:pt idx="99">
                  <c:v>4437.2202089203365</c:v>
                </c:pt>
                <c:pt idx="100">
                  <c:v>4581.0125352847163</c:v>
                </c:pt>
                <c:pt idx="101">
                  <c:v>4715.3053673650993</c:v>
                </c:pt>
                <c:pt idx="102">
                  <c:v>4841.3914406544254</c:v>
                </c:pt>
                <c:pt idx="103">
                  <c:v>4960.3063271659048</c:v>
                </c:pt>
                <c:pt idx="104">
                  <c:v>5072.8937635217317</c:v>
                </c:pt>
                <c:pt idx="105">
                  <c:v>5179.8512248962224</c:v>
                </c:pt>
                <c:pt idx="106">
                  <c:v>5281.762560583622</c:v>
                </c:pt>
                <c:pt idx="107">
                  <c:v>5379.121897379965</c:v>
                </c:pt>
                <c:pt idx="108">
                  <c:v>5472.3514946916266</c:v>
                </c:pt>
                <c:pt idx="109">
                  <c:v>5561.8153142961783</c:v>
                </c:pt>
                <c:pt idx="110">
                  <c:v>7819.0060444337114</c:v>
                </c:pt>
                <c:pt idx="111">
                  <c:v>10478.889763409106</c:v>
                </c:pt>
                <c:pt idx="112">
                  <c:v>13376.623486399434</c:v>
                </c:pt>
                <c:pt idx="113">
                  <c:v>16313.064876852526</c:v>
                </c:pt>
                <c:pt idx="114">
                  <c:v>19105.475814359706</c:v>
                </c:pt>
                <c:pt idx="115">
                  <c:v>21622.073131051919</c:v>
                </c:pt>
                <c:pt idx="116">
                  <c:v>170.89766785139238</c:v>
                </c:pt>
                <c:pt idx="117">
                  <c:v>280.50260079628697</c:v>
                </c:pt>
                <c:pt idx="118">
                  <c:v>539.66500405879844</c:v>
                </c:pt>
                <c:pt idx="119">
                  <c:v>2051.6755804627169</c:v>
                </c:pt>
                <c:pt idx="120">
                  <c:v>2601.0953527520269</c:v>
                </c:pt>
                <c:pt idx="121">
                  <c:v>2978.9184769948406</c:v>
                </c:pt>
                <c:pt idx="122">
                  <c:v>3274.0073147411604</c:v>
                </c:pt>
                <c:pt idx="123">
                  <c:v>3518.8763439609838</c:v>
                </c:pt>
                <c:pt idx="124">
                  <c:v>3729.5220897925842</c:v>
                </c:pt>
                <c:pt idx="125">
                  <c:v>3915.1312801316158</c:v>
                </c:pt>
                <c:pt idx="126">
                  <c:v>4081.5190108827032</c:v>
                </c:pt>
                <c:pt idx="127">
                  <c:v>4232.6229581189891</c:v>
                </c:pt>
                <c:pt idx="128">
                  <c:v>4371.2453589134757</c:v>
                </c:pt>
                <c:pt idx="129">
                  <c:v>4499.4581275780029</c:v>
                </c:pt>
                <c:pt idx="130">
                  <c:v>4618.8404195378689</c:v>
                </c:pt>
                <c:pt idx="131">
                  <c:v>4730.6259478610837</c:v>
                </c:pt>
                <c:pt idx="132">
                  <c:v>4835.7985429481623</c:v>
                </c:pt>
                <c:pt idx="133">
                  <c:v>4935.1564817725111</c:v>
                </c:pt>
                <c:pt idx="134">
                  <c:v>5029.3571623143498</c:v>
                </c:pt>
                <c:pt idx="135">
                  <c:v>5118.9489617191748</c:v>
                </c:pt>
                <c:pt idx="136">
                  <c:v>5204.3944801453808</c:v>
                </c:pt>
                <c:pt idx="137">
                  <c:v>5286.0878407432274</c:v>
                </c:pt>
                <c:pt idx="138">
                  <c:v>5364.3677932695746</c:v>
                </c:pt>
                <c:pt idx="139">
                  <c:v>7311.6268801824799</c:v>
                </c:pt>
                <c:pt idx="140">
                  <c:v>9570.517208145242</c:v>
                </c:pt>
                <c:pt idx="141">
                  <c:v>12029.294977474648</c:v>
                </c:pt>
                <c:pt idx="142">
                  <c:v>14552.196062023886</c:v>
                </c:pt>
                <c:pt idx="143">
                  <c:v>17007.982978554039</c:v>
                </c:pt>
                <c:pt idx="144">
                  <c:v>19291.878333326178</c:v>
                </c:pt>
                <c:pt idx="145">
                  <c:v>192.57180962390683</c:v>
                </c:pt>
                <c:pt idx="146">
                  <c:v>280.40174599577801</c:v>
                </c:pt>
                <c:pt idx="147">
                  <c:v>486.91999145912723</c:v>
                </c:pt>
                <c:pt idx="148">
                  <c:v>1697.3304453363157</c:v>
                </c:pt>
                <c:pt idx="149">
                  <c:v>2135.96054719841</c:v>
                </c:pt>
                <c:pt idx="150">
                  <c:v>2435.9775385181729</c:v>
                </c:pt>
                <c:pt idx="151">
                  <c:v>2669.1602141699932</c:v>
                </c:pt>
                <c:pt idx="152">
                  <c:v>2861.8151747919756</c:v>
                </c:pt>
                <c:pt idx="153">
                  <c:v>3026.8899097730591</c:v>
                </c:pt>
                <c:pt idx="154">
                  <c:v>3171.8189397475549</c:v>
                </c:pt>
                <c:pt idx="155">
                  <c:v>3301.3060879757895</c:v>
                </c:pt>
                <c:pt idx="156">
                  <c:v>3418.5345164870769</c:v>
                </c:pt>
                <c:pt idx="157">
                  <c:v>3525.7678276103466</c:v>
                </c:pt>
                <c:pt idx="158">
                  <c:v>3624.6783164848739</c:v>
                </c:pt>
                <c:pt idx="159">
                  <c:v>3716.5394639064771</c:v>
                </c:pt>
                <c:pt idx="160">
                  <c:v>3802.3452917337395</c:v>
                </c:pt>
                <c:pt idx="161">
                  <c:v>3882.8877706762473</c:v>
                </c:pt>
                <c:pt idx="162">
                  <c:v>3958.8089168734982</c:v>
                </c:pt>
                <c:pt idx="163">
                  <c:v>4030.6369602330387</c:v>
                </c:pt>
                <c:pt idx="164">
                  <c:v>4098.8121279063571</c:v>
                </c:pt>
                <c:pt idx="165">
                  <c:v>4163.7054489845559</c:v>
                </c:pt>
                <c:pt idx="166">
                  <c:v>4225.6327449058817</c:v>
                </c:pt>
                <c:pt idx="167">
                  <c:v>4284.8652218369225</c:v>
                </c:pt>
                <c:pt idx="168">
                  <c:v>5723.3915633048564</c:v>
                </c:pt>
                <c:pt idx="169">
                  <c:v>7305.2226494825254</c:v>
                </c:pt>
                <c:pt idx="170">
                  <c:v>8919.819793114184</c:v>
                </c:pt>
                <c:pt idx="171">
                  <c:v>10461.858198681934</c:v>
                </c:pt>
                <c:pt idx="172">
                  <c:v>11853.333847404128</c:v>
                </c:pt>
                <c:pt idx="173">
                  <c:v>13051.571579435153</c:v>
                </c:pt>
                <c:pt idx="174">
                  <c:v>201.60973911694683</c:v>
                </c:pt>
                <c:pt idx="175">
                  <c:v>287.10363850494099</c:v>
                </c:pt>
                <c:pt idx="176">
                  <c:v>491.1131075898013</c:v>
                </c:pt>
                <c:pt idx="177">
                  <c:v>1727.8219759405467</c:v>
                </c:pt>
                <c:pt idx="178">
                  <c:v>2184.8672027282628</c:v>
                </c:pt>
                <c:pt idx="179">
                  <c:v>2498.8691620861646</c:v>
                </c:pt>
                <c:pt idx="180">
                  <c:v>2743.488496845167</c:v>
                </c:pt>
                <c:pt idx="181">
                  <c:v>2945.8826675597179</c:v>
                </c:pt>
                <c:pt idx="182">
                  <c:v>3119.4690337560255</c:v>
                </c:pt>
                <c:pt idx="183">
                  <c:v>3271.9733936192242</c:v>
                </c:pt>
                <c:pt idx="184">
                  <c:v>3408.294442032291</c:v>
                </c:pt>
                <c:pt idx="185">
                  <c:v>3531.7530049929728</c:v>
                </c:pt>
                <c:pt idx="186">
                  <c:v>3644.713998827151</c:v>
                </c:pt>
                <c:pt idx="187">
                  <c:v>3748.9267046319251</c:v>
                </c:pt>
                <c:pt idx="188">
                  <c:v>3845.7246276437027</c:v>
                </c:pt>
                <c:pt idx="189">
                  <c:v>3936.1495908972965</c:v>
                </c:pt>
                <c:pt idx="190">
                  <c:v>4021.0323134242904</c:v>
                </c:pt>
                <c:pt idx="191">
                  <c:v>4101.046698883436</c:v>
                </c:pt>
                <c:pt idx="192">
                  <c:v>4176.7475620607511</c:v>
                </c:pt>
                <c:pt idx="193">
                  <c:v>4248.5975465070906</c:v>
                </c:pt>
                <c:pt idx="194">
                  <c:v>4316.9867719156173</c:v>
                </c:pt>
                <c:pt idx="195">
                  <c:v>4382.2474620079829</c:v>
                </c:pt>
                <c:pt idx="196">
                  <c:v>4444.665026882235</c:v>
                </c:pt>
                <c:pt idx="197">
                  <c:v>5957.9252124467857</c:v>
                </c:pt>
                <c:pt idx="198">
                  <c:v>7610.4994451034454</c:v>
                </c:pt>
                <c:pt idx="199">
                  <c:v>9278.0520215428896</c:v>
                </c:pt>
                <c:pt idx="200">
                  <c:v>10847.180132594962</c:v>
                </c:pt>
                <c:pt idx="201">
                  <c:v>12239.229329166143</c:v>
                </c:pt>
                <c:pt idx="202">
                  <c:v>13416.454457651707</c:v>
                </c:pt>
                <c:pt idx="203">
                  <c:v>81.069685935798702</c:v>
                </c:pt>
                <c:pt idx="204">
                  <c:v>133.44295351982356</c:v>
                </c:pt>
                <c:pt idx="205">
                  <c:v>233.96063174376883</c:v>
                </c:pt>
                <c:pt idx="206">
                  <c:v>648.96790279529614</c:v>
                </c:pt>
                <c:pt idx="207">
                  <c:v>776.19264226521796</c:v>
                </c:pt>
                <c:pt idx="208">
                  <c:v>860.7446999140036</c:v>
                </c:pt>
                <c:pt idx="209">
                  <c:v>925.60249021735717</c:v>
                </c:pt>
                <c:pt idx="210">
                  <c:v>978.81369423093088</c:v>
                </c:pt>
                <c:pt idx="211">
                  <c:v>1024.2309797254636</c:v>
                </c:pt>
                <c:pt idx="212">
                  <c:v>1064.0237413597613</c:v>
                </c:pt>
                <c:pt idx="213">
                  <c:v>1099.5444059627418</c:v>
                </c:pt>
                <c:pt idx="214">
                  <c:v>1131.6975693485508</c:v>
                </c:pt>
                <c:pt idx="215">
                  <c:v>1161.1204423239531</c:v>
                </c:pt>
                <c:pt idx="216">
                  <c:v>1188.2801010681444</c:v>
                </c:pt>
                <c:pt idx="217">
                  <c:v>1213.5298898828948</c:v>
                </c:pt>
                <c:pt idx="218">
                  <c:v>1237.1440649282995</c:v>
                </c:pt>
                <c:pt idx="219">
                  <c:v>1259.3400789517837</c:v>
                </c:pt>
                <c:pt idx="220">
                  <c:v>1280.2934717386261</c:v>
                </c:pt>
                <c:pt idx="221">
                  <c:v>1300.1481422318698</c:v>
                </c:pt>
                <c:pt idx="222">
                  <c:v>1319.0236297348158</c:v>
                </c:pt>
                <c:pt idx="223">
                  <c:v>1337.0203972560662</c:v>
                </c:pt>
                <c:pt idx="224">
                  <c:v>1354.2237441355262</c:v>
                </c:pt>
                <c:pt idx="225">
                  <c:v>1370.7067559744903</c:v>
                </c:pt>
                <c:pt idx="226">
                  <c:v>1783.3010257173103</c:v>
                </c:pt>
                <c:pt idx="227">
                  <c:v>2279.5900927462849</c:v>
                </c:pt>
                <c:pt idx="228">
                  <c:v>2858.5158090092618</c:v>
                </c:pt>
                <c:pt idx="229">
                  <c:v>3513.2706304512726</c:v>
                </c:pt>
                <c:pt idx="230">
                  <c:v>4231.6057898628924</c:v>
                </c:pt>
                <c:pt idx="231">
                  <c:v>4996.9713280257092</c:v>
                </c:pt>
                <c:pt idx="232">
                  <c:v>125.53926121432669</c:v>
                </c:pt>
                <c:pt idx="233">
                  <c:v>199.6215583408347</c:v>
                </c:pt>
                <c:pt idx="234">
                  <c:v>352.78097063291597</c:v>
                </c:pt>
                <c:pt idx="235">
                  <c:v>1061.1204260499505</c:v>
                </c:pt>
                <c:pt idx="236">
                  <c:v>1289.2034012890097</c:v>
                </c:pt>
                <c:pt idx="237">
                  <c:v>1441.8116639398279</c:v>
                </c:pt>
                <c:pt idx="238">
                  <c:v>1559.1741181050477</c:v>
                </c:pt>
                <c:pt idx="239">
                  <c:v>1655.5576060388876</c:v>
                </c:pt>
                <c:pt idx="240">
                  <c:v>1737.8429232627579</c:v>
                </c:pt>
                <c:pt idx="241">
                  <c:v>1809.9244452495268</c:v>
                </c:pt>
                <c:pt idx="242">
                  <c:v>1874.2392046109253</c:v>
                </c:pt>
                <c:pt idx="243">
                  <c:v>1932.4220540121096</c:v>
                </c:pt>
                <c:pt idx="244">
                  <c:v>1985.6273091542828</c:v>
                </c:pt>
                <c:pt idx="245">
                  <c:v>2034.7026988737762</c:v>
                </c:pt>
                <c:pt idx="246">
                  <c:v>2080.29054268646</c:v>
                </c:pt>
                <c:pt idx="247">
                  <c:v>2122.8900477636398</c:v>
                </c:pt>
                <c:pt idx="248">
                  <c:v>2162.8974657053327</c:v>
                </c:pt>
                <c:pt idx="249">
                  <c:v>2200.6329737931087</c:v>
                </c:pt>
                <c:pt idx="250">
                  <c:v>2236.3592485463164</c:v>
                </c:pt>
                <c:pt idx="251">
                  <c:v>2270.2946498415795</c:v>
                </c:pt>
                <c:pt idx="252">
                  <c:v>2302.6227995251438</c:v>
                </c:pt>
                <c:pt idx="253">
                  <c:v>2333.4996829148736</c:v>
                </c:pt>
                <c:pt idx="254">
                  <c:v>2363.0590084030732</c:v>
                </c:pt>
                <c:pt idx="255">
                  <c:v>3093.2645415167131</c:v>
                </c:pt>
                <c:pt idx="256">
                  <c:v>3940.5084464595307</c:v>
                </c:pt>
                <c:pt idx="257">
                  <c:v>4878.997824803706</c:v>
                </c:pt>
                <c:pt idx="258">
                  <c:v>5873.1386270813018</c:v>
                </c:pt>
                <c:pt idx="259">
                  <c:v>6883.2637970461001</c:v>
                </c:pt>
                <c:pt idx="260">
                  <c:v>7871.5674179862817</c:v>
                </c:pt>
                <c:pt idx="261">
                  <c:v>113.8310697904549</c:v>
                </c:pt>
                <c:pt idx="262">
                  <c:v>181.07509384234558</c:v>
                </c:pt>
                <c:pt idx="263">
                  <c:v>322.46586003065522</c:v>
                </c:pt>
                <c:pt idx="264">
                  <c:v>1008.2671149480974</c:v>
                </c:pt>
                <c:pt idx="265">
                  <c:v>1237.6757890420349</c:v>
                </c:pt>
                <c:pt idx="266">
                  <c:v>1393.0810953773446</c:v>
                </c:pt>
                <c:pt idx="267">
                  <c:v>1513.5659982226543</c:v>
                </c:pt>
                <c:pt idx="268">
                  <c:v>1613.1166507811661</c:v>
                </c:pt>
                <c:pt idx="269">
                  <c:v>1698.5212043415838</c:v>
                </c:pt>
                <c:pt idx="270">
                  <c:v>1773.6407304691666</c:v>
                </c:pt>
                <c:pt idx="271">
                  <c:v>1840.9014160425902</c:v>
                </c:pt>
                <c:pt idx="272">
                  <c:v>1901.9366201557909</c:v>
                </c:pt>
                <c:pt idx="273">
                  <c:v>1957.9032023149118</c:v>
                </c:pt>
                <c:pt idx="274">
                  <c:v>2009.6531260779113</c:v>
                </c:pt>
                <c:pt idx="275">
                  <c:v>2057.833545025213</c:v>
                </c:pt>
                <c:pt idx="276">
                  <c:v>2102.9485795681408</c:v>
                </c:pt>
                <c:pt idx="277">
                  <c:v>2145.3992278607457</c:v>
                </c:pt>
                <c:pt idx="278">
                  <c:v>2185.510137630461</c:v>
                </c:pt>
                <c:pt idx="279">
                  <c:v>2223.5481394931162</c:v>
                </c:pt>
                <c:pt idx="280">
                  <c:v>2259.7354259385247</c:v>
                </c:pt>
                <c:pt idx="281">
                  <c:v>2294.259142181756</c:v>
                </c:pt>
                <c:pt idx="282">
                  <c:v>2327.2785078928423</c:v>
                </c:pt>
                <c:pt idx="283">
                  <c:v>2358.930200025869</c:v>
                </c:pt>
                <c:pt idx="284">
                  <c:v>3152.8950005067086</c:v>
                </c:pt>
                <c:pt idx="285">
                  <c:v>4100.2270097322835</c:v>
                </c:pt>
                <c:pt idx="286">
                  <c:v>5178.0014706552893</c:v>
                </c:pt>
                <c:pt idx="287">
                  <c:v>6348.4346316800047</c:v>
                </c:pt>
                <c:pt idx="288">
                  <c:v>7564.8762505782643</c:v>
                </c:pt>
                <c:pt idx="289">
                  <c:v>8779.2478174011612</c:v>
                </c:pt>
                <c:pt idx="290">
                  <c:v>156.87991273152974</c:v>
                </c:pt>
                <c:pt idx="291">
                  <c:v>268.96932882084872</c:v>
                </c:pt>
                <c:pt idx="292">
                  <c:v>506.92640475863863</c:v>
                </c:pt>
                <c:pt idx="293">
                  <c:v>1576.2649163546291</c:v>
                </c:pt>
                <c:pt idx="294">
                  <c:v>1902.4256140061555</c:v>
                </c:pt>
                <c:pt idx="295">
                  <c:v>2115.9695043396523</c:v>
                </c:pt>
                <c:pt idx="296">
                  <c:v>2277.7731524649635</c:v>
                </c:pt>
                <c:pt idx="297">
                  <c:v>2409.1430445215788</c:v>
                </c:pt>
                <c:pt idx="298">
                  <c:v>2520.2543296699491</c:v>
                </c:pt>
                <c:pt idx="299">
                  <c:v>2616.819651655956</c:v>
                </c:pt>
                <c:pt idx="300">
                  <c:v>2702.389337907251</c:v>
                </c:pt>
                <c:pt idx="301">
                  <c:v>2779.3307311667263</c:v>
                </c:pt>
                <c:pt idx="302">
                  <c:v>2849.306336271809</c:v>
                </c:pt>
                <c:pt idx="303">
                  <c:v>2913.5311447068693</c:v>
                </c:pt>
                <c:pt idx="304">
                  <c:v>2972.9216438261014</c:v>
                </c:pt>
                <c:pt idx="305">
                  <c:v>3028.1871927427414</c:v>
                </c:pt>
                <c:pt idx="306">
                  <c:v>3079.8887028376612</c:v>
                </c:pt>
                <c:pt idx="307">
                  <c:v>3128.4777820694821</c:v>
                </c:pt>
                <c:pt idx="308">
                  <c:v>3174.3236934745378</c:v>
                </c:pt>
                <c:pt idx="309">
                  <c:v>3217.7324325134687</c:v>
                </c:pt>
                <c:pt idx="310">
                  <c:v>3258.9605471324098</c:v>
                </c:pt>
                <c:pt idx="311">
                  <c:v>3298.2253557190834</c:v>
                </c:pt>
                <c:pt idx="312">
                  <c:v>3335.7126386154941</c:v>
                </c:pt>
                <c:pt idx="313">
                  <c:v>4232.3246431286898</c:v>
                </c:pt>
                <c:pt idx="314">
                  <c:v>5210.81947201615</c:v>
                </c:pt>
                <c:pt idx="315">
                  <c:v>6230.6601664656673</c:v>
                </c:pt>
                <c:pt idx="316">
                  <c:v>7249.5617064561675</c:v>
                </c:pt>
                <c:pt idx="317">
                  <c:v>8229.6922881166702</c:v>
                </c:pt>
                <c:pt idx="318">
                  <c:v>9141.7831898749046</c:v>
                </c:pt>
                <c:pt idx="319">
                  <c:v>170.13981017553289</c:v>
                </c:pt>
                <c:pt idx="320">
                  <c:v>324.20247254974515</c:v>
                </c:pt>
                <c:pt idx="321">
                  <c:v>704.10685455456826</c:v>
                </c:pt>
                <c:pt idx="322">
                  <c:v>2693.2618927516396</c:v>
                </c:pt>
                <c:pt idx="323">
                  <c:v>3317.1314650173267</c:v>
                </c:pt>
                <c:pt idx="324">
                  <c:v>3722.8939579991975</c:v>
                </c:pt>
                <c:pt idx="325">
                  <c:v>4028.2138482582313</c:v>
                </c:pt>
                <c:pt idx="326">
                  <c:v>4274.5184742654255</c:v>
                </c:pt>
                <c:pt idx="327">
                  <c:v>4481.6240357473189</c:v>
                </c:pt>
                <c:pt idx="328">
                  <c:v>4660.6561292010956</c:v>
                </c:pt>
                <c:pt idx="329">
                  <c:v>4818.5239453455251</c:v>
                </c:pt>
                <c:pt idx="330">
                  <c:v>4959.8291415665908</c:v>
                </c:pt>
                <c:pt idx="331">
                  <c:v>5087.7988028449927</c:v>
                </c:pt>
                <c:pt idx="332">
                  <c:v>5204.7877523628886</c:v>
                </c:pt>
                <c:pt idx="333">
                  <c:v>5312.5694357443126</c:v>
                </c:pt>
                <c:pt idx="334">
                  <c:v>5412.5142561320872</c:v>
                </c:pt>
                <c:pt idx="335">
                  <c:v>5505.7040501513802</c:v>
                </c:pt>
                <c:pt idx="336">
                  <c:v>5593.008409044257</c:v>
                </c:pt>
                <c:pt idx="337">
                  <c:v>5675.1372058627812</c:v>
                </c:pt>
                <c:pt idx="338">
                  <c:v>5752.6777393050534</c:v>
                </c:pt>
                <c:pt idx="339">
                  <c:v>5826.1216202877204</c:v>
                </c:pt>
                <c:pt idx="340">
                  <c:v>5895.8846342109809</c:v>
                </c:pt>
                <c:pt idx="341">
                  <c:v>5962.3216793226111</c:v>
                </c:pt>
                <c:pt idx="342">
                  <c:v>7501.2575859312155</c:v>
                </c:pt>
                <c:pt idx="343">
                  <c:v>9069.2479617823719</c:v>
                </c:pt>
                <c:pt idx="344">
                  <c:v>10581.63716996049</c:v>
                </c:pt>
                <c:pt idx="345">
                  <c:v>11973.345763153991</c:v>
                </c:pt>
                <c:pt idx="346">
                  <c:v>13204.583018883168</c:v>
                </c:pt>
                <c:pt idx="347">
                  <c:v>14259.299879569835</c:v>
                </c:pt>
                <c:pt idx="348">
                  <c:v>131.90554370071692</c:v>
                </c:pt>
                <c:pt idx="349">
                  <c:v>256.28274134196602</c:v>
                </c:pt>
                <c:pt idx="350">
                  <c:v>569.42306812869526</c:v>
                </c:pt>
                <c:pt idx="351">
                  <c:v>2204.7224691082861</c:v>
                </c:pt>
                <c:pt idx="352">
                  <c:v>2706.139023916759</c:v>
                </c:pt>
                <c:pt idx="353">
                  <c:v>3028.9353129795222</c:v>
                </c:pt>
                <c:pt idx="354">
                  <c:v>3270.1065378799253</c:v>
                </c:pt>
                <c:pt idx="355">
                  <c:v>3463.593254196428</c:v>
                </c:pt>
                <c:pt idx="356">
                  <c:v>3625.5536197068127</c:v>
                </c:pt>
                <c:pt idx="357">
                  <c:v>3765.0238301283803</c:v>
                </c:pt>
                <c:pt idx="358">
                  <c:v>3887.5965397782579</c:v>
                </c:pt>
                <c:pt idx="359">
                  <c:v>3996.9854590485579</c:v>
                </c:pt>
                <c:pt idx="360">
                  <c:v>4095.7880062179215</c:v>
                </c:pt>
                <c:pt idx="361">
                  <c:v>4185.8949366781972</c:v>
                </c:pt>
                <c:pt idx="362">
                  <c:v>4268.72703746966</c:v>
                </c:pt>
                <c:pt idx="363">
                  <c:v>4345.3799480329653</c:v>
                </c:pt>
                <c:pt idx="364">
                  <c:v>4416.7169496011002</c:v>
                </c:pt>
                <c:pt idx="365">
                  <c:v>4483.4307203747239</c:v>
                </c:pt>
                <c:pt idx="366">
                  <c:v>4546.0857685841056</c:v>
                </c:pt>
                <c:pt idx="367">
                  <c:v>4605.1483923482601</c:v>
                </c:pt>
                <c:pt idx="368">
                  <c:v>4661.0083346494403</c:v>
                </c:pt>
                <c:pt idx="369">
                  <c:v>4713.9947587658162</c:v>
                </c:pt>
                <c:pt idx="370">
                  <c:v>4764.3882476176241</c:v>
                </c:pt>
                <c:pt idx="371">
                  <c:v>5913.786617735821</c:v>
                </c:pt>
                <c:pt idx="372">
                  <c:v>7050.6178250297808</c:v>
                </c:pt>
                <c:pt idx="373">
                  <c:v>8115.3881174263079</c:v>
                </c:pt>
                <c:pt idx="374">
                  <c:v>9067.9726162630323</c:v>
                </c:pt>
                <c:pt idx="375">
                  <c:v>9888.7244650765024</c:v>
                </c:pt>
                <c:pt idx="376">
                  <c:v>10574.805168323919</c:v>
                </c:pt>
                <c:pt idx="377">
                  <c:v>146.08167443264801</c:v>
                </c:pt>
                <c:pt idx="378">
                  <c:v>303.24864330499014</c:v>
                </c:pt>
                <c:pt idx="379">
                  <c:v>681.57657750896715</c:v>
                </c:pt>
                <c:pt idx="380">
                  <c:v>2423.5989289743657</c:v>
                </c:pt>
                <c:pt idx="381">
                  <c:v>2917.0596677472613</c:v>
                </c:pt>
                <c:pt idx="382">
                  <c:v>3228.8632535014726</c:v>
                </c:pt>
                <c:pt idx="383">
                  <c:v>3459.3233676243221</c:v>
                </c:pt>
                <c:pt idx="384">
                  <c:v>3642.8529822562023</c:v>
                </c:pt>
                <c:pt idx="385">
                  <c:v>3795.6306015072937</c:v>
                </c:pt>
                <c:pt idx="386">
                  <c:v>3926.6209037097224</c:v>
                </c:pt>
                <c:pt idx="387">
                  <c:v>4041.3323401632506</c:v>
                </c:pt>
                <c:pt idx="388">
                  <c:v>4143.4011439456508</c:v>
                </c:pt>
                <c:pt idx="389">
                  <c:v>4235.3579126185823</c:v>
                </c:pt>
                <c:pt idx="390">
                  <c:v>4319.036889440089</c:v>
                </c:pt>
                <c:pt idx="391">
                  <c:v>4395.8112482007564</c:v>
                </c:pt>
                <c:pt idx="392">
                  <c:v>4466.7364100686018</c:v>
                </c:pt>
                <c:pt idx="393">
                  <c:v>4532.6415075698305</c:v>
                </c:pt>
                <c:pt idx="394">
                  <c:v>4594.1900430759597</c:v>
                </c:pt>
                <c:pt idx="395">
                  <c:v>4651.9214356567245</c:v>
                </c:pt>
                <c:pt idx="396">
                  <c:v>4706.2802702739409</c:v>
                </c:pt>
                <c:pt idx="397">
                  <c:v>4757.6373830023713</c:v>
                </c:pt>
                <c:pt idx="398">
                  <c:v>4806.3053781270837</c:v>
                </c:pt>
                <c:pt idx="399">
                  <c:v>4852.5502568603761</c:v>
                </c:pt>
                <c:pt idx="400">
                  <c:v>5898.5268861607046</c:v>
                </c:pt>
                <c:pt idx="401">
                  <c:v>6923.1772585064837</c:v>
                </c:pt>
                <c:pt idx="402">
                  <c:v>7881.5847713464491</c:v>
                </c:pt>
                <c:pt idx="403">
                  <c:v>8743.6554123564238</c:v>
                </c:pt>
                <c:pt idx="404">
                  <c:v>9494.3519707645555</c:v>
                </c:pt>
                <c:pt idx="405">
                  <c:v>10131.024044881489</c:v>
                </c:pt>
              </c:numCache>
            </c:numRef>
          </c:xVal>
          <c:yVal>
            <c:numRef>
              <c:f>('Gráficas x Modelo'!$C$40:$C$68,'Gráficas x Modelo'!$L$40:$L$68,'Gráficas x Modelo'!$U$40:$U$68,'Gráficas x Modelo'!$AD$40:$AD$68,'Gráficas x Modelo'!$AM$40:$AM$68,'Gráficas x Modelo'!$AX$40:$AX$68,'Gráficas x Modelo'!$BH$40:$BH$68,'Gráficas x Modelo'!$BR$40:$BR$68,'Gráficas x Modelo'!$CB$40:$CB$68,'Gráficas x Modelo'!$CL$40:$CL$68,'Gráficas x Modelo'!$CW$40:$CW$68,'Gráficas x Modelo'!$DH$40:$DH$68,'Gráficas x Modelo'!$DQ$40:$DQ$68,'Gráficas x Modelo'!$DZ$40:$DZ$68)</c:f>
              <c:numCache>
                <c:formatCode>0.00</c:formatCode>
                <c:ptCount val="406"/>
                <c:pt idx="0" formatCode="#,##0.00">
                  <c:v>418.74946770098529</c:v>
                </c:pt>
                <c:pt idx="1">
                  <c:v>833.13387591160051</c:v>
                </c:pt>
                <c:pt idx="2">
                  <c:v>1602.5642221708022</c:v>
                </c:pt>
                <c:pt idx="3">
                  <c:v>4204.1931461839404</c:v>
                </c:pt>
                <c:pt idx="4">
                  <c:v>4870.730718875996</c:v>
                </c:pt>
                <c:pt idx="5">
                  <c:v>5290.0059042894518</c:v>
                </c:pt>
                <c:pt idx="6">
                  <c:v>5600.3726941878231</c:v>
                </c:pt>
                <c:pt idx="7">
                  <c:v>5848.3359420046136</c:v>
                </c:pt>
                <c:pt idx="8">
                  <c:v>6055.5379429758577</c:v>
                </c:pt>
                <c:pt idx="9">
                  <c:v>6233.8996187263156</c:v>
                </c:pt>
                <c:pt idx="10">
                  <c:v>6390.7186818435839</c:v>
                </c:pt>
                <c:pt idx="11">
                  <c:v>6530.8010921147916</c:v>
                </c:pt>
                <c:pt idx="12">
                  <c:v>6657.4865551668317</c:v>
                </c:pt>
                <c:pt idx="13">
                  <c:v>6773.1936730627876</c:v>
                </c:pt>
                <c:pt idx="14">
                  <c:v>6879.7323077812434</c:v>
                </c:pt>
                <c:pt idx="15">
                  <c:v>6978.4933661579726</c:v>
                </c:pt>
                <c:pt idx="16">
                  <c:v>7070.5696806139667</c:v>
                </c:pt>
                <c:pt idx="17">
                  <c:v>7156.8360531731314</c:v>
                </c:pt>
                <c:pt idx="18">
                  <c:v>7238.0040142110392</c:v>
                </c:pt>
                <c:pt idx="19">
                  <c:v>7314.6603370749408</c:v>
                </c:pt>
                <c:pt idx="20">
                  <c:v>7387.2947829266268</c:v>
                </c:pt>
                <c:pt idx="21">
                  <c:v>7456.3205080629741</c:v>
                </c:pt>
                <c:pt idx="22">
                  <c:v>7522.089351693091</c:v>
                </c:pt>
                <c:pt idx="23">
                  <c:v>9065.6708060776327</c:v>
                </c:pt>
                <c:pt idx="24">
                  <c:v>10716.271650133753</c:v>
                </c:pt>
                <c:pt idx="25">
                  <c:v>12438.259695061775</c:v>
                </c:pt>
                <c:pt idx="26">
                  <c:v>14194.152554850496</c:v>
                </c:pt>
                <c:pt idx="27">
                  <c:v>15947.570528547198</c:v>
                </c:pt>
                <c:pt idx="28">
                  <c:v>17665.625565584891</c:v>
                </c:pt>
                <c:pt idx="29" formatCode="#,##0.00">
                  <c:v>389.96189705812685</c:v>
                </c:pt>
                <c:pt idx="30">
                  <c:v>778.2679089454532</c:v>
                </c:pt>
                <c:pt idx="31">
                  <c:v>1511.4818014490249</c:v>
                </c:pt>
                <c:pt idx="32">
                  <c:v>4070.5869852268374</c:v>
                </c:pt>
                <c:pt idx="33">
                  <c:v>4740.91087606979</c:v>
                </c:pt>
                <c:pt idx="34">
                  <c:v>5165.0637622771574</c:v>
                </c:pt>
                <c:pt idx="35">
                  <c:v>5480.2098948133234</c:v>
                </c:pt>
                <c:pt idx="36">
                  <c:v>5732.678430209</c:v>
                </c:pt>
                <c:pt idx="37">
                  <c:v>5944.0995269401128</c:v>
                </c:pt>
                <c:pt idx="38">
                  <c:v>6126.4167341860248</c:v>
                </c:pt>
                <c:pt idx="39">
                  <c:v>6286.956225047621</c:v>
                </c:pt>
                <c:pt idx="40">
                  <c:v>6430.5508345206599</c:v>
                </c:pt>
                <c:pt idx="41">
                  <c:v>6560.5638438590186</c:v>
                </c:pt>
                <c:pt idx="42">
                  <c:v>6679.4340622347036</c:v>
                </c:pt>
                <c:pt idx="43">
                  <c:v>6788.9885730002661</c:v>
                </c:pt>
                <c:pt idx="44">
                  <c:v>6890.6329795518759</c:v>
                </c:pt>
                <c:pt idx="45">
                  <c:v>6985.4727107758526</c:v>
                </c:pt>
                <c:pt idx="46">
                  <c:v>7074.3934254078777</c:v>
                </c:pt>
                <c:pt idx="47">
                  <c:v>7158.1160670000936</c:v>
                </c:pt>
                <c:pt idx="48">
                  <c:v>7237.2356192209954</c:v>
                </c:pt>
                <c:pt idx="49">
                  <c:v>7312.2490457447084</c:v>
                </c:pt>
                <c:pt idx="50">
                  <c:v>7383.575855934545</c:v>
                </c:pt>
                <c:pt idx="51">
                  <c:v>7451.5735217349429</c:v>
                </c:pt>
                <c:pt idx="52">
                  <c:v>9057.1685396056891</c:v>
                </c:pt>
                <c:pt idx="53">
                  <c:v>10793.013700418822</c:v>
                </c:pt>
                <c:pt idx="54">
                  <c:v>12622.549205328522</c:v>
                </c:pt>
                <c:pt idx="55">
                  <c:v>14505.781755584763</c:v>
                </c:pt>
                <c:pt idx="56">
                  <c:v>16402.615134318661</c:v>
                </c:pt>
                <c:pt idx="57">
                  <c:v>18275.721277251483</c:v>
                </c:pt>
                <c:pt idx="58" formatCode="#,##0.00">
                  <c:v>226.38693210355214</c:v>
                </c:pt>
                <c:pt idx="59">
                  <c:v>442.59786792933437</c:v>
                </c:pt>
                <c:pt idx="60">
                  <c:v>831.09722915355451</c:v>
                </c:pt>
                <c:pt idx="61">
                  <c:v>2077.1747192724411</c:v>
                </c:pt>
                <c:pt idx="62">
                  <c:v>2385.5722249074411</c:v>
                </c:pt>
                <c:pt idx="63">
                  <c:v>2577.8653918096938</c:v>
                </c:pt>
                <c:pt idx="64">
                  <c:v>2719.4308857439928</c:v>
                </c:pt>
                <c:pt idx="65">
                  <c:v>2832.0812275357612</c:v>
                </c:pt>
                <c:pt idx="66">
                  <c:v>2925.9180212931078</c:v>
                </c:pt>
                <c:pt idx="67">
                  <c:v>3006.4848572170467</c:v>
                </c:pt>
                <c:pt idx="68">
                  <c:v>3077.165264378415</c:v>
                </c:pt>
                <c:pt idx="69">
                  <c:v>3140.1818979571749</c:v>
                </c:pt>
                <c:pt idx="70">
                  <c:v>3197.075956046222</c:v>
                </c:pt>
                <c:pt idx="71">
                  <c:v>3248.9614417305129</c:v>
                </c:pt>
                <c:pt idx="72">
                  <c:v>3296.670555946504</c:v>
                </c:pt>
                <c:pt idx="73">
                  <c:v>3340.8418759283227</c:v>
                </c:pt>
                <c:pt idx="74">
                  <c:v>3381.9764283632876</c:v>
                </c:pt>
                <c:pt idx="75">
                  <c:v>3420.4747650303902</c:v>
                </c:pt>
                <c:pt idx="76">
                  <c:v>3456.6622924245012</c:v>
                </c:pt>
                <c:pt idx="77">
                  <c:v>3490.8070652667438</c:v>
                </c:pt>
                <c:pt idx="78">
                  <c:v>3523.1325896849562</c:v>
                </c:pt>
                <c:pt idx="79">
                  <c:v>3553.8272302924001</c:v>
                </c:pt>
                <c:pt idx="80">
                  <c:v>3583.0512502374331</c:v>
                </c:pt>
                <c:pt idx="81">
                  <c:v>4263.0579197565448</c:v>
                </c:pt>
                <c:pt idx="82">
                  <c:v>4979.0671393137172</c:v>
                </c:pt>
                <c:pt idx="83">
                  <c:v>5715.49742617833</c:v>
                </c:pt>
                <c:pt idx="84">
                  <c:v>6456.7542467265484</c:v>
                </c:pt>
                <c:pt idx="85">
                  <c:v>7188.3395026527951</c:v>
                </c:pt>
                <c:pt idx="86">
                  <c:v>7897.6680843148042</c:v>
                </c:pt>
                <c:pt idx="87" formatCode="#,##0.00">
                  <c:v>459.19011463526317</c:v>
                </c:pt>
                <c:pt idx="88">
                  <c:v>900.01999933082459</c:v>
                </c:pt>
                <c:pt idx="89">
                  <c:v>1694.0649985001817</c:v>
                </c:pt>
                <c:pt idx="90">
                  <c:v>4248.704395684882</c:v>
                </c:pt>
                <c:pt idx="91">
                  <c:v>4882.0647404489864</c:v>
                </c:pt>
                <c:pt idx="92">
                  <c:v>5277.1396897039094</c:v>
                </c:pt>
                <c:pt idx="93">
                  <c:v>5568.0641499360454</c:v>
                </c:pt>
                <c:pt idx="94">
                  <c:v>5799.6075736397215</c:v>
                </c:pt>
                <c:pt idx="95">
                  <c:v>5992.5079826103001</c:v>
                </c:pt>
                <c:pt idx="96">
                  <c:v>6158.148032250112</c:v>
                </c:pt>
                <c:pt idx="97">
                  <c:v>6303.4760901720474</c:v>
                </c:pt>
                <c:pt idx="98">
                  <c:v>6433.0570990569777</c:v>
                </c:pt>
                <c:pt idx="99">
                  <c:v>6550.0567232486637</c:v>
                </c:pt>
                <c:pt idx="100">
                  <c:v>6656.7633553790529</c:v>
                </c:pt>
                <c:pt idx="101">
                  <c:v>6754.8866401385858</c:v>
                </c:pt>
                <c:pt idx="102">
                  <c:v>6845.7385393922332</c:v>
                </c:pt>
                <c:pt idx="103">
                  <c:v>6930.3484811279732</c:v>
                </c:pt>
                <c:pt idx="104">
                  <c:v>7009.5395012528888</c:v>
                </c:pt>
                <c:pt idx="105">
                  <c:v>7083.9802659633178</c:v>
                </c:pt>
                <c:pt idx="106">
                  <c:v>7154.2216184100689</c:v>
                </c:pt>
                <c:pt idx="107">
                  <c:v>7220.722876948731</c:v>
                </c:pt>
                <c:pt idx="108">
                  <c:v>7283.8711586061063</c:v>
                </c:pt>
                <c:pt idx="109">
                  <c:v>7343.9958409967676</c:v>
                </c:pt>
                <c:pt idx="110">
                  <c:v>8743.5175788783254</c:v>
                </c:pt>
                <c:pt idx="111">
                  <c:v>10218.050911156612</c:v>
                </c:pt>
                <c:pt idx="112">
                  <c:v>11735.477963450208</c:v>
                </c:pt>
                <c:pt idx="113">
                  <c:v>13263.599308298595</c:v>
                </c:pt>
                <c:pt idx="114">
                  <c:v>14772.435200693666</c:v>
                </c:pt>
                <c:pt idx="115">
                  <c:v>16235.924886862556</c:v>
                </c:pt>
                <c:pt idx="116" formatCode="#,##0.00">
                  <c:v>435.88575566603362</c:v>
                </c:pt>
                <c:pt idx="117">
                  <c:v>854.34308148046841</c:v>
                </c:pt>
                <c:pt idx="118">
                  <c:v>1608.0895003699256</c:v>
                </c:pt>
                <c:pt idx="119">
                  <c:v>4033.0783853779481</c:v>
                </c:pt>
                <c:pt idx="120">
                  <c:v>4634.2950572692644</c:v>
                </c:pt>
                <c:pt idx="121">
                  <c:v>5009.3195565172136</c:v>
                </c:pt>
                <c:pt idx="122">
                  <c:v>5285.4793085422398</c:v>
                </c:pt>
                <c:pt idx="123">
                  <c:v>5505.2716712126412</c:v>
                </c:pt>
                <c:pt idx="124">
                  <c:v>5688.3821909136477</c:v>
                </c:pt>
                <c:pt idx="125">
                  <c:v>5845.6158418670602</c:v>
                </c:pt>
                <c:pt idx="126">
                  <c:v>5983.5683550588919</c:v>
                </c:pt>
                <c:pt idx="127">
                  <c:v>6106.5729977495112</c:v>
                </c:pt>
                <c:pt idx="128">
                  <c:v>6217.6347736414937</c:v>
                </c:pt>
                <c:pt idx="129">
                  <c:v>6318.9259371450044</c:v>
                </c:pt>
                <c:pt idx="130">
                  <c:v>6412.0693667674514</c:v>
                </c:pt>
                <c:pt idx="131">
                  <c:v>6498.3104409929292</c:v>
                </c:pt>
                <c:pt idx="132">
                  <c:v>6578.6263433063787</c:v>
                </c:pt>
                <c:pt idx="133">
                  <c:v>6653.7983397168855</c:v>
                </c:pt>
                <c:pt idx="134">
                  <c:v>6724.4611609405983</c:v>
                </c:pt>
                <c:pt idx="135">
                  <c:v>6791.1376942857933</c:v>
                </c:pt>
                <c:pt idx="136">
                  <c:v>6854.2639472407309</c:v>
                </c:pt>
                <c:pt idx="137">
                  <c:v>6914.2073902547181</c:v>
                </c:pt>
                <c:pt idx="138">
                  <c:v>6971.2806846980366</c:v>
                </c:pt>
                <c:pt idx="139">
                  <c:v>8299.7752904063818</c:v>
                </c:pt>
                <c:pt idx="140">
                  <c:v>9699.4745768454704</c:v>
                </c:pt>
                <c:pt idx="141">
                  <c:v>11139.890683978869</c:v>
                </c:pt>
                <c:pt idx="142">
                  <c:v>12590.458337591594</c:v>
                </c:pt>
                <c:pt idx="143">
                  <c:v>14022.719294809887</c:v>
                </c:pt>
                <c:pt idx="144">
                  <c:v>15411.935411258453</c:v>
                </c:pt>
                <c:pt idx="145" formatCode="#,##0.00">
                  <c:v>378.35027745162893</c:v>
                </c:pt>
                <c:pt idx="146">
                  <c:v>743.80659498519151</c:v>
                </c:pt>
                <c:pt idx="147">
                  <c:v>1412.7269936895798</c:v>
                </c:pt>
                <c:pt idx="148">
                  <c:v>3629.2397148445039</c:v>
                </c:pt>
                <c:pt idx="149">
                  <c:v>4190.1821595946103</c:v>
                </c:pt>
                <c:pt idx="150">
                  <c:v>4541.9718998621383</c:v>
                </c:pt>
                <c:pt idx="151">
                  <c:v>4801.8980466749244</c:v>
                </c:pt>
                <c:pt idx="152">
                  <c:v>5009.2820808140359</c:v>
                </c:pt>
                <c:pt idx="153">
                  <c:v>5182.3921816031307</c:v>
                </c:pt>
                <c:pt idx="154">
                  <c:v>5331.277861055114</c:v>
                </c:pt>
                <c:pt idx="155">
                  <c:v>5462.0848527118396</c:v>
                </c:pt>
                <c:pt idx="156">
                  <c:v>5578.8569754708742</c:v>
                </c:pt>
                <c:pt idx="157">
                  <c:v>5684.4022269183752</c:v>
                </c:pt>
                <c:pt idx="158">
                  <c:v>5780.7528215370894</c:v>
                </c:pt>
                <c:pt idx="159">
                  <c:v>5869.4286004436372</c:v>
                </c:pt>
                <c:pt idx="160">
                  <c:v>5951.5969735193721</c:v>
                </c:pt>
                <c:pt idx="161">
                  <c:v>6028.1747353393803</c:v>
                </c:pt>
                <c:pt idx="162">
                  <c:v>6099.8954508796241</c:v>
                </c:pt>
                <c:pt idx="163">
                  <c:v>6167.3555332924061</c:v>
                </c:pt>
                <c:pt idx="164">
                  <c:v>6231.0466389490939</c:v>
                </c:pt>
                <c:pt idx="165">
                  <c:v>6291.3789946998259</c:v>
                </c:pt>
                <c:pt idx="166">
                  <c:v>6348.6985495941981</c:v>
                </c:pt>
                <c:pt idx="167">
                  <c:v>6403.2998193621279</c:v>
                </c:pt>
                <c:pt idx="168">
                  <c:v>7681.1719604783466</c:v>
                </c:pt>
                <c:pt idx="169">
                  <c:v>9040.8137646740379</c:v>
                </c:pt>
                <c:pt idx="170">
                  <c:v>10452.814089547906</c:v>
                </c:pt>
                <c:pt idx="171">
                  <c:v>11886.712274663627</c:v>
                </c:pt>
                <c:pt idx="172">
                  <c:v>13313.327619421234</c:v>
                </c:pt>
                <c:pt idx="173">
                  <c:v>14706.595248694508</c:v>
                </c:pt>
                <c:pt idx="174" formatCode="#,##0.00">
                  <c:v>441.47234832704822</c:v>
                </c:pt>
                <c:pt idx="175">
                  <c:v>864.52363120911707</c:v>
                </c:pt>
                <c:pt idx="176">
                  <c:v>1627.3155493198119</c:v>
                </c:pt>
                <c:pt idx="177">
                  <c:v>4087.7215115153767</c:v>
                </c:pt>
                <c:pt idx="178">
                  <c:v>4698.9359417454107</c:v>
                </c:pt>
                <c:pt idx="179">
                  <c:v>5080.4041708605537</c:v>
                </c:pt>
                <c:pt idx="180">
                  <c:v>5361.4056942466341</c:v>
                </c:pt>
                <c:pt idx="181">
                  <c:v>5585.1082648899874</c:v>
                </c:pt>
                <c:pt idx="182">
                  <c:v>5771.513817931148</c:v>
                </c:pt>
                <c:pt idx="183">
                  <c:v>5931.603445105794</c:v>
                </c:pt>
                <c:pt idx="184">
                  <c:v>6072.0816089292803</c:v>
                </c:pt>
                <c:pt idx="185">
                  <c:v>6197.3536911481251</c:v>
                </c:pt>
                <c:pt idx="186">
                  <c:v>6310.4751140424623</c:v>
                </c:pt>
                <c:pt idx="187">
                  <c:v>6413.6548398900577</c:v>
                </c:pt>
                <c:pt idx="188">
                  <c:v>6508.5433463647896</c:v>
                </c:pt>
                <c:pt idx="189">
                  <c:v>6596.4073128491636</c:v>
                </c:pt>
                <c:pt idx="190">
                  <c:v>6678.2407237519428</c:v>
                </c:pt>
                <c:pt idx="191">
                  <c:v>6754.8383417690866</c:v>
                </c:pt>
                <c:pt idx="192">
                  <c:v>6826.8459111885913</c:v>
                </c:pt>
                <c:pt idx="193">
                  <c:v>6894.7954293316143</c:v>
                </c:pt>
                <c:pt idx="194">
                  <c:v>6959.1305289868742</c:v>
                </c:pt>
                <c:pt idx="195">
                  <c:v>7020.2251301958786</c:v>
                </c:pt>
                <c:pt idx="196">
                  <c:v>7078.3974003493104</c:v>
                </c:pt>
                <c:pt idx="197">
                  <c:v>8433.2485975828549</c:v>
                </c:pt>
                <c:pt idx="198">
                  <c:v>9862.2092023478399</c:v>
                </c:pt>
                <c:pt idx="199">
                  <c:v>11334.179628944104</c:v>
                </c:pt>
                <c:pt idx="200">
                  <c:v>12817.869641778787</c:v>
                </c:pt>
                <c:pt idx="201">
                  <c:v>14284.052552380303</c:v>
                </c:pt>
                <c:pt idx="202">
                  <c:v>15707.242988595874</c:v>
                </c:pt>
                <c:pt idx="203" formatCode="#,##0.00">
                  <c:v>248.41119240712814</c:v>
                </c:pt>
                <c:pt idx="204">
                  <c:v>488.95090862299918</c:v>
                </c:pt>
                <c:pt idx="205">
                  <c:v>929.7467719098961</c:v>
                </c:pt>
                <c:pt idx="206">
                  <c:v>2392.5402393669001</c:v>
                </c:pt>
                <c:pt idx="207">
                  <c:v>2763.0502875698999</c:v>
                </c:pt>
                <c:pt idx="208">
                  <c:v>2995.4585548460136</c:v>
                </c:pt>
                <c:pt idx="209">
                  <c:v>3167.1985251540746</c:v>
                </c:pt>
                <c:pt idx="210">
                  <c:v>3304.2345981715912</c:v>
                </c:pt>
                <c:pt idx="211">
                  <c:v>3418.6308364541042</c:v>
                </c:pt>
                <c:pt idx="212">
                  <c:v>3517.0243741395357</c:v>
                </c:pt>
                <c:pt idx="213">
                  <c:v>3603.4743997609216</c:v>
                </c:pt>
                <c:pt idx="214">
                  <c:v>3680.6519639200169</c:v>
                </c:pt>
                <c:pt idx="215">
                  <c:v>3750.4119154398468</c:v>
                </c:pt>
                <c:pt idx="216">
                  <c:v>3814.0967102134778</c:v>
                </c:pt>
                <c:pt idx="217">
                  <c:v>3872.7103749776807</c:v>
                </c:pt>
                <c:pt idx="218">
                  <c:v>3927.024142335395</c:v>
                </c:pt>
                <c:pt idx="219">
                  <c:v>3977.6436983770836</c:v>
                </c:pt>
                <c:pt idx="220">
                  <c:v>4025.053691245349</c:v>
                </c:pt>
                <c:pt idx="221">
                  <c:v>4069.648166647979</c:v>
                </c:pt>
                <c:pt idx="222">
                  <c:v>4111.7519661901206</c:v>
                </c:pt>
                <c:pt idx="223">
                  <c:v>4151.6361364440554</c:v>
                </c:pt>
                <c:pt idx="224">
                  <c:v>4189.529258975861</c:v>
                </c:pt>
                <c:pt idx="225">
                  <c:v>4225.6259353021424</c:v>
                </c:pt>
                <c:pt idx="226">
                  <c:v>5070.5709626694743</c:v>
                </c:pt>
                <c:pt idx="227">
                  <c:v>5969.8612124645215</c:v>
                </c:pt>
                <c:pt idx="228">
                  <c:v>6904.0403698230248</c:v>
                </c:pt>
                <c:pt idx="229">
                  <c:v>7852.9400644207972</c:v>
                </c:pt>
                <c:pt idx="230">
                  <c:v>8797.2251702508311</c:v>
                </c:pt>
                <c:pt idx="231">
                  <c:v>9719.6134243779798</c:v>
                </c:pt>
                <c:pt idx="232" formatCode="#,##0.00">
                  <c:v>241.61667384151903</c:v>
                </c:pt>
                <c:pt idx="233">
                  <c:v>844.11547458928874</c:v>
                </c:pt>
                <c:pt idx="234">
                  <c:v>1570.291572674508</c:v>
                </c:pt>
                <c:pt idx="235">
                  <c:v>4684.3602315235439</c:v>
                </c:pt>
                <c:pt idx="236">
                  <c:v>5616.2263135459925</c:v>
                </c:pt>
                <c:pt idx="237">
                  <c:v>6224.0244627238799</c:v>
                </c:pt>
                <c:pt idx="238">
                  <c:v>6683.4914825819942</c:v>
                </c:pt>
                <c:pt idx="239">
                  <c:v>7055.8957152900775</c:v>
                </c:pt>
                <c:pt idx="240">
                  <c:v>7370.4302481020795</c:v>
                </c:pt>
                <c:pt idx="241">
                  <c:v>7643.4592295610883</c:v>
                </c:pt>
                <c:pt idx="242">
                  <c:v>7885.1406990292444</c:v>
                </c:pt>
                <c:pt idx="243">
                  <c:v>8102.2416240764496</c:v>
                </c:pt>
                <c:pt idx="244">
                  <c:v>8299.5105423969599</c:v>
                </c:pt>
                <c:pt idx="245">
                  <c:v>8480.4155128050879</c:v>
                </c:pt>
                <c:pt idx="246">
                  <c:v>8647.5710738609432</c:v>
                </c:pt>
                <c:pt idx="247">
                  <c:v>8802.9998733298653</c:v>
                </c:pt>
                <c:pt idx="248">
                  <c:v>8948.3005772386041</c:v>
                </c:pt>
                <c:pt idx="249">
                  <c:v>9084.7598156722051</c:v>
                </c:pt>
                <c:pt idx="250">
                  <c:v>9213.4292413274688</c:v>
                </c:pt>
                <c:pt idx="251">
                  <c:v>9335.180036381882</c:v>
                </c:pt>
                <c:pt idx="252">
                  <c:v>9450.7423827372859</c:v>
                </c:pt>
                <c:pt idx="253">
                  <c:v>9560.734634002587</c:v>
                </c:pt>
                <c:pt idx="254">
                  <c:v>9665.6852672343193</c:v>
                </c:pt>
                <c:pt idx="255">
                  <c:v>12153.805651403709</c:v>
                </c:pt>
                <c:pt idx="256">
                  <c:v>14796.576457489555</c:v>
                </c:pt>
                <c:pt idx="257">
                  <c:v>17407.903050693149</c:v>
                </c:pt>
                <c:pt idx="258">
                  <c:v>19762.952499229657</c:v>
                </c:pt>
                <c:pt idx="259">
                  <c:v>21627.579625453578</c:v>
                </c:pt>
                <c:pt idx="260">
                  <c:v>22800.237735627215</c:v>
                </c:pt>
                <c:pt idx="261" formatCode="#,##0.00">
                  <c:v>453.98560255851652</c:v>
                </c:pt>
                <c:pt idx="262">
                  <c:v>906.16982519956105</c:v>
                </c:pt>
                <c:pt idx="263">
                  <c:v>1746.1147344176277</c:v>
                </c:pt>
                <c:pt idx="264">
                  <c:v>4581.8892258074811</c:v>
                </c:pt>
                <c:pt idx="265">
                  <c:v>5307.1998067627983</c:v>
                </c:pt>
                <c:pt idx="266">
                  <c:v>5763.208052910988</c:v>
                </c:pt>
                <c:pt idx="267">
                  <c:v>6100.6523555192098</c:v>
                </c:pt>
                <c:pt idx="268">
                  <c:v>6370.1807841557702</c:v>
                </c:pt>
                <c:pt idx="269">
                  <c:v>6595.3575157382029</c:v>
                </c:pt>
                <c:pt idx="270">
                  <c:v>6789.1593787692045</c:v>
                </c:pt>
                <c:pt idx="271">
                  <c:v>6959.5291244173877</c:v>
                </c:pt>
                <c:pt idx="272">
                  <c:v>7111.6967398170227</c:v>
                </c:pt>
                <c:pt idx="273">
                  <c:v>7249.2961246172426</c:v>
                </c:pt>
                <c:pt idx="274">
                  <c:v>7374.9586344944919</c:v>
                </c:pt>
                <c:pt idx="275">
                  <c:v>7490.6531341681621</c:v>
                </c:pt>
                <c:pt idx="276">
                  <c:v>7597.8925846596703</c:v>
                </c:pt>
                <c:pt idx="277">
                  <c:v>7697.8656137394573</c:v>
                </c:pt>
                <c:pt idx="278">
                  <c:v>7791.5236309465045</c:v>
                </c:pt>
                <c:pt idx="279">
                  <c:v>7879.6404189603145</c:v>
                </c:pt>
                <c:pt idx="280">
                  <c:v>7962.8540441758223</c:v>
                </c:pt>
                <c:pt idx="281">
                  <c:v>8041.6970458256237</c:v>
                </c:pt>
                <c:pt idx="282">
                  <c:v>8116.6186397260253</c:v>
                </c:pt>
                <c:pt idx="283">
                  <c:v>8188.0013508049014</c:v>
                </c:pt>
                <c:pt idx="284">
                  <c:v>9862.3087931400078</c:v>
                </c:pt>
                <c:pt idx="285">
                  <c:v>11650.653701694189</c:v>
                </c:pt>
                <c:pt idx="286">
                  <c:v>13514.291545815675</c:v>
                </c:pt>
                <c:pt idx="287">
                  <c:v>15412.647606080562</c:v>
                </c:pt>
                <c:pt idx="288">
                  <c:v>17306.492531522137</c:v>
                </c:pt>
                <c:pt idx="289">
                  <c:v>19160.490004376948</c:v>
                </c:pt>
                <c:pt idx="290" formatCode="#,##0.00">
                  <c:v>765.70224445951783</c:v>
                </c:pt>
                <c:pt idx="291">
                  <c:v>1496.1352737485522</c:v>
                </c:pt>
                <c:pt idx="292">
                  <c:v>2772.2197783292263</c:v>
                </c:pt>
                <c:pt idx="293">
                  <c:v>6652.2212031063273</c:v>
                </c:pt>
                <c:pt idx="294">
                  <c:v>7576.755607295252</c:v>
                </c:pt>
                <c:pt idx="295">
                  <c:v>8147.5747799500323</c:v>
                </c:pt>
                <c:pt idx="296">
                  <c:v>8565.2230193820997</c:v>
                </c:pt>
                <c:pt idx="297">
                  <c:v>8896.0676913233674</c:v>
                </c:pt>
                <c:pt idx="298">
                  <c:v>9170.6789400629059</c:v>
                </c:pt>
                <c:pt idx="299">
                  <c:v>9405.7645296594674</c:v>
                </c:pt>
                <c:pt idx="300">
                  <c:v>9611.4882117596389</c:v>
                </c:pt>
                <c:pt idx="301">
                  <c:v>9794.5079345042832</c:v>
                </c:pt>
                <c:pt idx="302">
                  <c:v>9959.4291849992223</c:v>
                </c:pt>
                <c:pt idx="303">
                  <c:v>10109.573793098296</c:v>
                </c:pt>
                <c:pt idx="304">
                  <c:v>10247.418562083365</c:v>
                </c:pt>
                <c:pt idx="305">
                  <c:v>10374.860759749934</c:v>
                </c:pt>
                <c:pt idx="306">
                  <c:v>10493.386642143583</c:v>
                </c:pt>
                <c:pt idx="307">
                  <c:v>10604.182699508467</c:v>
                </c:pt>
                <c:pt idx="308">
                  <c:v>10708.211544231046</c:v>
                </c:pt>
                <c:pt idx="309">
                  <c:v>10806.265146668413</c:v>
                </c:pt>
                <c:pt idx="310">
                  <c:v>10899.003091306826</c:v>
                </c:pt>
                <c:pt idx="311">
                  <c:v>10986.980651548227</c:v>
                </c:pt>
                <c:pt idx="312">
                  <c:v>11070.669776599969</c:v>
                </c:pt>
                <c:pt idx="313">
                  <c:v>12998.900586517275</c:v>
                </c:pt>
                <c:pt idx="314">
                  <c:v>14993.311445509155</c:v>
                </c:pt>
                <c:pt idx="315">
                  <c:v>17010.977406487385</c:v>
                </c:pt>
                <c:pt idx="316">
                  <c:v>19011.344741969198</c:v>
                </c:pt>
                <c:pt idx="317">
                  <c:v>20958.666900677174</c:v>
                </c:pt>
                <c:pt idx="318">
                  <c:v>22823.537455176374</c:v>
                </c:pt>
                <c:pt idx="319" formatCode="#,##0.00">
                  <c:v>412.89803901195569</c:v>
                </c:pt>
                <c:pt idx="320">
                  <c:v>822.88198167150733</c:v>
                </c:pt>
                <c:pt idx="321">
                  <c:v>1585.3909770097041</c:v>
                </c:pt>
                <c:pt idx="322">
                  <c:v>4169.0103148309508</c:v>
                </c:pt>
                <c:pt idx="323">
                  <c:v>4831.7170408750962</c:v>
                </c:pt>
                <c:pt idx="324">
                  <c:v>5248.6989169707422</c:v>
                </c:pt>
                <c:pt idx="325">
                  <c:v>5557.4208156839304</c:v>
                </c:pt>
                <c:pt idx="326">
                  <c:v>5804.1002423835353</c:v>
                </c:pt>
                <c:pt idx="327">
                  <c:v>6010.2492265262044</c:v>
                </c:pt>
                <c:pt idx="328">
                  <c:v>6187.7183626643955</c:v>
                </c:pt>
                <c:pt idx="329">
                  <c:v>6343.763009739786</c:v>
                </c:pt>
                <c:pt idx="330">
                  <c:v>6483.1616193216623</c:v>
                </c:pt>
                <c:pt idx="331">
                  <c:v>6609.2350102266182</c:v>
                </c:pt>
                <c:pt idx="332">
                  <c:v>6724.3882517991669</c:v>
                </c:pt>
                <c:pt idx="333">
                  <c:v>6830.4211757732573</c:v>
                </c:pt>
                <c:pt idx="334">
                  <c:v>6928.7170472008283</c:v>
                </c:pt>
                <c:pt idx="335">
                  <c:v>7020.3627418847</c:v>
                </c:pt>
                <c:pt idx="336">
                  <c:v>7106.2283284412679</c:v>
                </c:pt>
                <c:pt idx="337">
                  <c:v>7187.021513361743</c:v>
                </c:pt>
                <c:pt idx="338">
                  <c:v>7263.3259365129079</c:v>
                </c:pt>
                <c:pt idx="339">
                  <c:v>7335.6287591410291</c:v>
                </c:pt>
                <c:pt idx="340">
                  <c:v>7404.3409565216261</c:v>
                </c:pt>
                <c:pt idx="341">
                  <c:v>7469.8125203159025</c:v>
                </c:pt>
                <c:pt idx="342">
                  <c:v>9006.7968686641252</c:v>
                </c:pt>
                <c:pt idx="343">
                  <c:v>10651.055807807992</c:v>
                </c:pt>
                <c:pt idx="344">
                  <c:v>12367.092416082407</c:v>
                </c:pt>
                <c:pt idx="345">
                  <c:v>14117.51937699633</c:v>
                </c:pt>
                <c:pt idx="346">
                  <c:v>15866.011645009128</c:v>
                </c:pt>
                <c:pt idx="347">
                  <c:v>17579.699876050887</c:v>
                </c:pt>
                <c:pt idx="348" formatCode="#,##0.00">
                  <c:v>406.16261739178202</c:v>
                </c:pt>
                <c:pt idx="349">
                  <c:v>809.15492118172983</c:v>
                </c:pt>
                <c:pt idx="350">
                  <c:v>1558.3876777935918</c:v>
                </c:pt>
                <c:pt idx="351">
                  <c:v>4095.8454581270134</c:v>
                </c:pt>
                <c:pt idx="352">
                  <c:v>4746.5407665989123</c:v>
                </c:pt>
                <c:pt idx="353">
                  <c:v>5155.9395536638731</c:v>
                </c:pt>
                <c:pt idx="354">
                  <c:v>5459.0356493806612</c:v>
                </c:pt>
                <c:pt idx="355">
                  <c:v>5701.2132520037185</c:v>
                </c:pt>
                <c:pt idx="356">
                  <c:v>5903.5957722729299</c:v>
                </c:pt>
                <c:pt idx="357">
                  <c:v>6077.8194108316502</c:v>
                </c:pt>
                <c:pt idx="358">
                  <c:v>6231.0081145989634</c:v>
                </c:pt>
                <c:pt idx="359">
                  <c:v>6367.8537021480479</c:v>
                </c:pt>
                <c:pt idx="360">
                  <c:v>6491.6167361786283</c:v>
                </c:pt>
                <c:pt idx="361">
                  <c:v>6604.6586145358533</c:v>
                </c:pt>
                <c:pt idx="362">
                  <c:v>6708.7464664043337</c:v>
                </c:pt>
                <c:pt idx="363">
                  <c:v>6805.2384086910088</c:v>
                </c:pt>
                <c:pt idx="364">
                  <c:v>6895.2015471353352</c:v>
                </c:pt>
                <c:pt idx="365">
                  <c:v>6979.4901163837949</c:v>
                </c:pt>
                <c:pt idx="366">
                  <c:v>7058.7989380229483</c:v>
                </c:pt>
                <c:pt idx="367">
                  <c:v>7133.7010214958973</c:v>
                </c:pt>
                <c:pt idx="368">
                  <c:v>7204.6746515088989</c:v>
                </c:pt>
                <c:pt idx="369">
                  <c:v>7272.1233123112761</c:v>
                </c:pt>
                <c:pt idx="370">
                  <c:v>7336.3906139801575</c:v>
                </c:pt>
                <c:pt idx="371">
                  <c:v>8845.021363704187</c:v>
                </c:pt>
                <c:pt idx="372">
                  <c:v>10458.792440538748</c:v>
                </c:pt>
                <c:pt idx="373">
                  <c:v>12142.865417621204</c:v>
                </c:pt>
                <c:pt idx="374">
                  <c:v>13860.556843280085</c:v>
                </c:pt>
                <c:pt idx="375">
                  <c:v>15576.233736680246</c:v>
                </c:pt>
                <c:pt idx="376">
                  <c:v>17257.659666500644</c:v>
                </c:pt>
                <c:pt idx="377" formatCode="#,##0.00">
                  <c:v>539.08344434862408</c:v>
                </c:pt>
                <c:pt idx="378">
                  <c:v>1068.3622388558231</c:v>
                </c:pt>
                <c:pt idx="379">
                  <c:v>2030.9390555345874</c:v>
                </c:pt>
                <c:pt idx="380">
                  <c:v>5163.0552640714495</c:v>
                </c:pt>
                <c:pt idx="381">
                  <c:v>5944.3580485803786</c:v>
                </c:pt>
                <c:pt idx="382">
                  <c:v>6432.389465426324</c:v>
                </c:pt>
                <c:pt idx="383">
                  <c:v>6792.0655611527527</c:v>
                </c:pt>
                <c:pt idx="384">
                  <c:v>7078.4989057487073</c:v>
                </c:pt>
                <c:pt idx="385">
                  <c:v>7317.239237057428</c:v>
                </c:pt>
                <c:pt idx="386">
                  <c:v>7522.31866643585</c:v>
                </c:pt>
                <c:pt idx="387">
                  <c:v>7702.3069749656497</c:v>
                </c:pt>
                <c:pt idx="388">
                  <c:v>7862.8365787921339</c:v>
                </c:pt>
                <c:pt idx="389">
                  <c:v>8007.8147324340725</c:v>
                </c:pt>
                <c:pt idx="390">
                  <c:v>8140.0667452407151</c:v>
                </c:pt>
                <c:pt idx="391">
                  <c:v>8261.7039432717738</c:v>
                </c:pt>
                <c:pt idx="392">
                  <c:v>8374.3469155952316</c:v>
                </c:pt>
                <c:pt idx="393">
                  <c:v>8479.2675251240926</c:v>
                </c:pt>
                <c:pt idx="394">
                  <c:v>8577.4828345942315</c:v>
                </c:pt>
                <c:pt idx="395">
                  <c:v>8669.8192932299389</c:v>
                </c:pt>
                <c:pt idx="396">
                  <c:v>8756.957837822647</c:v>
                </c:pt>
                <c:pt idx="397">
                  <c:v>8839.4663523991185</c:v>
                </c:pt>
                <c:pt idx="398">
                  <c:v>8917.8235229638831</c:v>
                </c:pt>
                <c:pt idx="399">
                  <c:v>8992.4366934585923</c:v>
                </c:pt>
                <c:pt idx="400">
                  <c:v>10731.213261790175</c:v>
                </c:pt>
                <c:pt idx="401">
                  <c:v>12566.857102060594</c:v>
                </c:pt>
                <c:pt idx="402">
                  <c:v>14459.222599842115</c:v>
                </c:pt>
                <c:pt idx="403">
                  <c:v>16367.856190037637</c:v>
                </c:pt>
                <c:pt idx="404">
                  <c:v>18254.928478239304</c:v>
                </c:pt>
                <c:pt idx="405">
                  <c:v>20087.419615733572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B4-4BB8-AD47-658DDB485DA1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xVal>
          <c:yVal>
            <c:numRef>
              <c:f>'Gráficas x Modelo'!$B$106:$C$106</c:f>
              <c:numCache>
                <c:formatCode>General</c:formatCode>
                <c:ptCount val="2"/>
                <c:pt idx="0">
                  <c:v>10</c:v>
                </c:pt>
                <c:pt idx="1">
                  <c:v>25000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B4-4BB8-AD47-658DDB48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66848"/>
        <c:axId val="-1988390240"/>
      </c:scatterChart>
      <c:valAx>
        <c:axId val="-1988366848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0240"/>
        <c:crossesAt val="10"/>
        <c:crossBetween val="midCat"/>
      </c:valAx>
      <c:valAx>
        <c:axId val="-198839024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66848"/>
        <c:crossesAt val="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Modelo de Witczack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Modelo'!$B$2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Modelo'!$B$40:$B$68</c:f>
              <c:numCache>
                <c:formatCode>#,##0.00</c:formatCode>
                <c:ptCount val="29"/>
                <c:pt idx="0">
                  <c:v>77.193625619744168</c:v>
                </c:pt>
                <c:pt idx="1">
                  <c:v>140.83480755501594</c:v>
                </c:pt>
                <c:pt idx="2">
                  <c:v>320.8888873687456</c:v>
                </c:pt>
                <c:pt idx="3">
                  <c:v>1708.6863133936479</c:v>
                </c:pt>
                <c:pt idx="4">
                  <c:v>2272.8561724239562</c:v>
                </c:pt>
                <c:pt idx="5">
                  <c:v>2668.6493595629063</c:v>
                </c:pt>
                <c:pt idx="6">
                  <c:v>2980.744032410088</c:v>
                </c:pt>
                <c:pt idx="7">
                  <c:v>3241.1515145176131</c:v>
                </c:pt>
                <c:pt idx="8">
                  <c:v>3465.9312424468399</c:v>
                </c:pt>
                <c:pt idx="9">
                  <c:v>3664.4322491050657</c:v>
                </c:pt>
                <c:pt idx="10">
                  <c:v>3842.6328992637882</c:v>
                </c:pt>
                <c:pt idx="11">
                  <c:v>4004.6138196916154</c:v>
                </c:pt>
                <c:pt idx="12">
                  <c:v>4153.297726834172</c:v>
                </c:pt>
                <c:pt idx="13">
                  <c:v>4290.8571289832971</c:v>
                </c:pt>
                <c:pt idx="14">
                  <c:v>4418.9552592041191</c:v>
                </c:pt>
                <c:pt idx="15">
                  <c:v>4538.8964641246057</c:v>
                </c:pt>
                <c:pt idx="16">
                  <c:v>4651.7243100369569</c:v>
                </c:pt>
                <c:pt idx="17">
                  <c:v>4758.2879534993463</c:v>
                </c:pt>
                <c:pt idx="18">
                  <c:v>4859.288434767218</c:v>
                </c:pt>
                <c:pt idx="19">
                  <c:v>4955.3118187211448</c:v>
                </c:pt>
                <c:pt idx="20">
                  <c:v>5046.8534587394024</c:v>
                </c:pt>
                <c:pt idx="21">
                  <c:v>5134.3361124641178</c:v>
                </c:pt>
                <c:pt idx="22">
                  <c:v>5218.1237022747164</c:v>
                </c:pt>
                <c:pt idx="23">
                  <c:v>7281.721857409917</c:v>
                </c:pt>
                <c:pt idx="24">
                  <c:v>9600.5933622706525</c:v>
                </c:pt>
                <c:pt idx="25">
                  <c:v>12008.815292186957</c:v>
                </c:pt>
                <c:pt idx="26">
                  <c:v>14343.2358385674</c:v>
                </c:pt>
                <c:pt idx="27">
                  <c:v>16478.510858867332</c:v>
                </c:pt>
                <c:pt idx="28">
                  <c:v>18341.138053285766</c:v>
                </c:pt>
              </c:numCache>
            </c:numRef>
          </c:xVal>
          <c:yVal>
            <c:numRef>
              <c:f>'Gráficas x Modelo'!$C$40:$C$68</c:f>
              <c:numCache>
                <c:formatCode>0.00</c:formatCode>
                <c:ptCount val="29"/>
                <c:pt idx="0" formatCode="#,##0.00">
                  <c:v>418.74946770098529</c:v>
                </c:pt>
                <c:pt idx="1">
                  <c:v>833.13387591160051</c:v>
                </c:pt>
                <c:pt idx="2">
                  <c:v>1602.5642221708022</c:v>
                </c:pt>
                <c:pt idx="3">
                  <c:v>4204.1931461839404</c:v>
                </c:pt>
                <c:pt idx="4">
                  <c:v>4870.730718875996</c:v>
                </c:pt>
                <c:pt idx="5">
                  <c:v>5290.0059042894518</c:v>
                </c:pt>
                <c:pt idx="6">
                  <c:v>5600.3726941878231</c:v>
                </c:pt>
                <c:pt idx="7">
                  <c:v>5848.3359420046136</c:v>
                </c:pt>
                <c:pt idx="8">
                  <c:v>6055.5379429758577</c:v>
                </c:pt>
                <c:pt idx="9">
                  <c:v>6233.8996187263156</c:v>
                </c:pt>
                <c:pt idx="10">
                  <c:v>6390.7186818435839</c:v>
                </c:pt>
                <c:pt idx="11">
                  <c:v>6530.8010921147916</c:v>
                </c:pt>
                <c:pt idx="12">
                  <c:v>6657.4865551668317</c:v>
                </c:pt>
                <c:pt idx="13">
                  <c:v>6773.1936730627876</c:v>
                </c:pt>
                <c:pt idx="14">
                  <c:v>6879.7323077812434</c:v>
                </c:pt>
                <c:pt idx="15">
                  <c:v>6978.4933661579726</c:v>
                </c:pt>
                <c:pt idx="16">
                  <c:v>7070.5696806139667</c:v>
                </c:pt>
                <c:pt idx="17">
                  <c:v>7156.8360531731314</c:v>
                </c:pt>
                <c:pt idx="18">
                  <c:v>7238.0040142110392</c:v>
                </c:pt>
                <c:pt idx="19">
                  <c:v>7314.6603370749408</c:v>
                </c:pt>
                <c:pt idx="20">
                  <c:v>7387.2947829266268</c:v>
                </c:pt>
                <c:pt idx="21">
                  <c:v>7456.3205080629741</c:v>
                </c:pt>
                <c:pt idx="22">
                  <c:v>7522.089351693091</c:v>
                </c:pt>
                <c:pt idx="23">
                  <c:v>9065.6708060776327</c:v>
                </c:pt>
                <c:pt idx="24">
                  <c:v>10716.271650133753</c:v>
                </c:pt>
                <c:pt idx="25">
                  <c:v>12438.259695061775</c:v>
                </c:pt>
                <c:pt idx="26">
                  <c:v>14194.152554850496</c:v>
                </c:pt>
                <c:pt idx="27">
                  <c:v>15947.570528547198</c:v>
                </c:pt>
                <c:pt idx="28">
                  <c:v>17665.625565584891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11-4DD3-9A71-02EFC1A18024}"/>
            </c:ext>
          </c:extLst>
        </c:ser>
        <c:ser>
          <c:idx val="1"/>
          <c:order val="1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xVal>
          <c:yVal>
            <c:numRef>
              <c:f>'Gráficas x Modelo'!$B$87:$C$87</c:f>
              <c:numCache>
                <c:formatCode>General</c:formatCode>
                <c:ptCount val="2"/>
                <c:pt idx="0">
                  <c:v>10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11-4DD3-9A71-02EFC1A18024}"/>
            </c:ext>
          </c:extLst>
        </c:ser>
        <c:ser>
          <c:idx val="2"/>
          <c:order val="2"/>
          <c:tx>
            <c:strRef>
              <c:f>'Gráficas x Modelo'!$K$37:$R$37</c:f>
              <c:strCache>
                <c:ptCount val="1"/>
                <c:pt idx="0">
                  <c:v>IV-A-12 Modificado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Modelo'!$K$40:$K$68</c:f>
              <c:numCache>
                <c:formatCode>#,##0.00</c:formatCode>
                <c:ptCount val="29"/>
                <c:pt idx="0">
                  <c:v>86.181064621822415</c:v>
                </c:pt>
                <c:pt idx="1">
                  <c:v>154.33469076902966</c:v>
                </c:pt>
                <c:pt idx="2">
                  <c:v>333.26114075958469</c:v>
                </c:pt>
                <c:pt idx="3">
                  <c:v>1568.4902252954537</c:v>
                </c:pt>
                <c:pt idx="4">
                  <c:v>2054.600918907815</c:v>
                </c:pt>
                <c:pt idx="5">
                  <c:v>2395.2521595360445</c:v>
                </c:pt>
                <c:pt idx="6">
                  <c:v>2664.219477844254</c:v>
                </c:pt>
                <c:pt idx="7">
                  <c:v>2889.0851917217883</c:v>
                </c:pt>
                <c:pt idx="8">
                  <c:v>3083.6064202755279</c:v>
                </c:pt>
                <c:pt idx="9">
                  <c:v>3255.7635407753678</c:v>
                </c:pt>
                <c:pt idx="10">
                  <c:v>3410.6480272805575</c:v>
                </c:pt>
                <c:pt idx="11">
                  <c:v>3551.7298826470701</c:v>
                </c:pt>
                <c:pt idx="12">
                  <c:v>3681.4919885250201</c:v>
                </c:pt>
                <c:pt idx="13">
                  <c:v>3801.7787404369124</c:v>
                </c:pt>
                <c:pt idx="14">
                  <c:v>3914.0016439782912</c:v>
                </c:pt>
                <c:pt idx="15">
                  <c:v>4019.2674347175166</c:v>
                </c:pt>
                <c:pt idx="16">
                  <c:v>4118.4615470434255</c:v>
                </c:pt>
                <c:pt idx="17">
                  <c:v>4212.3045226402146</c:v>
                </c:pt>
                <c:pt idx="18">
                  <c:v>4301.3913218348453</c:v>
                </c:pt>
                <c:pt idx="19">
                  <c:v>4386.2194468604612</c:v>
                </c:pt>
                <c:pt idx="20">
                  <c:v>4467.2095208018682</c:v>
                </c:pt>
                <c:pt idx="21">
                  <c:v>4544.7206454643556</c:v>
                </c:pt>
                <c:pt idx="22">
                  <c:v>4619.0620630283629</c:v>
                </c:pt>
                <c:pt idx="23">
                  <c:v>6485.2509301643213</c:v>
                </c:pt>
                <c:pt idx="24">
                  <c:v>8674.1545972795338</c:v>
                </c:pt>
                <c:pt idx="25">
                  <c:v>11066.14533017334</c:v>
                </c:pt>
                <c:pt idx="26">
                  <c:v>13516.734517514586</c:v>
                </c:pt>
                <c:pt idx="27">
                  <c:v>15889.110886049273</c:v>
                </c:pt>
                <c:pt idx="28">
                  <c:v>18077.639332989751</c:v>
                </c:pt>
              </c:numCache>
            </c:numRef>
          </c:xVal>
          <c:yVal>
            <c:numRef>
              <c:f>'Gráficas x Modelo'!$L$40:$L$68</c:f>
              <c:numCache>
                <c:formatCode>0.00</c:formatCode>
                <c:ptCount val="29"/>
                <c:pt idx="0" formatCode="#,##0.00">
                  <c:v>389.96189705812685</c:v>
                </c:pt>
                <c:pt idx="1">
                  <c:v>778.2679089454532</c:v>
                </c:pt>
                <c:pt idx="2">
                  <c:v>1511.4818014490249</c:v>
                </c:pt>
                <c:pt idx="3">
                  <c:v>4070.5869852268374</c:v>
                </c:pt>
                <c:pt idx="4">
                  <c:v>4740.91087606979</c:v>
                </c:pt>
                <c:pt idx="5">
                  <c:v>5165.0637622771574</c:v>
                </c:pt>
                <c:pt idx="6">
                  <c:v>5480.2098948133234</c:v>
                </c:pt>
                <c:pt idx="7">
                  <c:v>5732.678430209</c:v>
                </c:pt>
                <c:pt idx="8">
                  <c:v>5944.0995269401128</c:v>
                </c:pt>
                <c:pt idx="9">
                  <c:v>6126.4167341860248</c:v>
                </c:pt>
                <c:pt idx="10">
                  <c:v>6286.956225047621</c:v>
                </c:pt>
                <c:pt idx="11">
                  <c:v>6430.5508345206599</c:v>
                </c:pt>
                <c:pt idx="12">
                  <c:v>6560.5638438590186</c:v>
                </c:pt>
                <c:pt idx="13">
                  <c:v>6679.4340622347036</c:v>
                </c:pt>
                <c:pt idx="14">
                  <c:v>6788.9885730002661</c:v>
                </c:pt>
                <c:pt idx="15">
                  <c:v>6890.6329795518759</c:v>
                </c:pt>
                <c:pt idx="16">
                  <c:v>6985.4727107758526</c:v>
                </c:pt>
                <c:pt idx="17">
                  <c:v>7074.3934254078777</c:v>
                </c:pt>
                <c:pt idx="18">
                  <c:v>7158.1160670000936</c:v>
                </c:pt>
                <c:pt idx="19">
                  <c:v>7237.2356192209954</c:v>
                </c:pt>
                <c:pt idx="20">
                  <c:v>7312.2490457447084</c:v>
                </c:pt>
                <c:pt idx="21">
                  <c:v>7383.575855934545</c:v>
                </c:pt>
                <c:pt idx="22">
                  <c:v>7451.5735217349429</c:v>
                </c:pt>
                <c:pt idx="23">
                  <c:v>9057.1685396056891</c:v>
                </c:pt>
                <c:pt idx="24">
                  <c:v>10793.013700418822</c:v>
                </c:pt>
                <c:pt idx="25">
                  <c:v>12622.549205328522</c:v>
                </c:pt>
                <c:pt idx="26">
                  <c:v>14505.781755584763</c:v>
                </c:pt>
                <c:pt idx="27">
                  <c:v>16402.615134318661</c:v>
                </c:pt>
                <c:pt idx="28">
                  <c:v>18275.721277251483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11-4DD3-9A71-02EFC1A18024}"/>
            </c:ext>
          </c:extLst>
        </c:ser>
        <c:ser>
          <c:idx val="3"/>
          <c:order val="3"/>
          <c:tx>
            <c:strRef>
              <c:f>'Gráficas x Modelo'!$T$37:$AA$37</c:f>
              <c:strCache>
                <c:ptCount val="1"/>
                <c:pt idx="0">
                  <c:v>M-10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Modelo'!$T$40:$T$68</c:f>
              <c:numCache>
                <c:formatCode>#,##0.00</c:formatCode>
                <c:ptCount val="29"/>
                <c:pt idx="0">
                  <c:v>108.69110882545556</c:v>
                </c:pt>
                <c:pt idx="1">
                  <c:v>177.80657428767441</c:v>
                </c:pt>
                <c:pt idx="2">
                  <c:v>349.45670914806067</c:v>
                </c:pt>
                <c:pt idx="3">
                  <c:v>1455.0876918672766</c:v>
                </c:pt>
                <c:pt idx="4">
                  <c:v>1878.8713616220532</c:v>
                </c:pt>
                <c:pt idx="5">
                  <c:v>2174.0876600215602</c:v>
                </c:pt>
                <c:pt idx="6">
                  <c:v>2406.3581508756383</c:v>
                </c:pt>
                <c:pt idx="7">
                  <c:v>2600.0556370009263</c:v>
                </c:pt>
                <c:pt idx="8">
                  <c:v>2767.2873515899569</c:v>
                </c:pt>
                <c:pt idx="9">
                  <c:v>2915.0561171948766</c:v>
                </c:pt>
                <c:pt idx="10">
                  <c:v>3047.8195797953581</c:v>
                </c:pt>
                <c:pt idx="11">
                  <c:v>3168.610133445633</c:v>
                </c:pt>
                <c:pt idx="12">
                  <c:v>3279.5941472760874</c:v>
                </c:pt>
                <c:pt idx="13">
                  <c:v>3382.3787277112774</c:v>
                </c:pt>
                <c:pt idx="14">
                  <c:v>3478.1923288746425</c:v>
                </c:pt>
                <c:pt idx="15">
                  <c:v>3567.9971444067451</c:v>
                </c:pt>
                <c:pt idx="16">
                  <c:v>3652.5622391168959</c:v>
                </c:pt>
                <c:pt idx="17">
                  <c:v>3732.5129170213058</c:v>
                </c:pt>
                <c:pt idx="18">
                  <c:v>3808.3650919315151</c:v>
                </c:pt>
                <c:pt idx="19">
                  <c:v>3880.5498538385345</c:v>
                </c:pt>
                <c:pt idx="20">
                  <c:v>3949.4314302196062</c:v>
                </c:pt>
                <c:pt idx="21">
                  <c:v>4015.3205801222675</c:v>
                </c:pt>
                <c:pt idx="22">
                  <c:v>4078.4847574379037</c:v>
                </c:pt>
                <c:pt idx="23">
                  <c:v>5654.9907797398464</c:v>
                </c:pt>
                <c:pt idx="24">
                  <c:v>7483.6952461626961</c:v>
                </c:pt>
                <c:pt idx="25">
                  <c:v>9458.1042398615027</c:v>
                </c:pt>
                <c:pt idx="26">
                  <c:v>11454.600813617313</c:v>
                </c:pt>
                <c:pt idx="27">
                  <c:v>13360.700512457001</c:v>
                </c:pt>
                <c:pt idx="28">
                  <c:v>15093.926585006691</c:v>
                </c:pt>
              </c:numCache>
            </c:numRef>
          </c:xVal>
          <c:yVal>
            <c:numRef>
              <c:f>'Gráficas x Modelo'!$U$40:$U$68</c:f>
              <c:numCache>
                <c:formatCode>0.00</c:formatCode>
                <c:ptCount val="29"/>
                <c:pt idx="0" formatCode="#,##0.00">
                  <c:v>226.38693210355214</c:v>
                </c:pt>
                <c:pt idx="1">
                  <c:v>442.59786792933437</c:v>
                </c:pt>
                <c:pt idx="2">
                  <c:v>831.09722915355451</c:v>
                </c:pt>
                <c:pt idx="3">
                  <c:v>2077.1747192724411</c:v>
                </c:pt>
                <c:pt idx="4">
                  <c:v>2385.5722249074411</c:v>
                </c:pt>
                <c:pt idx="5">
                  <c:v>2577.8653918096938</c:v>
                </c:pt>
                <c:pt idx="6">
                  <c:v>2719.4308857439928</c:v>
                </c:pt>
                <c:pt idx="7">
                  <c:v>2832.0812275357612</c:v>
                </c:pt>
                <c:pt idx="8">
                  <c:v>2925.9180212931078</c:v>
                </c:pt>
                <c:pt idx="9">
                  <c:v>3006.4848572170467</c:v>
                </c:pt>
                <c:pt idx="10">
                  <c:v>3077.165264378415</c:v>
                </c:pt>
                <c:pt idx="11">
                  <c:v>3140.1818979571749</c:v>
                </c:pt>
                <c:pt idx="12">
                  <c:v>3197.075956046222</c:v>
                </c:pt>
                <c:pt idx="13">
                  <c:v>3248.9614417305129</c:v>
                </c:pt>
                <c:pt idx="14">
                  <c:v>3296.670555946504</c:v>
                </c:pt>
                <c:pt idx="15">
                  <c:v>3340.8418759283227</c:v>
                </c:pt>
                <c:pt idx="16">
                  <c:v>3381.9764283632876</c:v>
                </c:pt>
                <c:pt idx="17">
                  <c:v>3420.4747650303902</c:v>
                </c:pt>
                <c:pt idx="18">
                  <c:v>3456.6622924245012</c:v>
                </c:pt>
                <c:pt idx="19">
                  <c:v>3490.8070652667438</c:v>
                </c:pt>
                <c:pt idx="20">
                  <c:v>3523.1325896849562</c:v>
                </c:pt>
                <c:pt idx="21">
                  <c:v>3553.8272302924001</c:v>
                </c:pt>
                <c:pt idx="22">
                  <c:v>3583.0512502374331</c:v>
                </c:pt>
                <c:pt idx="23">
                  <c:v>4263.0579197565448</c:v>
                </c:pt>
                <c:pt idx="24">
                  <c:v>4979.0671393137172</c:v>
                </c:pt>
                <c:pt idx="25">
                  <c:v>5715.49742617833</c:v>
                </c:pt>
                <c:pt idx="26">
                  <c:v>6456.7542467265484</c:v>
                </c:pt>
                <c:pt idx="27">
                  <c:v>7188.3395026527951</c:v>
                </c:pt>
                <c:pt idx="28">
                  <c:v>7897.6680843148042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11-4DD3-9A71-02EFC1A18024}"/>
            </c:ext>
          </c:extLst>
        </c:ser>
        <c:ser>
          <c:idx val="4"/>
          <c:order val="4"/>
          <c:tx>
            <c:strRef>
              <c:f>'Gráficas x Modelo'!$AC$37:$AJ$37</c:f>
              <c:strCache>
                <c:ptCount val="1"/>
                <c:pt idx="0">
                  <c:v>SMA Pellet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Modelo'!$AC$40:$AC$68</c:f>
              <c:numCache>
                <c:formatCode>#,##0.00</c:formatCode>
                <c:ptCount val="29"/>
                <c:pt idx="0">
                  <c:v>185.87054805366796</c:v>
                </c:pt>
                <c:pt idx="1">
                  <c:v>277.52859443026381</c:v>
                </c:pt>
                <c:pt idx="2">
                  <c:v>499.84204943630425</c:v>
                </c:pt>
                <c:pt idx="3">
                  <c:v>1942.4626622080868</c:v>
                </c:pt>
                <c:pt idx="4">
                  <c:v>2510.6217853011972</c:v>
                </c:pt>
                <c:pt idx="5">
                  <c:v>2910.908561695403</c:v>
                </c:pt>
                <c:pt idx="6">
                  <c:v>3228.202323773121</c:v>
                </c:pt>
                <c:pt idx="7">
                  <c:v>3494.2768693985568</c:v>
                </c:pt>
                <c:pt idx="8">
                  <c:v>3725.0112174888641</c:v>
                </c:pt>
                <c:pt idx="9">
                  <c:v>3929.6353494190535</c:v>
                </c:pt>
                <c:pt idx="10">
                  <c:v>4114.0494276397903</c:v>
                </c:pt>
                <c:pt idx="11">
                  <c:v>4282.2819240759645</c:v>
                </c:pt>
                <c:pt idx="12">
                  <c:v>4437.2202089203365</c:v>
                </c:pt>
                <c:pt idx="13">
                  <c:v>4581.0125352847163</c:v>
                </c:pt>
                <c:pt idx="14">
                  <c:v>4715.3053673650993</c:v>
                </c:pt>
                <c:pt idx="15">
                  <c:v>4841.3914406544254</c:v>
                </c:pt>
                <c:pt idx="16">
                  <c:v>4960.3063271659048</c:v>
                </c:pt>
                <c:pt idx="17">
                  <c:v>5072.8937635217317</c:v>
                </c:pt>
                <c:pt idx="18">
                  <c:v>5179.8512248962224</c:v>
                </c:pt>
                <c:pt idx="19">
                  <c:v>5281.762560583622</c:v>
                </c:pt>
                <c:pt idx="20">
                  <c:v>5379.121897379965</c:v>
                </c:pt>
                <c:pt idx="21">
                  <c:v>5472.3514946916266</c:v>
                </c:pt>
                <c:pt idx="22">
                  <c:v>5561.8153142961783</c:v>
                </c:pt>
                <c:pt idx="23">
                  <c:v>7819.0060444337114</c:v>
                </c:pt>
                <c:pt idx="24">
                  <c:v>10478.889763409106</c:v>
                </c:pt>
                <c:pt idx="25">
                  <c:v>13376.623486399434</c:v>
                </c:pt>
                <c:pt idx="26">
                  <c:v>16313.064876852526</c:v>
                </c:pt>
                <c:pt idx="27">
                  <c:v>19105.475814359706</c:v>
                </c:pt>
                <c:pt idx="28">
                  <c:v>21622.073131051919</c:v>
                </c:pt>
              </c:numCache>
            </c:numRef>
          </c:xVal>
          <c:yVal>
            <c:numRef>
              <c:f>'Gráficas x Modelo'!$AD$40:$AD$68</c:f>
              <c:numCache>
                <c:formatCode>0.00</c:formatCode>
                <c:ptCount val="29"/>
                <c:pt idx="0" formatCode="#,##0.00">
                  <c:v>459.19011463526317</c:v>
                </c:pt>
                <c:pt idx="1">
                  <c:v>900.01999933082459</c:v>
                </c:pt>
                <c:pt idx="2">
                  <c:v>1694.0649985001817</c:v>
                </c:pt>
                <c:pt idx="3">
                  <c:v>4248.704395684882</c:v>
                </c:pt>
                <c:pt idx="4">
                  <c:v>4882.0647404489864</c:v>
                </c:pt>
                <c:pt idx="5">
                  <c:v>5277.1396897039094</c:v>
                </c:pt>
                <c:pt idx="6">
                  <c:v>5568.0641499360454</c:v>
                </c:pt>
                <c:pt idx="7">
                  <c:v>5799.6075736397215</c:v>
                </c:pt>
                <c:pt idx="8">
                  <c:v>5992.5079826103001</c:v>
                </c:pt>
                <c:pt idx="9">
                  <c:v>6158.148032250112</c:v>
                </c:pt>
                <c:pt idx="10">
                  <c:v>6303.4760901720474</c:v>
                </c:pt>
                <c:pt idx="11">
                  <c:v>6433.0570990569777</c:v>
                </c:pt>
                <c:pt idx="12">
                  <c:v>6550.0567232486637</c:v>
                </c:pt>
                <c:pt idx="13">
                  <c:v>6656.7633553790529</c:v>
                </c:pt>
                <c:pt idx="14">
                  <c:v>6754.8866401385858</c:v>
                </c:pt>
                <c:pt idx="15">
                  <c:v>6845.7385393922332</c:v>
                </c:pt>
                <c:pt idx="16">
                  <c:v>6930.3484811279732</c:v>
                </c:pt>
                <c:pt idx="17">
                  <c:v>7009.5395012528888</c:v>
                </c:pt>
                <c:pt idx="18">
                  <c:v>7083.9802659633178</c:v>
                </c:pt>
                <c:pt idx="19">
                  <c:v>7154.2216184100689</c:v>
                </c:pt>
                <c:pt idx="20">
                  <c:v>7220.722876948731</c:v>
                </c:pt>
                <c:pt idx="21">
                  <c:v>7283.8711586061063</c:v>
                </c:pt>
                <c:pt idx="22">
                  <c:v>7343.9958409967676</c:v>
                </c:pt>
                <c:pt idx="23">
                  <c:v>8743.5175788783254</c:v>
                </c:pt>
                <c:pt idx="24">
                  <c:v>10218.050911156612</c:v>
                </c:pt>
                <c:pt idx="25">
                  <c:v>11735.477963450208</c:v>
                </c:pt>
                <c:pt idx="26">
                  <c:v>13263.599308298595</c:v>
                </c:pt>
                <c:pt idx="27">
                  <c:v>14772.435200693666</c:v>
                </c:pt>
                <c:pt idx="28">
                  <c:v>16235.924886862556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11-4DD3-9A71-02EFC1A18024}"/>
            </c:ext>
          </c:extLst>
        </c:ser>
        <c:ser>
          <c:idx val="5"/>
          <c:order val="5"/>
          <c:tx>
            <c:strRef>
              <c:f>'Gráficas x Modelo'!$AL$37:$AS$37</c:f>
              <c:strCache>
                <c:ptCount val="1"/>
                <c:pt idx="0">
                  <c:v>SMA Fibra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Modelo'!$AL$40:$AL$68</c:f>
              <c:numCache>
                <c:formatCode>#,##0.00</c:formatCode>
                <c:ptCount val="29"/>
                <c:pt idx="0">
                  <c:v>170.89766785139238</c:v>
                </c:pt>
                <c:pt idx="1">
                  <c:v>280.50260079628697</c:v>
                </c:pt>
                <c:pt idx="2">
                  <c:v>539.66500405879844</c:v>
                </c:pt>
                <c:pt idx="3">
                  <c:v>2051.6755804627169</c:v>
                </c:pt>
                <c:pt idx="4">
                  <c:v>2601.0953527520269</c:v>
                </c:pt>
                <c:pt idx="5">
                  <c:v>2978.9184769948406</c:v>
                </c:pt>
                <c:pt idx="6">
                  <c:v>3274.0073147411604</c:v>
                </c:pt>
                <c:pt idx="7">
                  <c:v>3518.8763439609838</c:v>
                </c:pt>
                <c:pt idx="8">
                  <c:v>3729.5220897925842</c:v>
                </c:pt>
                <c:pt idx="9">
                  <c:v>3915.1312801316158</c:v>
                </c:pt>
                <c:pt idx="10">
                  <c:v>4081.5190108827032</c:v>
                </c:pt>
                <c:pt idx="11">
                  <c:v>4232.6229581189891</c:v>
                </c:pt>
                <c:pt idx="12">
                  <c:v>4371.2453589134757</c:v>
                </c:pt>
                <c:pt idx="13">
                  <c:v>4499.4581275780029</c:v>
                </c:pt>
                <c:pt idx="14">
                  <c:v>4618.8404195378689</c:v>
                </c:pt>
                <c:pt idx="15">
                  <c:v>4730.6259478610837</c:v>
                </c:pt>
                <c:pt idx="16">
                  <c:v>4835.7985429481623</c:v>
                </c:pt>
                <c:pt idx="17">
                  <c:v>4935.1564817725111</c:v>
                </c:pt>
                <c:pt idx="18">
                  <c:v>5029.3571623143498</c:v>
                </c:pt>
                <c:pt idx="19">
                  <c:v>5118.9489617191748</c:v>
                </c:pt>
                <c:pt idx="20">
                  <c:v>5204.3944801453808</c:v>
                </c:pt>
                <c:pt idx="21">
                  <c:v>5286.0878407432274</c:v>
                </c:pt>
                <c:pt idx="22">
                  <c:v>5364.3677932695746</c:v>
                </c:pt>
                <c:pt idx="23">
                  <c:v>7311.6268801824799</c:v>
                </c:pt>
                <c:pt idx="24">
                  <c:v>9570.517208145242</c:v>
                </c:pt>
                <c:pt idx="25">
                  <c:v>12029.294977474648</c:v>
                </c:pt>
                <c:pt idx="26">
                  <c:v>14552.196062023886</c:v>
                </c:pt>
                <c:pt idx="27">
                  <c:v>17007.982978554039</c:v>
                </c:pt>
                <c:pt idx="28">
                  <c:v>19291.878333326178</c:v>
                </c:pt>
              </c:numCache>
            </c:numRef>
          </c:xVal>
          <c:yVal>
            <c:numRef>
              <c:f>'Gráficas x Modelo'!$AM$40:$AM$68</c:f>
              <c:numCache>
                <c:formatCode>0.00</c:formatCode>
                <c:ptCount val="29"/>
                <c:pt idx="0" formatCode="#,##0.00">
                  <c:v>435.88575566603362</c:v>
                </c:pt>
                <c:pt idx="1">
                  <c:v>854.34308148046841</c:v>
                </c:pt>
                <c:pt idx="2">
                  <c:v>1608.0895003699256</c:v>
                </c:pt>
                <c:pt idx="3">
                  <c:v>4033.0783853779481</c:v>
                </c:pt>
                <c:pt idx="4">
                  <c:v>4634.2950572692644</c:v>
                </c:pt>
                <c:pt idx="5">
                  <c:v>5009.3195565172136</c:v>
                </c:pt>
                <c:pt idx="6">
                  <c:v>5285.4793085422398</c:v>
                </c:pt>
                <c:pt idx="7">
                  <c:v>5505.2716712126412</c:v>
                </c:pt>
                <c:pt idx="8">
                  <c:v>5688.3821909136477</c:v>
                </c:pt>
                <c:pt idx="9">
                  <c:v>5845.6158418670602</c:v>
                </c:pt>
                <c:pt idx="10">
                  <c:v>5983.5683550588919</c:v>
                </c:pt>
                <c:pt idx="11">
                  <c:v>6106.5729977495112</c:v>
                </c:pt>
                <c:pt idx="12">
                  <c:v>6217.6347736414937</c:v>
                </c:pt>
                <c:pt idx="13">
                  <c:v>6318.9259371450044</c:v>
                </c:pt>
                <c:pt idx="14">
                  <c:v>6412.0693667674514</c:v>
                </c:pt>
                <c:pt idx="15">
                  <c:v>6498.3104409929292</c:v>
                </c:pt>
                <c:pt idx="16">
                  <c:v>6578.6263433063787</c:v>
                </c:pt>
                <c:pt idx="17">
                  <c:v>6653.7983397168855</c:v>
                </c:pt>
                <c:pt idx="18">
                  <c:v>6724.4611609405983</c:v>
                </c:pt>
                <c:pt idx="19">
                  <c:v>6791.1376942857933</c:v>
                </c:pt>
                <c:pt idx="20">
                  <c:v>6854.2639472407309</c:v>
                </c:pt>
                <c:pt idx="21">
                  <c:v>6914.2073902547181</c:v>
                </c:pt>
                <c:pt idx="22">
                  <c:v>6971.2806846980366</c:v>
                </c:pt>
                <c:pt idx="23">
                  <c:v>8299.7752904063818</c:v>
                </c:pt>
                <c:pt idx="24">
                  <c:v>9699.4745768454704</c:v>
                </c:pt>
                <c:pt idx="25">
                  <c:v>11139.890683978869</c:v>
                </c:pt>
                <c:pt idx="26">
                  <c:v>12590.458337591594</c:v>
                </c:pt>
                <c:pt idx="27">
                  <c:v>14022.719294809887</c:v>
                </c:pt>
                <c:pt idx="28">
                  <c:v>15411.935411258453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11-4DD3-9A71-02EFC1A18024}"/>
            </c:ext>
          </c:extLst>
        </c:ser>
        <c:ser>
          <c:idx val="6"/>
          <c:order val="6"/>
          <c:tx>
            <c:strRef>
              <c:f>'Gráficas x Modelo'!$AW$2:$BD$2</c:f>
              <c:strCache>
                <c:ptCount val="1"/>
                <c:pt idx="0">
                  <c:v>SMA A. Central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Modelo'!$AW$40:$AW$68</c:f>
              <c:numCache>
                <c:formatCode>#,##0.00</c:formatCode>
                <c:ptCount val="29"/>
                <c:pt idx="0">
                  <c:v>192.57180962390683</c:v>
                </c:pt>
                <c:pt idx="1">
                  <c:v>280.40174599577801</c:v>
                </c:pt>
                <c:pt idx="2">
                  <c:v>486.91999145912723</c:v>
                </c:pt>
                <c:pt idx="3">
                  <c:v>1697.3304453363157</c:v>
                </c:pt>
                <c:pt idx="4">
                  <c:v>2135.96054719841</c:v>
                </c:pt>
                <c:pt idx="5">
                  <c:v>2435.9775385181729</c:v>
                </c:pt>
                <c:pt idx="6">
                  <c:v>2669.1602141699932</c:v>
                </c:pt>
                <c:pt idx="7">
                  <c:v>2861.8151747919756</c:v>
                </c:pt>
                <c:pt idx="8">
                  <c:v>3026.8899097730591</c:v>
                </c:pt>
                <c:pt idx="9">
                  <c:v>3171.8189397475549</c:v>
                </c:pt>
                <c:pt idx="10">
                  <c:v>3301.3060879757895</c:v>
                </c:pt>
                <c:pt idx="11">
                  <c:v>3418.5345164870769</c:v>
                </c:pt>
                <c:pt idx="12">
                  <c:v>3525.7678276103466</c:v>
                </c:pt>
                <c:pt idx="13">
                  <c:v>3624.6783164848739</c:v>
                </c:pt>
                <c:pt idx="14">
                  <c:v>3716.5394639064771</c:v>
                </c:pt>
                <c:pt idx="15">
                  <c:v>3802.3452917337395</c:v>
                </c:pt>
                <c:pt idx="16">
                  <c:v>3882.8877706762473</c:v>
                </c:pt>
                <c:pt idx="17">
                  <c:v>3958.8089168734982</c:v>
                </c:pt>
                <c:pt idx="18">
                  <c:v>4030.6369602330387</c:v>
                </c:pt>
                <c:pt idx="19">
                  <c:v>4098.8121279063571</c:v>
                </c:pt>
                <c:pt idx="20">
                  <c:v>4163.7054489845559</c:v>
                </c:pt>
                <c:pt idx="21">
                  <c:v>4225.6327449058817</c:v>
                </c:pt>
                <c:pt idx="22">
                  <c:v>4284.8652218369225</c:v>
                </c:pt>
                <c:pt idx="23">
                  <c:v>5723.3915633048564</c:v>
                </c:pt>
                <c:pt idx="24">
                  <c:v>7305.2226494825254</c:v>
                </c:pt>
                <c:pt idx="25">
                  <c:v>8919.819793114184</c:v>
                </c:pt>
                <c:pt idx="26">
                  <c:v>10461.858198681934</c:v>
                </c:pt>
                <c:pt idx="27">
                  <c:v>11853.333847404128</c:v>
                </c:pt>
                <c:pt idx="28">
                  <c:v>13051.571579435153</c:v>
                </c:pt>
              </c:numCache>
            </c:numRef>
          </c:xVal>
          <c:yVal>
            <c:numRef>
              <c:f>'Gráficas x Modelo'!$AX$40:$AX$68</c:f>
              <c:numCache>
                <c:formatCode>0.00</c:formatCode>
                <c:ptCount val="29"/>
                <c:pt idx="0" formatCode="#,##0.00">
                  <c:v>378.35027745162893</c:v>
                </c:pt>
                <c:pt idx="1">
                  <c:v>743.80659498519151</c:v>
                </c:pt>
                <c:pt idx="2">
                  <c:v>1412.7269936895798</c:v>
                </c:pt>
                <c:pt idx="3">
                  <c:v>3629.2397148445039</c:v>
                </c:pt>
                <c:pt idx="4">
                  <c:v>4190.1821595946103</c:v>
                </c:pt>
                <c:pt idx="5">
                  <c:v>4541.9718998621383</c:v>
                </c:pt>
                <c:pt idx="6">
                  <c:v>4801.8980466749244</c:v>
                </c:pt>
                <c:pt idx="7">
                  <c:v>5009.2820808140359</c:v>
                </c:pt>
                <c:pt idx="8">
                  <c:v>5182.3921816031307</c:v>
                </c:pt>
                <c:pt idx="9">
                  <c:v>5331.277861055114</c:v>
                </c:pt>
                <c:pt idx="10">
                  <c:v>5462.0848527118396</c:v>
                </c:pt>
                <c:pt idx="11">
                  <c:v>5578.8569754708742</c:v>
                </c:pt>
                <c:pt idx="12">
                  <c:v>5684.4022269183752</c:v>
                </c:pt>
                <c:pt idx="13">
                  <c:v>5780.7528215370894</c:v>
                </c:pt>
                <c:pt idx="14">
                  <c:v>5869.4286004436372</c:v>
                </c:pt>
                <c:pt idx="15">
                  <c:v>5951.5969735193721</c:v>
                </c:pt>
                <c:pt idx="16">
                  <c:v>6028.1747353393803</c:v>
                </c:pt>
                <c:pt idx="17">
                  <c:v>6099.8954508796241</c:v>
                </c:pt>
                <c:pt idx="18">
                  <c:v>6167.3555332924061</c:v>
                </c:pt>
                <c:pt idx="19">
                  <c:v>6231.0466389490939</c:v>
                </c:pt>
                <c:pt idx="20">
                  <c:v>6291.3789946998259</c:v>
                </c:pt>
                <c:pt idx="21">
                  <c:v>6348.6985495941981</c:v>
                </c:pt>
                <c:pt idx="22">
                  <c:v>6403.2998193621279</c:v>
                </c:pt>
                <c:pt idx="23">
                  <c:v>7681.1719604783466</c:v>
                </c:pt>
                <c:pt idx="24">
                  <c:v>9040.8137646740379</c:v>
                </c:pt>
                <c:pt idx="25">
                  <c:v>10452.814089547906</c:v>
                </c:pt>
                <c:pt idx="26">
                  <c:v>11886.712274663627</c:v>
                </c:pt>
                <c:pt idx="27">
                  <c:v>13313.327619421234</c:v>
                </c:pt>
                <c:pt idx="28">
                  <c:v>14706.595248694508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511-4DD3-9A71-02EFC1A18024}"/>
            </c:ext>
          </c:extLst>
        </c:ser>
        <c:ser>
          <c:idx val="7"/>
          <c:order val="7"/>
          <c:tx>
            <c:strRef>
              <c:f>'Gráficas x Modelo'!$BG$2:$BN$2</c:f>
              <c:strCache>
                <c:ptCount val="1"/>
                <c:pt idx="0">
                  <c:v>SMA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127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Modelo'!$BG$40:$BG$68</c:f>
              <c:numCache>
                <c:formatCode>#,##0.00</c:formatCode>
                <c:ptCount val="29"/>
                <c:pt idx="0">
                  <c:v>201.60973911694683</c:v>
                </c:pt>
                <c:pt idx="1">
                  <c:v>287.10363850494099</c:v>
                </c:pt>
                <c:pt idx="2">
                  <c:v>491.1131075898013</c:v>
                </c:pt>
                <c:pt idx="3">
                  <c:v>1727.8219759405467</c:v>
                </c:pt>
                <c:pt idx="4">
                  <c:v>2184.8672027282628</c:v>
                </c:pt>
                <c:pt idx="5">
                  <c:v>2498.8691620861646</c:v>
                </c:pt>
                <c:pt idx="6">
                  <c:v>2743.488496845167</c:v>
                </c:pt>
                <c:pt idx="7">
                  <c:v>2945.8826675597179</c:v>
                </c:pt>
                <c:pt idx="8">
                  <c:v>3119.4690337560255</c:v>
                </c:pt>
                <c:pt idx="9">
                  <c:v>3271.9733936192242</c:v>
                </c:pt>
                <c:pt idx="10">
                  <c:v>3408.294442032291</c:v>
                </c:pt>
                <c:pt idx="11">
                  <c:v>3531.7530049929728</c:v>
                </c:pt>
                <c:pt idx="12">
                  <c:v>3644.713998827151</c:v>
                </c:pt>
                <c:pt idx="13">
                  <c:v>3748.9267046319251</c:v>
                </c:pt>
                <c:pt idx="14">
                  <c:v>3845.7246276437027</c:v>
                </c:pt>
                <c:pt idx="15">
                  <c:v>3936.1495908972965</c:v>
                </c:pt>
                <c:pt idx="16">
                  <c:v>4021.0323134242904</c:v>
                </c:pt>
                <c:pt idx="17">
                  <c:v>4101.046698883436</c:v>
                </c:pt>
                <c:pt idx="18">
                  <c:v>4176.7475620607511</c:v>
                </c:pt>
                <c:pt idx="19">
                  <c:v>4248.5975465070906</c:v>
                </c:pt>
                <c:pt idx="20">
                  <c:v>4316.9867719156173</c:v>
                </c:pt>
                <c:pt idx="21">
                  <c:v>4382.2474620079829</c:v>
                </c:pt>
                <c:pt idx="22">
                  <c:v>4444.665026882235</c:v>
                </c:pt>
                <c:pt idx="23">
                  <c:v>5957.9252124467857</c:v>
                </c:pt>
                <c:pt idx="24">
                  <c:v>7610.4994451034454</c:v>
                </c:pt>
                <c:pt idx="25">
                  <c:v>9278.0520215428896</c:v>
                </c:pt>
                <c:pt idx="26">
                  <c:v>10847.180132594962</c:v>
                </c:pt>
                <c:pt idx="27">
                  <c:v>12239.229329166143</c:v>
                </c:pt>
                <c:pt idx="28">
                  <c:v>13416.454457651707</c:v>
                </c:pt>
              </c:numCache>
            </c:numRef>
          </c:xVal>
          <c:yVal>
            <c:numRef>
              <c:f>'Gráficas x Modelo'!$BH$40:$BH$68</c:f>
              <c:numCache>
                <c:formatCode>0.00</c:formatCode>
                <c:ptCount val="29"/>
                <c:pt idx="0" formatCode="#,##0.00">
                  <c:v>441.47234832704822</c:v>
                </c:pt>
                <c:pt idx="1">
                  <c:v>864.52363120911707</c:v>
                </c:pt>
                <c:pt idx="2">
                  <c:v>1627.3155493198119</c:v>
                </c:pt>
                <c:pt idx="3">
                  <c:v>4087.7215115153767</c:v>
                </c:pt>
                <c:pt idx="4">
                  <c:v>4698.9359417454107</c:v>
                </c:pt>
                <c:pt idx="5">
                  <c:v>5080.4041708605537</c:v>
                </c:pt>
                <c:pt idx="6">
                  <c:v>5361.4056942466341</c:v>
                </c:pt>
                <c:pt idx="7">
                  <c:v>5585.1082648899874</c:v>
                </c:pt>
                <c:pt idx="8">
                  <c:v>5771.513817931148</c:v>
                </c:pt>
                <c:pt idx="9">
                  <c:v>5931.603445105794</c:v>
                </c:pt>
                <c:pt idx="10">
                  <c:v>6072.0816089292803</c:v>
                </c:pt>
                <c:pt idx="11">
                  <c:v>6197.3536911481251</c:v>
                </c:pt>
                <c:pt idx="12">
                  <c:v>6310.4751140424623</c:v>
                </c:pt>
                <c:pt idx="13">
                  <c:v>6413.6548398900577</c:v>
                </c:pt>
                <c:pt idx="14">
                  <c:v>6508.5433463647896</c:v>
                </c:pt>
                <c:pt idx="15">
                  <c:v>6596.4073128491636</c:v>
                </c:pt>
                <c:pt idx="16">
                  <c:v>6678.2407237519428</c:v>
                </c:pt>
                <c:pt idx="17">
                  <c:v>6754.8383417690866</c:v>
                </c:pt>
                <c:pt idx="18">
                  <c:v>6826.8459111885913</c:v>
                </c:pt>
                <c:pt idx="19">
                  <c:v>6894.7954293316143</c:v>
                </c:pt>
                <c:pt idx="20">
                  <c:v>6959.1305289868742</c:v>
                </c:pt>
                <c:pt idx="21">
                  <c:v>7020.2251301958786</c:v>
                </c:pt>
                <c:pt idx="22">
                  <c:v>7078.3974003493104</c:v>
                </c:pt>
                <c:pt idx="23">
                  <c:v>8433.2485975828549</c:v>
                </c:pt>
                <c:pt idx="24">
                  <c:v>9862.2092023478399</c:v>
                </c:pt>
                <c:pt idx="25">
                  <c:v>11334.179628944104</c:v>
                </c:pt>
                <c:pt idx="26">
                  <c:v>12817.869641778787</c:v>
                </c:pt>
                <c:pt idx="27">
                  <c:v>14284.052552380303</c:v>
                </c:pt>
                <c:pt idx="28">
                  <c:v>15707.242988595874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511-4DD3-9A71-02EFC1A18024}"/>
            </c:ext>
          </c:extLst>
        </c:ser>
        <c:ser>
          <c:idx val="8"/>
          <c:order val="8"/>
          <c:tx>
            <c:strRef>
              <c:f>'Gráficas x Modelo'!$BQ$2:$BX$2</c:f>
              <c:strCache>
                <c:ptCount val="1"/>
                <c:pt idx="0">
                  <c:v>MDC A. del 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Modelo'!$BQ$40:$BQ$68</c:f>
              <c:numCache>
                <c:formatCode>#,##0.00</c:formatCode>
                <c:ptCount val="29"/>
                <c:pt idx="0">
                  <c:v>81.069685935798702</c:v>
                </c:pt>
                <c:pt idx="1">
                  <c:v>133.44295351982356</c:v>
                </c:pt>
                <c:pt idx="2">
                  <c:v>233.96063174376883</c:v>
                </c:pt>
                <c:pt idx="3">
                  <c:v>648.96790279529614</c:v>
                </c:pt>
                <c:pt idx="4">
                  <c:v>776.19264226521796</c:v>
                </c:pt>
                <c:pt idx="5">
                  <c:v>860.7446999140036</c:v>
                </c:pt>
                <c:pt idx="6">
                  <c:v>925.60249021735717</c:v>
                </c:pt>
                <c:pt idx="7">
                  <c:v>978.81369423093088</c:v>
                </c:pt>
                <c:pt idx="8">
                  <c:v>1024.2309797254636</c:v>
                </c:pt>
                <c:pt idx="9">
                  <c:v>1064.0237413597613</c:v>
                </c:pt>
                <c:pt idx="10">
                  <c:v>1099.5444059627418</c:v>
                </c:pt>
                <c:pt idx="11">
                  <c:v>1131.6975693485508</c:v>
                </c:pt>
                <c:pt idx="12">
                  <c:v>1161.1204423239531</c:v>
                </c:pt>
                <c:pt idx="13">
                  <c:v>1188.2801010681444</c:v>
                </c:pt>
                <c:pt idx="14">
                  <c:v>1213.5298898828948</c:v>
                </c:pt>
                <c:pt idx="15">
                  <c:v>1237.1440649282995</c:v>
                </c:pt>
                <c:pt idx="16">
                  <c:v>1259.3400789517837</c:v>
                </c:pt>
                <c:pt idx="17">
                  <c:v>1280.2934717386261</c:v>
                </c:pt>
                <c:pt idx="18">
                  <c:v>1300.1481422318698</c:v>
                </c:pt>
                <c:pt idx="19">
                  <c:v>1319.0236297348158</c:v>
                </c:pt>
                <c:pt idx="20">
                  <c:v>1337.0203972560662</c:v>
                </c:pt>
                <c:pt idx="21">
                  <c:v>1354.2237441355262</c:v>
                </c:pt>
                <c:pt idx="22">
                  <c:v>1370.7067559744903</c:v>
                </c:pt>
                <c:pt idx="23">
                  <c:v>1783.3010257173103</c:v>
                </c:pt>
                <c:pt idx="24">
                  <c:v>2279.5900927462849</c:v>
                </c:pt>
                <c:pt idx="25">
                  <c:v>2858.5158090092618</c:v>
                </c:pt>
                <c:pt idx="26">
                  <c:v>3513.2706304512726</c:v>
                </c:pt>
                <c:pt idx="27">
                  <c:v>4231.6057898628924</c:v>
                </c:pt>
                <c:pt idx="28">
                  <c:v>4996.9713280257092</c:v>
                </c:pt>
              </c:numCache>
            </c:numRef>
          </c:xVal>
          <c:yVal>
            <c:numRef>
              <c:f>'Gráficas x Modelo'!$BR$40:$BR$68</c:f>
              <c:numCache>
                <c:formatCode>0.00</c:formatCode>
                <c:ptCount val="29"/>
                <c:pt idx="0" formatCode="#,##0.00">
                  <c:v>248.41119240712814</c:v>
                </c:pt>
                <c:pt idx="1">
                  <c:v>488.95090862299918</c:v>
                </c:pt>
                <c:pt idx="2">
                  <c:v>929.7467719098961</c:v>
                </c:pt>
                <c:pt idx="3">
                  <c:v>2392.5402393669001</c:v>
                </c:pt>
                <c:pt idx="4">
                  <c:v>2763.0502875698999</c:v>
                </c:pt>
                <c:pt idx="5">
                  <c:v>2995.4585548460136</c:v>
                </c:pt>
                <c:pt idx="6">
                  <c:v>3167.1985251540746</c:v>
                </c:pt>
                <c:pt idx="7">
                  <c:v>3304.2345981715912</c:v>
                </c:pt>
                <c:pt idx="8">
                  <c:v>3418.6308364541042</c:v>
                </c:pt>
                <c:pt idx="9">
                  <c:v>3517.0243741395357</c:v>
                </c:pt>
                <c:pt idx="10">
                  <c:v>3603.4743997609216</c:v>
                </c:pt>
                <c:pt idx="11">
                  <c:v>3680.6519639200169</c:v>
                </c:pt>
                <c:pt idx="12">
                  <c:v>3750.4119154398468</c:v>
                </c:pt>
                <c:pt idx="13">
                  <c:v>3814.0967102134778</c:v>
                </c:pt>
                <c:pt idx="14">
                  <c:v>3872.7103749776807</c:v>
                </c:pt>
                <c:pt idx="15">
                  <c:v>3927.024142335395</c:v>
                </c:pt>
                <c:pt idx="16">
                  <c:v>3977.6436983770836</c:v>
                </c:pt>
                <c:pt idx="17">
                  <c:v>4025.053691245349</c:v>
                </c:pt>
                <c:pt idx="18">
                  <c:v>4069.648166647979</c:v>
                </c:pt>
                <c:pt idx="19">
                  <c:v>4111.7519661901206</c:v>
                </c:pt>
                <c:pt idx="20">
                  <c:v>4151.6361364440554</c:v>
                </c:pt>
                <c:pt idx="21">
                  <c:v>4189.529258975861</c:v>
                </c:pt>
                <c:pt idx="22">
                  <c:v>4225.6259353021424</c:v>
                </c:pt>
                <c:pt idx="23">
                  <c:v>5070.5709626694743</c:v>
                </c:pt>
                <c:pt idx="24">
                  <c:v>5969.8612124645215</c:v>
                </c:pt>
                <c:pt idx="25">
                  <c:v>6904.0403698230248</c:v>
                </c:pt>
                <c:pt idx="26">
                  <c:v>7852.9400644207972</c:v>
                </c:pt>
                <c:pt idx="27">
                  <c:v>8797.2251702508311</c:v>
                </c:pt>
                <c:pt idx="28">
                  <c:v>9719.6134243779798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511-4DD3-9A71-02EFC1A18024}"/>
            </c:ext>
          </c:extLst>
        </c:ser>
        <c:ser>
          <c:idx val="9"/>
          <c:order val="9"/>
          <c:tx>
            <c:strRef>
              <c:f>'Gráficas x Modelo'!$CA$2:$CH$2</c:f>
              <c:strCache>
                <c:ptCount val="1"/>
                <c:pt idx="0">
                  <c:v>MDC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27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Modelo'!$CA$40:$CA$68</c:f>
              <c:numCache>
                <c:formatCode>#,##0.00</c:formatCode>
                <c:ptCount val="29"/>
                <c:pt idx="0">
                  <c:v>125.53926121432669</c:v>
                </c:pt>
                <c:pt idx="1">
                  <c:v>199.6215583408347</c:v>
                </c:pt>
                <c:pt idx="2">
                  <c:v>352.78097063291597</c:v>
                </c:pt>
                <c:pt idx="3">
                  <c:v>1061.1204260499505</c:v>
                </c:pt>
                <c:pt idx="4">
                  <c:v>1289.2034012890097</c:v>
                </c:pt>
                <c:pt idx="5">
                  <c:v>1441.8116639398279</c:v>
                </c:pt>
                <c:pt idx="6">
                  <c:v>1559.1741181050477</c:v>
                </c:pt>
                <c:pt idx="7">
                  <c:v>1655.5576060388876</c:v>
                </c:pt>
                <c:pt idx="8">
                  <c:v>1737.8429232627579</c:v>
                </c:pt>
                <c:pt idx="9">
                  <c:v>1809.9244452495268</c:v>
                </c:pt>
                <c:pt idx="10">
                  <c:v>1874.2392046109253</c:v>
                </c:pt>
                <c:pt idx="11">
                  <c:v>1932.4220540121096</c:v>
                </c:pt>
                <c:pt idx="12">
                  <c:v>1985.6273091542828</c:v>
                </c:pt>
                <c:pt idx="13">
                  <c:v>2034.7026988737762</c:v>
                </c:pt>
                <c:pt idx="14">
                  <c:v>2080.29054268646</c:v>
                </c:pt>
                <c:pt idx="15">
                  <c:v>2122.8900477636398</c:v>
                </c:pt>
                <c:pt idx="16">
                  <c:v>2162.8974657053327</c:v>
                </c:pt>
                <c:pt idx="17">
                  <c:v>2200.6329737931087</c:v>
                </c:pt>
                <c:pt idx="18">
                  <c:v>2236.3592485463164</c:v>
                </c:pt>
                <c:pt idx="19">
                  <c:v>2270.2946498415795</c:v>
                </c:pt>
                <c:pt idx="20">
                  <c:v>2302.6227995251438</c:v>
                </c:pt>
                <c:pt idx="21">
                  <c:v>2333.4996829148736</c:v>
                </c:pt>
                <c:pt idx="22">
                  <c:v>2363.0590084030732</c:v>
                </c:pt>
                <c:pt idx="23">
                  <c:v>3093.2645415167131</c:v>
                </c:pt>
                <c:pt idx="24">
                  <c:v>3940.5084464595307</c:v>
                </c:pt>
                <c:pt idx="25">
                  <c:v>4878.997824803706</c:v>
                </c:pt>
                <c:pt idx="26">
                  <c:v>5873.1386270813018</c:v>
                </c:pt>
                <c:pt idx="27">
                  <c:v>6883.2637970461001</c:v>
                </c:pt>
                <c:pt idx="28">
                  <c:v>7871.5674179862817</c:v>
                </c:pt>
              </c:numCache>
            </c:numRef>
          </c:xVal>
          <c:yVal>
            <c:numRef>
              <c:f>'Gráficas x Modelo'!$CB$40:$CB$68</c:f>
              <c:numCache>
                <c:formatCode>0.00</c:formatCode>
                <c:ptCount val="29"/>
                <c:pt idx="0" formatCode="#,##0.00">
                  <c:v>241.61667384151903</c:v>
                </c:pt>
                <c:pt idx="1">
                  <c:v>844.11547458928874</c:v>
                </c:pt>
                <c:pt idx="2">
                  <c:v>1570.291572674508</c:v>
                </c:pt>
                <c:pt idx="3">
                  <c:v>4684.3602315235439</c:v>
                </c:pt>
                <c:pt idx="4">
                  <c:v>5616.2263135459925</c:v>
                </c:pt>
                <c:pt idx="5">
                  <c:v>6224.0244627238799</c:v>
                </c:pt>
                <c:pt idx="6">
                  <c:v>6683.4914825819942</c:v>
                </c:pt>
                <c:pt idx="7">
                  <c:v>7055.8957152900775</c:v>
                </c:pt>
                <c:pt idx="8">
                  <c:v>7370.4302481020795</c:v>
                </c:pt>
                <c:pt idx="9">
                  <c:v>7643.4592295610883</c:v>
                </c:pt>
                <c:pt idx="10">
                  <c:v>7885.1406990292444</c:v>
                </c:pt>
                <c:pt idx="11">
                  <c:v>8102.2416240764496</c:v>
                </c:pt>
                <c:pt idx="12">
                  <c:v>8299.5105423969599</c:v>
                </c:pt>
                <c:pt idx="13">
                  <c:v>8480.4155128050879</c:v>
                </c:pt>
                <c:pt idx="14">
                  <c:v>8647.5710738609432</c:v>
                </c:pt>
                <c:pt idx="15">
                  <c:v>8802.9998733298653</c:v>
                </c:pt>
                <c:pt idx="16">
                  <c:v>8948.3005772386041</c:v>
                </c:pt>
                <c:pt idx="17">
                  <c:v>9084.7598156722051</c:v>
                </c:pt>
                <c:pt idx="18">
                  <c:v>9213.4292413274688</c:v>
                </c:pt>
                <c:pt idx="19">
                  <c:v>9335.180036381882</c:v>
                </c:pt>
                <c:pt idx="20">
                  <c:v>9450.7423827372859</c:v>
                </c:pt>
                <c:pt idx="21">
                  <c:v>9560.734634002587</c:v>
                </c:pt>
                <c:pt idx="22">
                  <c:v>9665.6852672343193</c:v>
                </c:pt>
                <c:pt idx="23">
                  <c:v>12153.805651403709</c:v>
                </c:pt>
                <c:pt idx="24">
                  <c:v>14796.576457489555</c:v>
                </c:pt>
                <c:pt idx="25">
                  <c:v>17407.903050693149</c:v>
                </c:pt>
                <c:pt idx="26">
                  <c:v>19762.952499229657</c:v>
                </c:pt>
                <c:pt idx="27">
                  <c:v>21627.579625453578</c:v>
                </c:pt>
                <c:pt idx="28">
                  <c:v>22800.237735627215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511-4DD3-9A71-02EFC1A18024}"/>
            </c:ext>
          </c:extLst>
        </c:ser>
        <c:ser>
          <c:idx val="10"/>
          <c:order val="10"/>
          <c:tx>
            <c:strRef>
              <c:f>'Gráficas x Modelo'!$CK$2:$CR$2</c:f>
              <c:strCache>
                <c:ptCount val="1"/>
                <c:pt idx="0">
                  <c:v>IV-A-12 A. del Maipo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127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Modelo'!$CK$40:$CK$68</c:f>
              <c:numCache>
                <c:formatCode>#,##0.00</c:formatCode>
                <c:ptCount val="29"/>
                <c:pt idx="0">
                  <c:v>113.8310697904549</c:v>
                </c:pt>
                <c:pt idx="1">
                  <c:v>181.07509384234558</c:v>
                </c:pt>
                <c:pt idx="2">
                  <c:v>322.46586003065522</c:v>
                </c:pt>
                <c:pt idx="3">
                  <c:v>1008.2671149480974</c:v>
                </c:pt>
                <c:pt idx="4">
                  <c:v>1237.6757890420349</c:v>
                </c:pt>
                <c:pt idx="5">
                  <c:v>1393.0810953773446</c:v>
                </c:pt>
                <c:pt idx="6">
                  <c:v>1513.5659982226543</c:v>
                </c:pt>
                <c:pt idx="7">
                  <c:v>1613.1166507811661</c:v>
                </c:pt>
                <c:pt idx="8">
                  <c:v>1698.5212043415838</c:v>
                </c:pt>
                <c:pt idx="9">
                  <c:v>1773.6407304691666</c:v>
                </c:pt>
                <c:pt idx="10">
                  <c:v>1840.9014160425902</c:v>
                </c:pt>
                <c:pt idx="11">
                  <c:v>1901.9366201557909</c:v>
                </c:pt>
                <c:pt idx="12">
                  <c:v>1957.9032023149118</c:v>
                </c:pt>
                <c:pt idx="13">
                  <c:v>2009.6531260779113</c:v>
                </c:pt>
                <c:pt idx="14">
                  <c:v>2057.833545025213</c:v>
                </c:pt>
                <c:pt idx="15">
                  <c:v>2102.9485795681408</c:v>
                </c:pt>
                <c:pt idx="16">
                  <c:v>2145.3992278607457</c:v>
                </c:pt>
                <c:pt idx="17">
                  <c:v>2185.510137630461</c:v>
                </c:pt>
                <c:pt idx="18">
                  <c:v>2223.5481394931162</c:v>
                </c:pt>
                <c:pt idx="19">
                  <c:v>2259.7354259385247</c:v>
                </c:pt>
                <c:pt idx="20">
                  <c:v>2294.259142181756</c:v>
                </c:pt>
                <c:pt idx="21">
                  <c:v>2327.2785078928423</c:v>
                </c:pt>
                <c:pt idx="22">
                  <c:v>2358.930200025869</c:v>
                </c:pt>
                <c:pt idx="23">
                  <c:v>3152.8950005067086</c:v>
                </c:pt>
                <c:pt idx="24">
                  <c:v>4100.2270097322835</c:v>
                </c:pt>
                <c:pt idx="25">
                  <c:v>5178.0014706552893</c:v>
                </c:pt>
                <c:pt idx="26">
                  <c:v>6348.4346316800047</c:v>
                </c:pt>
                <c:pt idx="27">
                  <c:v>7564.8762505782643</c:v>
                </c:pt>
                <c:pt idx="28">
                  <c:v>8779.2478174011612</c:v>
                </c:pt>
              </c:numCache>
            </c:numRef>
          </c:xVal>
          <c:yVal>
            <c:numRef>
              <c:f>'Gráficas x Modelo'!$CL$40:$CL$68</c:f>
              <c:numCache>
                <c:formatCode>0.00</c:formatCode>
                <c:ptCount val="29"/>
                <c:pt idx="0" formatCode="#,##0.00">
                  <c:v>453.98560255851652</c:v>
                </c:pt>
                <c:pt idx="1">
                  <c:v>906.16982519956105</c:v>
                </c:pt>
                <c:pt idx="2">
                  <c:v>1746.1147344176277</c:v>
                </c:pt>
                <c:pt idx="3">
                  <c:v>4581.8892258074811</c:v>
                </c:pt>
                <c:pt idx="4">
                  <c:v>5307.1998067627983</c:v>
                </c:pt>
                <c:pt idx="5">
                  <c:v>5763.208052910988</c:v>
                </c:pt>
                <c:pt idx="6">
                  <c:v>6100.6523555192098</c:v>
                </c:pt>
                <c:pt idx="7">
                  <c:v>6370.1807841557702</c:v>
                </c:pt>
                <c:pt idx="8">
                  <c:v>6595.3575157382029</c:v>
                </c:pt>
                <c:pt idx="9">
                  <c:v>6789.1593787692045</c:v>
                </c:pt>
                <c:pt idx="10">
                  <c:v>6959.5291244173877</c:v>
                </c:pt>
                <c:pt idx="11">
                  <c:v>7111.6967398170227</c:v>
                </c:pt>
                <c:pt idx="12">
                  <c:v>7249.2961246172426</c:v>
                </c:pt>
                <c:pt idx="13">
                  <c:v>7374.9586344944919</c:v>
                </c:pt>
                <c:pt idx="14">
                  <c:v>7490.6531341681621</c:v>
                </c:pt>
                <c:pt idx="15">
                  <c:v>7597.8925846596703</c:v>
                </c:pt>
                <c:pt idx="16">
                  <c:v>7697.8656137394573</c:v>
                </c:pt>
                <c:pt idx="17">
                  <c:v>7791.5236309465045</c:v>
                </c:pt>
                <c:pt idx="18">
                  <c:v>7879.6404189603145</c:v>
                </c:pt>
                <c:pt idx="19">
                  <c:v>7962.8540441758223</c:v>
                </c:pt>
                <c:pt idx="20">
                  <c:v>8041.6970458256237</c:v>
                </c:pt>
                <c:pt idx="21">
                  <c:v>8116.6186397260253</c:v>
                </c:pt>
                <c:pt idx="22">
                  <c:v>8188.0013508049014</c:v>
                </c:pt>
                <c:pt idx="23">
                  <c:v>9862.3087931400078</c:v>
                </c:pt>
                <c:pt idx="24">
                  <c:v>11650.653701694189</c:v>
                </c:pt>
                <c:pt idx="25">
                  <c:v>13514.291545815675</c:v>
                </c:pt>
                <c:pt idx="26">
                  <c:v>15412.647606080562</c:v>
                </c:pt>
                <c:pt idx="27">
                  <c:v>17306.492531522137</c:v>
                </c:pt>
                <c:pt idx="28">
                  <c:v>19160.490004376948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511-4DD3-9A71-02EFC1A18024}"/>
            </c:ext>
          </c:extLst>
        </c:ser>
        <c:ser>
          <c:idx val="11"/>
          <c:order val="11"/>
          <c:tx>
            <c:v>Mezcla para Aeropuerto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Modelo'!$CW$5:$CW$33</c:f>
              <c:numCache>
                <c:formatCode>0.00</c:formatCode>
                <c:ptCount val="29"/>
                <c:pt idx="0">
                  <c:v>2.8840599201185624</c:v>
                </c:pt>
                <c:pt idx="1">
                  <c:v>3.1749708622360426</c:v>
                </c:pt>
                <c:pt idx="2">
                  <c:v>3.4428276576612702</c:v>
                </c:pt>
                <c:pt idx="3">
                  <c:v>3.8229666821727371</c:v>
                </c:pt>
                <c:pt idx="4">
                  <c:v>3.8794832790516125</c:v>
                </c:pt>
                <c:pt idx="5">
                  <c:v>3.911028355190648</c:v>
                </c:pt>
                <c:pt idx="6">
                  <c:v>3.932738675512391</c:v>
                </c:pt>
                <c:pt idx="7">
                  <c:v>3.9491980788531307</c:v>
                </c:pt>
                <c:pt idx="8">
                  <c:v>3.9624014893240878</c:v>
                </c:pt>
                <c:pt idx="9">
                  <c:v>3.9733941021211381</c:v>
                </c:pt>
                <c:pt idx="10">
                  <c:v>3.9827906376285154</c:v>
                </c:pt>
                <c:pt idx="11">
                  <c:v>3.9909826223932869</c:v>
                </c:pt>
                <c:pt idx="12">
                  <c:v>3.9982344479709861</c:v>
                </c:pt>
                <c:pt idx="13">
                  <c:v>4.0047328466684213</c:v>
                </c:pt>
                <c:pt idx="14">
                  <c:v>4.0106144755927495</c:v>
                </c:pt>
                <c:pt idx="15">
                  <c:v>4.0159822767886553</c:v>
                </c:pt>
                <c:pt idx="16">
                  <c:v>4.0209156752885189</c:v>
                </c:pt>
                <c:pt idx="17">
                  <c:v>4.0254772015869751</c:v>
                </c:pt>
                <c:pt idx="18">
                  <c:v>4.0297169422295687</c:v>
                </c:pt>
                <c:pt idx="19">
                  <c:v>4.0336756193499719</c:v>
                </c:pt>
                <c:pt idx="20">
                  <c:v>4.0373867757622381</c:v>
                </c:pt>
                <c:pt idx="21">
                  <c:v>4.040878359708902</c:v>
                </c:pt>
                <c:pt idx="22">
                  <c:v>4.0441738965320333</c:v>
                </c:pt>
                <c:pt idx="23">
                  <c:v>4.1139066223530003</c:v>
                </c:pt>
                <c:pt idx="24">
                  <c:v>4.1758975623802925</c:v>
                </c:pt>
                <c:pt idx="25">
                  <c:v>4.2307292677600694</c:v>
                </c:pt>
                <c:pt idx="26">
                  <c:v>4.2790128371895664</c:v>
                </c:pt>
                <c:pt idx="27">
                  <c:v>4.3213636554065378</c:v>
                </c:pt>
                <c:pt idx="28">
                  <c:v>4.3583829572688906</c:v>
                </c:pt>
              </c:numCache>
            </c:numRef>
          </c:xVal>
          <c:yVal>
            <c:numRef>
              <c:f>'Gráficas x Modelo'!$CV$5:$CV$33</c:f>
              <c:numCache>
                <c:formatCode>#,##0.00</c:formatCode>
                <c:ptCount val="29"/>
                <c:pt idx="0">
                  <c:v>2.1955673390723636</c:v>
                </c:pt>
                <c:pt idx="1">
                  <c:v>2.4297027592466334</c:v>
                </c:pt>
                <c:pt idx="2">
                  <c:v>2.7049449133230459</c:v>
                </c:pt>
                <c:pt idx="3">
                  <c:v>3.1976292093732734</c:v>
                </c:pt>
                <c:pt idx="4">
                  <c:v>3.2793076845972853</c:v>
                </c:pt>
                <c:pt idx="5">
                  <c:v>3.3255094042929927</c:v>
                </c:pt>
                <c:pt idx="6">
                  <c:v>3.3575104697262415</c:v>
                </c:pt>
                <c:pt idx="7">
                  <c:v>3.381862587296824</c:v>
                </c:pt>
                <c:pt idx="8">
                  <c:v>3.4014443695112515</c:v>
                </c:pt>
                <c:pt idx="9">
                  <c:v>3.4177737925712566</c:v>
                </c:pt>
                <c:pt idx="10">
                  <c:v>3.4317479187510669</c:v>
                </c:pt>
                <c:pt idx="11">
                  <c:v>3.4439402294597521</c:v>
                </c:pt>
                <c:pt idx="12">
                  <c:v>3.4547391438693298</c:v>
                </c:pt>
                <c:pt idx="13">
                  <c:v>3.4644196649187169</c:v>
                </c:pt>
                <c:pt idx="14">
                  <c:v>3.4731834628200073</c:v>
                </c:pt>
                <c:pt idx="15">
                  <c:v>3.4811827183387418</c:v>
                </c:pt>
                <c:pt idx="16">
                  <c:v>3.4885350227936929</c:v>
                </c:pt>
                <c:pt idx="17">
                  <c:v>3.4953330750370855</c:v>
                </c:pt>
                <c:pt idx="18">
                  <c:v>3.5016512107370468</c:v>
                </c:pt>
                <c:pt idx="19">
                  <c:v>3.5075499279189515</c:v>
                </c:pt>
                <c:pt idx="20">
                  <c:v>3.5130791029424677</c:v>
                </c:pt>
                <c:pt idx="21">
                  <c:v>3.5182803260815776</c:v>
                </c:pt>
                <c:pt idx="22">
                  <c:v>3.5231886304432205</c:v>
                </c:pt>
                <c:pt idx="23">
                  <c:v>3.6265789731367342</c:v>
                </c:pt>
                <c:pt idx="24">
                  <c:v>3.7169060273664698</c:v>
                </c:pt>
                <c:pt idx="25">
                  <c:v>3.7945340645506156</c:v>
                </c:pt>
                <c:pt idx="26">
                  <c:v>3.860311750816309</c:v>
                </c:pt>
                <c:pt idx="27">
                  <c:v>3.915383597050508</c:v>
                </c:pt>
                <c:pt idx="28">
                  <c:v>3.9610309171767306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511-4DD3-9A71-02EFC1A18024}"/>
            </c:ext>
          </c:extLst>
        </c:ser>
        <c:ser>
          <c:idx val="12"/>
          <c:order val="12"/>
          <c:tx>
            <c:v>IV-A-12 Sin RAP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'Gráficas x Modelo'!$DH$5:$DH$33</c:f>
              <c:numCache>
                <c:formatCode>0.00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xVal>
          <c:yVal>
            <c:numRef>
              <c:f>'Gráficas x Modelo'!$DG$5:$DG$33</c:f>
              <c:numCache>
                <c:formatCode>#,##0.00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511-4DD3-9A71-02EFC1A18024}"/>
            </c:ext>
          </c:extLst>
        </c:ser>
        <c:ser>
          <c:idx val="13"/>
          <c:order val="13"/>
          <c:tx>
            <c:v>IV-A-12 con 8% RAP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'Gráficas x Modelo'!$DQ$5:$DQ$33</c:f>
              <c:numCache>
                <c:formatCode>0.00</c:formatCode>
                <c:ptCount val="29"/>
                <c:pt idx="0">
                  <c:v>2.6086999490846154</c:v>
                </c:pt>
                <c:pt idx="1">
                  <c:v>2.9080316797990191</c:v>
                </c:pt>
                <c:pt idx="2">
                  <c:v>3.192675505571883</c:v>
                </c:pt>
                <c:pt idx="3">
                  <c:v>3.6123435617497939</c:v>
                </c:pt>
                <c:pt idx="4">
                  <c:v>3.6763772152490448</c:v>
                </c:pt>
                <c:pt idx="5">
                  <c:v>3.7123078172026776</c:v>
                </c:pt>
                <c:pt idx="6">
                  <c:v>3.7371159304075823</c:v>
                </c:pt>
                <c:pt idx="7">
                  <c:v>3.7559672859499913</c:v>
                </c:pt>
                <c:pt idx="8">
                  <c:v>3.7711166130627194</c:v>
                </c:pt>
                <c:pt idx="9">
                  <c:v>3.7837477918208462</c:v>
                </c:pt>
                <c:pt idx="10">
                  <c:v>3.794558316833843</c:v>
                </c:pt>
                <c:pt idx="11">
                  <c:v>3.8039930771731321</c:v>
                </c:pt>
                <c:pt idx="12">
                  <c:v>3.8123528712471995</c:v>
                </c:pt>
                <c:pt idx="13">
                  <c:v>3.8198503744630457</c:v>
                </c:pt>
                <c:pt idx="14">
                  <c:v>3.8266413795458458</c:v>
                </c:pt>
                <c:pt idx="15">
                  <c:v>3.8328433444938375</c:v>
                </c:pt>
                <c:pt idx="16">
                  <c:v>3.8385469651499307</c:v>
                </c:pt>
                <c:pt idx="17">
                  <c:v>3.8438236965874411</c:v>
                </c:pt>
                <c:pt idx="18">
                  <c:v>3.848730811680249</c:v>
                </c:pt>
                <c:pt idx="19">
                  <c:v>3.8533149037918717</c:v>
                </c:pt>
                <c:pt idx="20">
                  <c:v>3.8576143737350632</c:v>
                </c:pt>
                <c:pt idx="21">
                  <c:v>3.8616612345431576</c:v>
                </c:pt>
                <c:pt idx="22">
                  <c:v>3.8654824465687141</c:v>
                </c:pt>
                <c:pt idx="23">
                  <c:v>3.9466988862143833</c:v>
                </c:pt>
                <c:pt idx="24">
                  <c:v>4.0194815443128205</c:v>
                </c:pt>
                <c:pt idx="25">
                  <c:v>4.0843211816504121</c:v>
                </c:pt>
                <c:pt idx="26">
                  <c:v>4.1417806782632303</c:v>
                </c:pt>
                <c:pt idx="27">
                  <c:v>4.1924624555759715</c:v>
                </c:pt>
                <c:pt idx="28">
                  <c:v>4.2369819001370868</c:v>
                </c:pt>
              </c:numCache>
            </c:numRef>
          </c:xVal>
          <c:yVal>
            <c:numRef>
              <c:f>'Gráficas x Modelo'!$DP$5:$DP$33</c:f>
              <c:numCache>
                <c:formatCode>#,##0.00</c:formatCode>
                <c:ptCount val="29"/>
                <c:pt idx="0">
                  <c:v>2.1202630483745448</c:v>
                </c:pt>
                <c:pt idx="1">
                  <c:v>2.4087193607986794</c:v>
                </c:pt>
                <c:pt idx="2">
                  <c:v>2.7554350570470945</c:v>
                </c:pt>
                <c:pt idx="3">
                  <c:v>3.3433539281708913</c:v>
                </c:pt>
                <c:pt idx="4">
                  <c:v>3.4323501040757121</c:v>
                </c:pt>
                <c:pt idx="5">
                  <c:v>3.4812899984843817</c:v>
                </c:pt>
                <c:pt idx="6">
                  <c:v>3.5145619019140026</c:v>
                </c:pt>
                <c:pt idx="7">
                  <c:v>3.5395268851265191</c:v>
                </c:pt>
                <c:pt idx="8">
                  <c:v>3.5593743324589431</c:v>
                </c:pt>
                <c:pt idx="9">
                  <c:v>3.5757677293442907</c:v>
                </c:pt>
                <c:pt idx="10">
                  <c:v>3.5896811869023919</c:v>
                </c:pt>
                <c:pt idx="11">
                  <c:v>3.6017325683085257</c:v>
                </c:pt>
                <c:pt idx="12">
                  <c:v>3.612337469912994</c:v>
                </c:pt>
                <c:pt idx="13">
                  <c:v>3.6217883236219874</c:v>
                </c:pt>
                <c:pt idx="14">
                  <c:v>3.6302983848552905</c:v>
                </c:pt>
                <c:pt idx="15">
                  <c:v>3.6380277559561316</c:v>
                </c:pt>
                <c:pt idx="16">
                  <c:v>3.6450995678874998</c:v>
                </c:pt>
                <c:pt idx="17">
                  <c:v>3.6516104632682795</c:v>
                </c:pt>
                <c:pt idx="18">
                  <c:v>3.6576376250694222</c:v>
                </c:pt>
                <c:pt idx="19">
                  <c:v>3.6632436290908847</c:v>
                </c:pt>
                <c:pt idx="20">
                  <c:v>3.6684798795232361</c:v>
                </c:pt>
                <c:pt idx="21">
                  <c:v>3.6733890953201778</c:v>
                </c:pt>
                <c:pt idx="22">
                  <c:v>3.6780071446931144</c:v>
                </c:pt>
                <c:pt idx="23">
                  <c:v>3.7718656501847336</c:v>
                </c:pt>
                <c:pt idx="24">
                  <c:v>3.8482271746147898</c:v>
                </c:pt>
                <c:pt idx="25">
                  <c:v>3.9093092947384545</c:v>
                </c:pt>
                <c:pt idx="26">
                  <c:v>3.9575101999608959</c:v>
                </c:pt>
                <c:pt idx="27">
                  <c:v>3.9951402760760066</c:v>
                </c:pt>
                <c:pt idx="28">
                  <c:v>4.0242723746190618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511-4DD3-9A71-02EFC1A18024}"/>
            </c:ext>
          </c:extLst>
        </c:ser>
        <c:ser>
          <c:idx val="14"/>
          <c:order val="14"/>
          <c:tx>
            <c:v>IV-A-12 con 18% RAP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'Gráficas x Modelo'!$DZ$5:$DZ$33</c:f>
              <c:numCache>
                <c:formatCode>0.00</c:formatCode>
                <c:ptCount val="29"/>
                <c:pt idx="0">
                  <c:v>2.731655994528615</c:v>
                </c:pt>
                <c:pt idx="1">
                  <c:v>3.0287185295305767</c:v>
                </c:pt>
                <c:pt idx="2">
                  <c:v>3.30769689128164</c:v>
                </c:pt>
                <c:pt idx="3">
                  <c:v>3.712906773653232</c:v>
                </c:pt>
                <c:pt idx="4">
                  <c:v>3.7741049605505537</c:v>
                </c:pt>
                <c:pt idx="5">
                  <c:v>3.8083723320035872</c:v>
                </c:pt>
                <c:pt idx="6">
                  <c:v>3.8320018693309268</c:v>
                </c:pt>
                <c:pt idx="7">
                  <c:v>3.8499411692619012</c:v>
                </c:pt>
                <c:pt idx="8">
                  <c:v>3.8643472545188917</c:v>
                </c:pt>
                <c:pt idx="9">
                  <c:v>3.8763517274037445</c:v>
                </c:pt>
                <c:pt idx="10">
                  <c:v>3.8866208234112181</c:v>
                </c:pt>
                <c:pt idx="11">
                  <c:v>3.895579249382866</c:v>
                </c:pt>
                <c:pt idx="12">
                  <c:v>3.9035140168173768</c:v>
                </c:pt>
                <c:pt idx="13">
                  <c:v>3.9106279659421364</c:v>
                </c:pt>
                <c:pt idx="14">
                  <c:v>3.9170696280519546</c:v>
                </c:pt>
                <c:pt idx="15">
                  <c:v>3.9229509480058873</c:v>
                </c:pt>
                <c:pt idx="16">
                  <c:v>3.9283583376887683</c:v>
                </c:pt>
                <c:pt idx="17">
                  <c:v>3.9333598576115141</c:v>
                </c:pt>
                <c:pt idx="18">
                  <c:v>3.9380100454841731</c:v>
                </c:pt>
                <c:pt idx="19">
                  <c:v>3.9423532587124668</c:v>
                </c:pt>
                <c:pt idx="20">
                  <c:v>3.9464260470035701</c:v>
                </c:pt>
                <c:pt idx="21">
                  <c:v>3.9502588737366966</c:v>
                </c:pt>
                <c:pt idx="22">
                  <c:v>3.9538773890784409</c:v>
                </c:pt>
                <c:pt idx="23">
                  <c:v>4.0306488257043753</c:v>
                </c:pt>
                <c:pt idx="24">
                  <c:v>4.0992266767392405</c:v>
                </c:pt>
                <c:pt idx="25">
                  <c:v>4.1601449437417255</c:v>
                </c:pt>
                <c:pt idx="26">
                  <c:v>4.2139918006210495</c:v>
                </c:pt>
                <c:pt idx="27">
                  <c:v>4.261380135748257</c:v>
                </c:pt>
                <c:pt idx="28">
                  <c:v>4.302924151849151</c:v>
                </c:pt>
              </c:numCache>
            </c:numRef>
          </c:xVal>
          <c:yVal>
            <c:numRef>
              <c:f>'Gráficas x Modelo'!$DY$5:$DY$33</c:f>
              <c:numCache>
                <c:formatCode>#,##0.00</c:formatCode>
                <c:ptCount val="29"/>
                <c:pt idx="0">
                  <c:v>2.1645957382343886</c:v>
                </c:pt>
                <c:pt idx="1">
                  <c:v>2.4817988665658999</c:v>
                </c:pt>
                <c:pt idx="2">
                  <c:v>2.8335146574138785</c:v>
                </c:pt>
                <c:pt idx="3">
                  <c:v>3.3844607519031245</c:v>
                </c:pt>
                <c:pt idx="4">
                  <c:v>3.4649453126007708</c:v>
                </c:pt>
                <c:pt idx="5">
                  <c:v>3.5090496524785126</c:v>
                </c:pt>
                <c:pt idx="6">
                  <c:v>3.5389911605141737</c:v>
                </c:pt>
                <c:pt idx="7">
                  <c:v>3.5614416444005044</c:v>
                </c:pt>
                <c:pt idx="8">
                  <c:v>3.5792839393892568</c:v>
                </c:pt>
                <c:pt idx="9">
                  <c:v>3.5940189742588844</c:v>
                </c:pt>
                <c:pt idx="10">
                  <c:v>3.6065245662467054</c:v>
                </c:pt>
                <c:pt idx="11">
                  <c:v>3.6173569816131543</c:v>
                </c:pt>
                <c:pt idx="12">
                  <c:v>3.6268901166519187</c:v>
                </c:pt>
                <c:pt idx="13">
                  <c:v>3.6353869134274133</c:v>
                </c:pt>
                <c:pt idx="14">
                  <c:v>3.6430390359751166</c:v>
                </c:pt>
                <c:pt idx="15">
                  <c:v>3.6499903247506986</c:v>
                </c:pt>
                <c:pt idx="16">
                  <c:v>3.6563513715093876</c:v>
                </c:pt>
                <c:pt idx="17">
                  <c:v>3.6622089562382252</c:v>
                </c:pt>
                <c:pt idx="18">
                  <c:v>3.6676323715016221</c:v>
                </c:pt>
                <c:pt idx="19">
                  <c:v>3.6726777868878107</c:v>
                </c:pt>
                <c:pt idx="20">
                  <c:v>3.6773913379613452</c:v>
                </c:pt>
                <c:pt idx="21">
                  <c:v>3.681811361104196</c:v>
                </c:pt>
                <c:pt idx="22">
                  <c:v>3.6859700419819075</c:v>
                </c:pt>
                <c:pt idx="23">
                  <c:v>3.7707435633212443</c:v>
                </c:pt>
                <c:pt idx="24">
                  <c:v>3.8403054512713686</c:v>
                </c:pt>
                <c:pt idx="25">
                  <c:v>3.8966135510239863</c:v>
                </c:pt>
                <c:pt idx="26">
                  <c:v>3.9416930337242393</c:v>
                </c:pt>
                <c:pt idx="27">
                  <c:v>3.9774653276696212</c:v>
                </c:pt>
                <c:pt idx="28">
                  <c:v>4.0056533461069197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511-4DD3-9A71-02EFC1A18024}"/>
            </c:ext>
          </c:extLst>
        </c:ser>
        <c:ser>
          <c:idx val="15"/>
          <c:order val="15"/>
          <c:tx>
            <c:v>Linea de Tendencia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'Gráficas x Modelo'!$BY$89:$BY$90</c:f>
              <c:numCache>
                <c:formatCode>General</c:formatCode>
                <c:ptCount val="2"/>
                <c:pt idx="0">
                  <c:v>50</c:v>
                </c:pt>
                <c:pt idx="1">
                  <c:v>30000</c:v>
                </c:pt>
              </c:numCache>
            </c:numRef>
          </c:xVal>
          <c:yVal>
            <c:numRef>
              <c:f>'Gráficas x Modelo'!$BZ$89:$BZ$90</c:f>
              <c:numCache>
                <c:formatCode>General</c:formatCode>
                <c:ptCount val="2"/>
                <c:pt idx="0">
                  <c:v>72.545000000000002</c:v>
                </c:pt>
                <c:pt idx="1">
                  <c:v>43527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E511-4DD3-9A71-02EFC1A18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98400"/>
        <c:axId val="-1988397856"/>
      </c:scatterChart>
      <c:valAx>
        <c:axId val="-1988398400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</a:t>
                </a:r>
                <a:r>
                  <a:rPr lang="es-CL" baseline="0"/>
                  <a:t> medido  [MPa]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7856"/>
        <c:crosses val="autoZero"/>
        <c:crossBetween val="midCat"/>
      </c:valAx>
      <c:valAx>
        <c:axId val="-1988397856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|E*| Estimado 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8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IV-A-12 Tradicional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39-4A04-A52C-603C3DB7BE13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Ligante'!$C$5:$C$33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39-4A04-A52C-603C3DB7BE13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Ligante'!$D$5:$D$33</c:f>
              <c:numCache>
                <c:formatCode>0.00</c:formatCode>
                <c:ptCount val="29"/>
                <c:pt idx="0">
                  <c:v>2.5131208110199119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39-4A04-A52C-603C3DB7BE13}"/>
            </c:ext>
          </c:extLst>
        </c:ser>
        <c:ser>
          <c:idx val="3"/>
          <c:order val="3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Ligante'!$F$5:$F$33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A39-4A04-A52C-603C3DB7BE13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Ligante'!$H$5:$H$33</c:f>
              <c:numCache>
                <c:formatCode>0.00</c:formatCode>
                <c:ptCount val="29"/>
                <c:pt idx="0">
                  <c:v>2.9025484946000515</c:v>
                </c:pt>
                <c:pt idx="1">
                  <c:v>3.2826584441346518</c:v>
                </c:pt>
                <c:pt idx="2">
                  <c:v>3.6556247696511881</c:v>
                </c:pt>
                <c:pt idx="3">
                  <c:v>4.1560293037915095</c:v>
                </c:pt>
                <c:pt idx="4">
                  <c:v>4.2231101328256706</c:v>
                </c:pt>
                <c:pt idx="5">
                  <c:v>4.2594762673110864</c:v>
                </c:pt>
                <c:pt idx="6">
                  <c:v>4.2840395017325301</c:v>
                </c:pt>
                <c:pt idx="7">
                  <c:v>4.3024038283942447</c:v>
                </c:pt>
                <c:pt idx="8">
                  <c:v>4.3169723484760691</c:v>
                </c:pt>
                <c:pt idx="9">
                  <c:v>4.328989759165851</c:v>
                </c:pt>
                <c:pt idx="10">
                  <c:v>4.339181241379797</c:v>
                </c:pt>
                <c:pt idx="11">
                  <c:v>4.3480049757404116</c:v>
                </c:pt>
                <c:pt idx="12">
                  <c:v>4.3557681991137951</c:v>
                </c:pt>
                <c:pt idx="13">
                  <c:v>4.3626865549630027</c:v>
                </c:pt>
                <c:pt idx="14">
                  <c:v>4.3689169751109693</c:v>
                </c:pt>
                <c:pt idx="15">
                  <c:v>4.3745770722996014</c:v>
                </c:pt>
                <c:pt idx="16">
                  <c:v>4.3797571668491742</c:v>
                </c:pt>
                <c:pt idx="17">
                  <c:v>4.3845280601439436</c:v>
                </c:pt>
                <c:pt idx="18">
                  <c:v>4.3889462362468583</c:v>
                </c:pt>
                <c:pt idx="19">
                  <c:v>4.3930574467054626</c:v>
                </c:pt>
                <c:pt idx="20">
                  <c:v>4.3968992446608119</c:v>
                </c:pt>
                <c:pt idx="21">
                  <c:v>4.400502816285095</c:v>
                </c:pt>
                <c:pt idx="22">
                  <c:v>4.4038943303751861</c:v>
                </c:pt>
                <c:pt idx="23">
                  <c:v>4.4734427422607927</c:v>
                </c:pt>
                <c:pt idx="24">
                  <c:v>4.5317703711630735</c:v>
                </c:pt>
                <c:pt idx="25">
                  <c:v>4.5808015133951647</c:v>
                </c:pt>
                <c:pt idx="26">
                  <c:v>4.6223135915353897</c:v>
                </c:pt>
                <c:pt idx="27">
                  <c:v>4.6579340170080208</c:v>
                </c:pt>
                <c:pt idx="28">
                  <c:v>4.6891797197532936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A39-4A04-A52C-603C3DB7BE13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Ligante'!$E$5:$E$33</c:f>
              <c:numCache>
                <c:formatCode>0.00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A39-4A04-A52C-603C3DB7BE13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Ligante'!$G$5:$G$33</c:f>
              <c:numCache>
                <c:formatCode>0.00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A39-4A04-A52C-603C3DB7BE13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Ligante'!$I$5:$I$33</c:f>
              <c:numCache>
                <c:formatCode>0.00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39-4A04-A52C-603C3DB7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96224"/>
        <c:axId val="-1988392416"/>
      </c:scatterChart>
      <c:valAx>
        <c:axId val="-1988396224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2416"/>
        <c:crosses val="autoZero"/>
        <c:crossBetween val="midCat"/>
      </c:valAx>
      <c:valAx>
        <c:axId val="-1988392416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6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IV-A-12 Modificado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9-4554-AAE4-44627B02AF10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Ligante'!$L$5:$L$33</c:f>
              <c:numCache>
                <c:formatCode>0.00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9-4554-AAE4-44627B02AF10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Ligante'!$M$5:$M$33</c:f>
              <c:numCache>
                <c:formatCode>0.00</c:formatCode>
                <c:ptCount val="29"/>
                <c:pt idx="0">
                  <c:v>2.7074623000409037</c:v>
                </c:pt>
                <c:pt idx="1">
                  <c:v>2.9447774138046987</c:v>
                </c:pt>
                <c:pt idx="2">
                  <c:v>3.2270645824222215</c:v>
                </c:pt>
                <c:pt idx="3">
                  <c:v>3.7602205574904448</c:v>
                </c:pt>
                <c:pt idx="4">
                  <c:v>3.8524042095648228</c:v>
                </c:pt>
                <c:pt idx="5">
                  <c:v>3.9049747219109574</c:v>
                </c:pt>
                <c:pt idx="6">
                  <c:v>3.9415538554841341</c:v>
                </c:pt>
                <c:pt idx="7">
                  <c:v>3.9694750350633852</c:v>
                </c:pt>
                <c:pt idx="8">
                  <c:v>3.9919767714543251</c:v>
                </c:pt>
                <c:pt idx="9">
                  <c:v>4.0107731771332276</c:v>
                </c:pt>
                <c:pt idx="10">
                  <c:v>4.0268801736583555</c:v>
                </c:pt>
                <c:pt idx="11">
                  <c:v>4.0409487741746419</c:v>
                </c:pt>
                <c:pt idx="12">
                  <c:v>4.0534207933594049</c:v>
                </c:pt>
                <c:pt idx="13">
                  <c:v>4.0646095767508736</c:v>
                </c:pt>
                <c:pt idx="14">
                  <c:v>4.0747452578299788</c:v>
                </c:pt>
                <c:pt idx="15">
                  <c:v>4.0840017264043764</c:v>
                </c:pt>
                <c:pt idx="16">
                  <c:v>4.0925135079023827</c:v>
                </c:pt>
                <c:pt idx="17">
                  <c:v>4.1003867638594107</c:v>
                </c:pt>
                <c:pt idx="18">
                  <c:v>4.1077067082497924</c:v>
                </c:pt>
                <c:pt idx="19">
                  <c:v>4.1145427537630841</c:v>
                </c:pt>
                <c:pt idx="20">
                  <c:v>4.1209521727419469</c:v>
                </c:pt>
                <c:pt idx="21">
                  <c:v>4.1269827584888512</c:v>
                </c:pt>
                <c:pt idx="22">
                  <c:v>4.1326747970718225</c:v>
                </c:pt>
                <c:pt idx="23">
                  <c:v>4.2526061816400773</c:v>
                </c:pt>
                <c:pt idx="24">
                  <c:v>4.3565281514949366</c:v>
                </c:pt>
                <c:pt idx="25">
                  <c:v>4.4433793921883744</c:v>
                </c:pt>
                <c:pt idx="26">
                  <c:v>4.5123862635748919</c:v>
                </c:pt>
                <c:pt idx="27">
                  <c:v>4.5627663915764991</c:v>
                </c:pt>
                <c:pt idx="28">
                  <c:v>4.5936955658089831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B9-4554-AAE4-44627B02AF10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Ligante'!$O$5:$O$33</c:f>
              <c:numCache>
                <c:formatCode>0.00</c:formatCode>
                <c:ptCount val="29"/>
                <c:pt idx="0">
                  <c:v>2.7724562169368179</c:v>
                </c:pt>
                <c:pt idx="1">
                  <c:v>3.0210077964853719</c:v>
                </c:pt>
                <c:pt idx="2">
                  <c:v>3.3104819208072178</c:v>
                </c:pt>
                <c:pt idx="3">
                  <c:v>3.8373957658189872</c:v>
                </c:pt>
                <c:pt idx="4">
                  <c:v>3.9258883190007157</c:v>
                </c:pt>
                <c:pt idx="5">
                  <c:v>3.9760092579781721</c:v>
                </c:pt>
                <c:pt idx="6">
                  <c:v>4.0107347119108772</c:v>
                </c:pt>
                <c:pt idx="7">
                  <c:v>4.037157611332705</c:v>
                </c:pt>
                <c:pt idx="8">
                  <c:v>4.0583987773074028</c:v>
                </c:pt>
                <c:pt idx="9">
                  <c:v>4.0761054560046857</c:v>
                </c:pt>
                <c:pt idx="10">
                  <c:v>4.0912517551504246</c:v>
                </c:pt>
                <c:pt idx="11">
                  <c:v>4.1044607198955925</c:v>
                </c:pt>
                <c:pt idx="12">
                  <c:v>4.1161544982327891</c:v>
                </c:pt>
                <c:pt idx="13">
                  <c:v>4.1266320601335007</c:v>
                </c:pt>
                <c:pt idx="14">
                  <c:v>4.1361127010823076</c:v>
                </c:pt>
                <c:pt idx="15">
                  <c:v>4.144761930724413</c:v>
                </c:pt>
                <c:pt idx="16">
                  <c:v>4.1527076568165846</c:v>
                </c:pt>
                <c:pt idx="17">
                  <c:v>4.160050720996475</c:v>
                </c:pt>
                <c:pt idx="18">
                  <c:v>4.1668719946847714</c:v>
                </c:pt>
                <c:pt idx="19">
                  <c:v>4.173237298454433</c:v>
                </c:pt>
                <c:pt idx="20">
                  <c:v>4.1792008985457905</c:v>
                </c:pt>
                <c:pt idx="21">
                  <c:v>4.184808046609036</c:v>
                </c:pt>
                <c:pt idx="22">
                  <c:v>4.1900968600271247</c:v>
                </c:pt>
                <c:pt idx="23">
                  <c:v>4.3006667215230854</c:v>
                </c:pt>
                <c:pt idx="24">
                  <c:v>4.394854160525159</c:v>
                </c:pt>
                <c:pt idx="25">
                  <c:v>4.4718106866440541</c:v>
                </c:pt>
                <c:pt idx="26">
                  <c:v>4.5308642211905372</c:v>
                </c:pt>
                <c:pt idx="27">
                  <c:v>4.5713410719822534</c:v>
                </c:pt>
                <c:pt idx="28">
                  <c:v>4.5926803506299576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B9-4554-AAE4-44627B02AF10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Ligante'!$Q$5:$Q$33</c:f>
              <c:numCache>
                <c:formatCode>0.00</c:formatCode>
                <c:ptCount val="29"/>
                <c:pt idx="0">
                  <c:v>3.0784615516045828</c:v>
                </c:pt>
                <c:pt idx="1">
                  <c:v>3.3540435777725421</c:v>
                </c:pt>
                <c:pt idx="2">
                  <c:v>3.643094785056634</c:v>
                </c:pt>
                <c:pt idx="3">
                  <c:v>4.0937593549613318</c:v>
                </c:pt>
                <c:pt idx="4">
                  <c:v>4.1619672724200178</c:v>
                </c:pt>
                <c:pt idx="5">
                  <c:v>4.1998237305634651</c:v>
                </c:pt>
                <c:pt idx="6">
                  <c:v>4.2257392325620771</c:v>
                </c:pt>
                <c:pt idx="7">
                  <c:v>4.2452921879643331</c:v>
                </c:pt>
                <c:pt idx="8">
                  <c:v>4.2609085485185449</c:v>
                </c:pt>
                <c:pt idx="9">
                  <c:v>4.2738578723397147</c:v>
                </c:pt>
                <c:pt idx="10">
                  <c:v>4.2848858629389808</c:v>
                </c:pt>
                <c:pt idx="11">
                  <c:v>4.2944668273722986</c:v>
                </c:pt>
                <c:pt idx="12">
                  <c:v>4.3029206193333209</c:v>
                </c:pt>
                <c:pt idx="13">
                  <c:v>4.31047283602026</c:v>
                </c:pt>
                <c:pt idx="14">
                  <c:v>4.317288356941182</c:v>
                </c:pt>
                <c:pt idx="15">
                  <c:v>4.3234912214762042</c:v>
                </c:pt>
                <c:pt idx="16">
                  <c:v>4.3291770102141012</c:v>
                </c:pt>
                <c:pt idx="17">
                  <c:v>4.3344208790695156</c:v>
                </c:pt>
                <c:pt idx="18">
                  <c:v>4.3392829543863334</c:v>
                </c:pt>
                <c:pt idx="19">
                  <c:v>4.343812063133794</c:v>
                </c:pt>
                <c:pt idx="20">
                  <c:v>4.3480483776342878</c:v>
                </c:pt>
                <c:pt idx="21">
                  <c:v>4.3520253321951987</c:v>
                </c:pt>
                <c:pt idx="22">
                  <c:v>4.3557710390801327</c:v>
                </c:pt>
                <c:pt idx="23">
                  <c:v>4.4328443297415978</c:v>
                </c:pt>
                <c:pt idx="24">
                  <c:v>4.4964463748139254</c:v>
                </c:pt>
                <c:pt idx="25">
                  <c:v>4.5464757639067486</c:v>
                </c:pt>
                <c:pt idx="26">
                  <c:v>4.582741935587654</c:v>
                </c:pt>
                <c:pt idx="27">
                  <c:v>4.6049702587418411</c:v>
                </c:pt>
                <c:pt idx="28">
                  <c:v>4.6129369561583777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B9-4554-AAE4-44627B02AF10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Ligante'!$N$5:$N$33</c:f>
              <c:numCache>
                <c:formatCode>0.00</c:formatCode>
                <c:ptCount val="29"/>
                <c:pt idx="0">
                  <c:v>2.3634178293281387</c:v>
                </c:pt>
                <c:pt idx="1">
                  <c:v>2.4708974025040424</c:v>
                </c:pt>
                <c:pt idx="2">
                  <c:v>2.7274504020238912</c:v>
                </c:pt>
                <c:pt idx="3">
                  <c:v>3.3305300248663694</c:v>
                </c:pt>
                <c:pt idx="4">
                  <c:v>3.4333371806981621</c:v>
                </c:pt>
                <c:pt idx="5">
                  <c:v>3.4913388622952861</c:v>
                </c:pt>
                <c:pt idx="6">
                  <c:v>3.531404231606968</c:v>
                </c:pt>
                <c:pt idx="7">
                  <c:v>3.561815024681056</c:v>
                </c:pt>
                <c:pt idx="8">
                  <c:v>3.5862099888916075</c:v>
                </c:pt>
                <c:pt idx="9">
                  <c:v>3.6065073708606121</c:v>
                </c:pt>
                <c:pt idx="10">
                  <c:v>3.6238402840262562</c:v>
                </c:pt>
                <c:pt idx="11">
                  <c:v>3.6389327481046374</c:v>
                </c:pt>
                <c:pt idx="12">
                  <c:v>3.6522748743264399</c:v>
                </c:pt>
                <c:pt idx="13">
                  <c:v>3.6642134669965722</c:v>
                </c:pt>
                <c:pt idx="14">
                  <c:v>3.6750027033646768</c:v>
                </c:pt>
                <c:pt idx="15">
                  <c:v>3.6848342736015058</c:v>
                </c:pt>
                <c:pt idx="16">
                  <c:v>3.6938562110895972</c:v>
                </c:pt>
                <c:pt idx="17">
                  <c:v>3.7021851439896785</c:v>
                </c:pt>
                <c:pt idx="18">
                  <c:v>3.7099145422779949</c:v>
                </c:pt>
                <c:pt idx="19">
                  <c:v>3.717120432207599</c:v>
                </c:pt>
                <c:pt idx="20">
                  <c:v>3.7238654559353939</c:v>
                </c:pt>
                <c:pt idx="21">
                  <c:v>3.730201818884602</c:v>
                </c:pt>
                <c:pt idx="22">
                  <c:v>3.7361734708512873</c:v>
                </c:pt>
                <c:pt idx="23">
                  <c:v>3.8597705885673816</c:v>
                </c:pt>
                <c:pt idx="24">
                  <c:v>3.962918292130329</c:v>
                </c:pt>
                <c:pt idx="25">
                  <c:v>4.0461005625590563</c:v>
                </c:pt>
                <c:pt idx="26">
                  <c:v>4.1110439353045063</c:v>
                </c:pt>
                <c:pt idx="27">
                  <c:v>4.1601595321715275</c:v>
                </c:pt>
                <c:pt idx="28">
                  <c:v>4.1959535891080817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2B9-4554-AAE4-44627B02AF10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Ligante'!$P$5:$P$33</c:f>
              <c:numCache>
                <c:formatCode>0.00</c:formatCode>
                <c:ptCount val="29"/>
                <c:pt idx="0">
                  <c:v>2.3815754560047924</c:v>
                </c:pt>
                <c:pt idx="1">
                  <c:v>2.5231550995328451</c:v>
                </c:pt>
                <c:pt idx="2">
                  <c:v>2.8100964930937611</c:v>
                </c:pt>
                <c:pt idx="3">
                  <c:v>3.4088793173232217</c:v>
                </c:pt>
                <c:pt idx="4">
                  <c:v>3.5071908160374519</c:v>
                </c:pt>
                <c:pt idx="5">
                  <c:v>3.562294692064945</c:v>
                </c:pt>
                <c:pt idx="6">
                  <c:v>3.6002024138342894</c:v>
                </c:pt>
                <c:pt idx="7">
                  <c:v>3.6288882826004607</c:v>
                </c:pt>
                <c:pt idx="8">
                  <c:v>3.6518439453252367</c:v>
                </c:pt>
                <c:pt idx="9">
                  <c:v>3.6709053389167918</c:v>
                </c:pt>
                <c:pt idx="10">
                  <c:v>3.6871546805659312</c:v>
                </c:pt>
                <c:pt idx="11">
                  <c:v>3.7012822420175016</c:v>
                </c:pt>
                <c:pt idx="12">
                  <c:v>3.713754568860157</c:v>
                </c:pt>
                <c:pt idx="13">
                  <c:v>3.7249013391661587</c:v>
                </c:pt>
                <c:pt idx="14">
                  <c:v>3.7349638813353656</c:v>
                </c:pt>
                <c:pt idx="15">
                  <c:v>3.7441239921938361</c:v>
                </c:pt>
                <c:pt idx="16">
                  <c:v>3.7525219211119851</c:v>
                </c:pt>
                <c:pt idx="17">
                  <c:v>3.7602680589837769</c:v>
                </c:pt>
                <c:pt idx="18">
                  <c:v>3.7674507991125457</c:v>
                </c:pt>
                <c:pt idx="19">
                  <c:v>3.7741419793233146</c:v>
                </c:pt>
                <c:pt idx="20">
                  <c:v>3.7804007449457409</c:v>
                </c:pt>
                <c:pt idx="21">
                  <c:v>3.7862763512584197</c:v>
                </c:pt>
                <c:pt idx="22">
                  <c:v>3.7918102358558268</c:v>
                </c:pt>
                <c:pt idx="23">
                  <c:v>3.9055450379285803</c:v>
                </c:pt>
                <c:pt idx="24">
                  <c:v>3.9992063611285142</c:v>
                </c:pt>
                <c:pt idx="25">
                  <c:v>4.073814769690987</c:v>
                </c:pt>
                <c:pt idx="26">
                  <c:v>4.1313896401675763</c:v>
                </c:pt>
                <c:pt idx="27">
                  <c:v>4.174369894723422</c:v>
                </c:pt>
                <c:pt idx="28">
                  <c:v>4.2050902007429336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2B9-4554-AAE4-44627B02AF10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Ligante'!$K$5:$K$33</c:f>
              <c:numCache>
                <c:formatCode>#,##0.00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xVal>
          <c:yVal>
            <c:numRef>
              <c:f>'Gráficas x Ligante'!$R$5:$R$33</c:f>
              <c:numCache>
                <c:formatCode>0.00</c:formatCode>
                <c:ptCount val="29"/>
                <c:pt idx="0">
                  <c:v>2.5484615650266256</c:v>
                </c:pt>
                <c:pt idx="1">
                  <c:v>2.8224184024445282</c:v>
                </c:pt>
                <c:pt idx="2">
                  <c:v>3.1461613765207681</c:v>
                </c:pt>
                <c:pt idx="3">
                  <c:v>3.6475433161783166</c:v>
                </c:pt>
                <c:pt idx="4">
                  <c:v>3.7212928944669326</c:v>
                </c:pt>
                <c:pt idx="5">
                  <c:v>3.7618362170535593</c:v>
                </c:pt>
                <c:pt idx="6">
                  <c:v>3.78940847041769</c:v>
                </c:pt>
                <c:pt idx="7">
                  <c:v>3.8101048350702698</c:v>
                </c:pt>
                <c:pt idx="8">
                  <c:v>3.8265646344252255</c:v>
                </c:pt>
                <c:pt idx="9">
                  <c:v>3.8401642614318336</c:v>
                </c:pt>
                <c:pt idx="10">
                  <c:v>3.8517097499263846</c:v>
                </c:pt>
                <c:pt idx="11">
                  <c:v>3.8617124260740696</c:v>
                </c:pt>
                <c:pt idx="12">
                  <c:v>3.87051628928918</c:v>
                </c:pt>
                <c:pt idx="13">
                  <c:v>3.8783634425066822</c:v>
                </c:pt>
                <c:pt idx="14">
                  <c:v>3.8854304765702232</c:v>
                </c:pt>
                <c:pt idx="15">
                  <c:v>3.8918499961931778</c:v>
                </c:pt>
                <c:pt idx="16">
                  <c:v>3.8977240061040583</c:v>
                </c:pt>
                <c:pt idx="17">
                  <c:v>3.9031325839035667</c:v>
                </c:pt>
                <c:pt idx="18">
                  <c:v>3.9081396957419456</c:v>
                </c:pt>
                <c:pt idx="19">
                  <c:v>3.9127972118574972</c:v>
                </c:pt>
                <c:pt idx="20">
                  <c:v>3.9171477499604759</c:v>
                </c:pt>
                <c:pt idx="21">
                  <c:v>3.9212267333160957</c:v>
                </c:pt>
                <c:pt idx="22">
                  <c:v>3.925063909446961</c:v>
                </c:pt>
                <c:pt idx="23">
                  <c:v>4.0030203624836611</c:v>
                </c:pt>
                <c:pt idx="24">
                  <c:v>4.0661490686713533</c:v>
                </c:pt>
                <c:pt idx="25">
                  <c:v>4.115974592137662</c:v>
                </c:pt>
                <c:pt idx="26">
                  <c:v>4.1541944058424818</c:v>
                </c:pt>
                <c:pt idx="27">
                  <c:v>4.1824062184881639</c:v>
                </c:pt>
                <c:pt idx="28">
                  <c:v>4.2019207884558352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2B9-4554-AAE4-44627B02A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5888"/>
        <c:axId val="-1988395680"/>
      </c:scatterChart>
      <c:valAx>
        <c:axId val="-1988385888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95680"/>
        <c:crosses val="autoZero"/>
        <c:crossBetween val="midCat"/>
      </c:valAx>
      <c:valAx>
        <c:axId val="-1988395680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5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M-10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D-42A7-AC43-2011D970064F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Ligante'!$U$5:$U$33</c:f>
              <c:numCache>
                <c:formatCode>0.00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D-42A7-AC43-2011D970064F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Ligante'!$V$5:$V$33</c:f>
              <c:numCache>
                <c:formatCode>0.00</c:formatCode>
                <c:ptCount val="29"/>
                <c:pt idx="0">
                  <c:v>2.3902697768488808</c:v>
                </c:pt>
                <c:pt idx="1">
                  <c:v>2.6320268780622671</c:v>
                </c:pt>
                <c:pt idx="2">
                  <c:v>2.919093627334445</c:v>
                </c:pt>
                <c:pt idx="3">
                  <c:v>3.4605543084603148</c:v>
                </c:pt>
                <c:pt idx="4">
                  <c:v>3.5541455546770546</c:v>
                </c:pt>
                <c:pt idx="5">
                  <c:v>3.607521103248466</c:v>
                </c:pt>
                <c:pt idx="6">
                  <c:v>3.6446621292094399</c:v>
                </c:pt>
                <c:pt idx="7">
                  <c:v>3.6730134510456351</c:v>
                </c:pt>
                <c:pt idx="8">
                  <c:v>3.695862764419942</c:v>
                </c:pt>
                <c:pt idx="9">
                  <c:v>3.7149502244278247</c:v>
                </c:pt>
                <c:pt idx="10">
                  <c:v>3.7313071968501847</c:v>
                </c:pt>
                <c:pt idx="11">
                  <c:v>3.7455945987224397</c:v>
                </c:pt>
                <c:pt idx="12">
                  <c:v>3.7582609712520556</c:v>
                </c:pt>
                <c:pt idx="13">
                  <c:v>3.7696244343984064</c:v>
                </c:pt>
                <c:pt idx="14">
                  <c:v>3.7799186309958581</c:v>
                </c:pt>
                <c:pt idx="15">
                  <c:v>3.7893201046688221</c:v>
                </c:pt>
                <c:pt idx="16">
                  <c:v>3.7979654355409944</c:v>
                </c:pt>
                <c:pt idx="17">
                  <c:v>3.8059624078979812</c:v>
                </c:pt>
                <c:pt idx="18">
                  <c:v>3.8133975392738573</c:v>
                </c:pt>
                <c:pt idx="19">
                  <c:v>3.8203413050034665</c:v>
                </c:pt>
                <c:pt idx="20">
                  <c:v>3.826851854868941</c:v>
                </c:pt>
                <c:pt idx="21">
                  <c:v>3.8329777149219826</c:v>
                </c:pt>
                <c:pt idx="22">
                  <c:v>3.8387597893220038</c:v>
                </c:pt>
                <c:pt idx="23">
                  <c:v>3.9606178998506643</c:v>
                </c:pt>
                <c:pt idx="24">
                  <c:v>4.066272425438604</c:v>
                </c:pt>
                <c:pt idx="25">
                  <c:v>4.1546445554825304</c:v>
                </c:pt>
                <c:pt idx="26">
                  <c:v>4.2249450679378677</c:v>
                </c:pt>
                <c:pt idx="27">
                  <c:v>4.2763759617908184</c:v>
                </c:pt>
                <c:pt idx="28">
                  <c:v>4.3080971013197686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D-42A7-AC43-2011D970064F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Ligante'!$X$5:$X$33</c:f>
              <c:numCache>
                <c:formatCode>0.00</c:formatCode>
                <c:ptCount val="29"/>
                <c:pt idx="0">
                  <c:v>2.4564869667779172</c:v>
                </c:pt>
                <c:pt idx="1">
                  <c:v>2.7095230419812548</c:v>
                </c:pt>
                <c:pt idx="2">
                  <c:v>3.0037779531950006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DD-42A7-AC43-2011D970064F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Ligante'!$Z$5:$Z$33</c:f>
              <c:numCache>
                <c:formatCode>0.00</c:formatCode>
                <c:ptCount val="29"/>
                <c:pt idx="0">
                  <c:v>2.7676735359875919</c:v>
                </c:pt>
                <c:pt idx="1">
                  <c:v>3.0477268940972468</c:v>
                </c:pt>
                <c:pt idx="2">
                  <c:v>3.3412372465567253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5DD-42A7-AC43-2011D970064F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Ligante'!$W$5:$W$33</c:f>
              <c:numCache>
                <c:formatCode>0.00</c:formatCode>
                <c:ptCount val="29"/>
                <c:pt idx="0">
                  <c:v>2.3047437740689509</c:v>
                </c:pt>
                <c:pt idx="1">
                  <c:v>2.3594478415338771</c:v>
                </c:pt>
                <c:pt idx="2">
                  <c:v>2.5347924411891314</c:v>
                </c:pt>
                <c:pt idx="3">
                  <c:v>3.0941855777000171</c:v>
                </c:pt>
                <c:pt idx="4">
                  <c:v>3.1991271910662276</c:v>
                </c:pt>
                <c:pt idx="5">
                  <c:v>3.2591362627433873</c:v>
                </c:pt>
                <c:pt idx="6">
                  <c:v>3.3009315188936652</c:v>
                </c:pt>
                <c:pt idx="7">
                  <c:v>3.3328485990059646</c:v>
                </c:pt>
                <c:pt idx="8">
                  <c:v>3.3585764964551275</c:v>
                </c:pt>
                <c:pt idx="9">
                  <c:v>3.3800701862079836</c:v>
                </c:pt>
                <c:pt idx="10">
                  <c:v>3.398489295918377</c:v>
                </c:pt>
                <c:pt idx="11">
                  <c:v>3.4145773629179477</c:v>
                </c:pt>
                <c:pt idx="12">
                  <c:v>3.4288392165327846</c:v>
                </c:pt>
                <c:pt idx="13">
                  <c:v>3.4416330167819336</c:v>
                </c:pt>
                <c:pt idx="14">
                  <c:v>3.4532218829646109</c:v>
                </c:pt>
                <c:pt idx="15">
                  <c:v>3.4638046736673811</c:v>
                </c:pt>
                <c:pt idx="16">
                  <c:v>3.4735352593260616</c:v>
                </c:pt>
                <c:pt idx="17">
                  <c:v>3.4825350865699329</c:v>
                </c:pt>
                <c:pt idx="18">
                  <c:v>3.4909016512378046</c:v>
                </c:pt>
                <c:pt idx="19">
                  <c:v>3.4987143793057323</c:v>
                </c:pt>
                <c:pt idx="20">
                  <c:v>3.5060388113075933</c:v>
                </c:pt>
                <c:pt idx="21">
                  <c:v>3.5129296447399425</c:v>
                </c:pt>
                <c:pt idx="22">
                  <c:v>3.5194329885926705</c:v>
                </c:pt>
                <c:pt idx="23">
                  <c:v>3.6562405999492125</c:v>
                </c:pt>
                <c:pt idx="24">
                  <c:v>3.7743036727588719</c:v>
                </c:pt>
                <c:pt idx="25">
                  <c:v>3.8728583328665991</c:v>
                </c:pt>
                <c:pt idx="26">
                  <c:v>3.9523815052824363</c:v>
                </c:pt>
                <c:pt idx="27">
                  <c:v>4.0142934840012598</c:v>
                </c:pt>
                <c:pt idx="28">
                  <c:v>4.0604883651651784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5DD-42A7-AC43-2011D970064F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Ligante'!$Y$5:$Y$33</c:f>
              <c:numCache>
                <c:formatCode>0.00</c:formatCode>
                <c:ptCount val="29"/>
                <c:pt idx="0">
                  <c:v>2.3131476433177767</c:v>
                </c:pt>
                <c:pt idx="1">
                  <c:v>2.3902818707928493</c:v>
                </c:pt>
                <c:pt idx="2">
                  <c:v>2.6023469364626703</c:v>
                </c:pt>
                <c:pt idx="3">
                  <c:v>3.1739961878486218</c:v>
                </c:pt>
                <c:pt idx="4">
                  <c:v>3.275638601828347</c:v>
                </c:pt>
                <c:pt idx="5">
                  <c:v>3.3333533929931658</c:v>
                </c:pt>
                <c:pt idx="6">
                  <c:v>3.373384983683887</c:v>
                </c:pt>
                <c:pt idx="7">
                  <c:v>3.403865072755099</c:v>
                </c:pt>
                <c:pt idx="8">
                  <c:v>3.4283779919624813</c:v>
                </c:pt>
                <c:pt idx="9">
                  <c:v>3.4488178221603194</c:v>
                </c:pt>
                <c:pt idx="10">
                  <c:v>3.4663055648383154</c:v>
                </c:pt>
                <c:pt idx="11">
                  <c:v>3.4815586737175304</c:v>
                </c:pt>
                <c:pt idx="12">
                  <c:v>3.4950635099974803</c:v>
                </c:pt>
                <c:pt idx="13">
                  <c:v>3.5071646635425497</c:v>
                </c:pt>
                <c:pt idx="14">
                  <c:v>3.5181149805057497</c:v>
                </c:pt>
                <c:pt idx="15">
                  <c:v>3.528105349208293</c:v>
                </c:pt>
                <c:pt idx="16">
                  <c:v>3.5372833282787024</c:v>
                </c:pt>
                <c:pt idx="17">
                  <c:v>3.545765278041936</c:v>
                </c:pt>
                <c:pt idx="18">
                  <c:v>3.5536445337148499</c:v>
                </c:pt>
                <c:pt idx="19">
                  <c:v>3.560997073251269</c:v>
                </c:pt>
                <c:pt idx="20">
                  <c:v>3.5678855468801824</c:v>
                </c:pt>
                <c:pt idx="21">
                  <c:v>3.5743622046938479</c:v>
                </c:pt>
                <c:pt idx="22">
                  <c:v>3.5804710645709221</c:v>
                </c:pt>
                <c:pt idx="23">
                  <c:v>3.7081341009135826</c:v>
                </c:pt>
                <c:pt idx="24">
                  <c:v>3.8168849644345957</c:v>
                </c:pt>
                <c:pt idx="25">
                  <c:v>3.9064909291752121</c:v>
                </c:pt>
                <c:pt idx="26">
                  <c:v>3.9778303467256011</c:v>
                </c:pt>
                <c:pt idx="27">
                  <c:v>4.0325197665886749</c:v>
                </c:pt>
                <c:pt idx="28">
                  <c:v>4.0724342716191897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5DD-42A7-AC43-2011D970064F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Ligante'!$T$5:$T$33</c:f>
              <c:numCache>
                <c:formatCode>#,##0.00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xVal>
          <c:yVal>
            <c:numRef>
              <c:f>'Gráficas x Ligante'!$AA$5:$AA$33</c:f>
              <c:numCache>
                <c:formatCode>0.00</c:formatCode>
                <c:ptCount val="29"/>
                <c:pt idx="0">
                  <c:v>2.4061745196593605</c:v>
                </c:pt>
                <c:pt idx="1">
                  <c:v>2.6127818648161063</c:v>
                </c:pt>
                <c:pt idx="2">
                  <c:v>2.9109451820374375</c:v>
                </c:pt>
                <c:pt idx="3">
                  <c:v>3.4237771840847224</c:v>
                </c:pt>
                <c:pt idx="4">
                  <c:v>3.5032439542480125</c:v>
                </c:pt>
                <c:pt idx="5">
                  <c:v>3.5474843258173592</c:v>
                </c:pt>
                <c:pt idx="6">
                  <c:v>3.5778186883011696</c:v>
                </c:pt>
                <c:pt idx="7">
                  <c:v>3.6007292253169063</c:v>
                </c:pt>
                <c:pt idx="8">
                  <c:v>3.6190406209129566</c:v>
                </c:pt>
                <c:pt idx="9">
                  <c:v>3.6342331847092293</c:v>
                </c:pt>
                <c:pt idx="10">
                  <c:v>3.6471773333681718</c:v>
                </c:pt>
                <c:pt idx="11">
                  <c:v>3.6584271611200356</c:v>
                </c:pt>
                <c:pt idx="12">
                  <c:v>3.6683565804912353</c:v>
                </c:pt>
                <c:pt idx="13">
                  <c:v>3.6772294655406386</c:v>
                </c:pt>
                <c:pt idx="14">
                  <c:v>3.68523876226008</c:v>
                </c:pt>
                <c:pt idx="15">
                  <c:v>3.6925296834104864</c:v>
                </c:pt>
                <c:pt idx="16">
                  <c:v>3.6992141642822709</c:v>
                </c:pt>
                <c:pt idx="17">
                  <c:v>3.7053802475211874</c:v>
                </c:pt>
                <c:pt idx="18">
                  <c:v>3.7110983880184367</c:v>
                </c:pt>
                <c:pt idx="19">
                  <c:v>3.7164258138335926</c:v>
                </c:pt>
                <c:pt idx="20">
                  <c:v>3.7214096191902346</c:v>
                </c:pt>
                <c:pt idx="21">
                  <c:v>3.7260890066729226</c:v>
                </c:pt>
                <c:pt idx="22">
                  <c:v>3.7304969441927507</c:v>
                </c:pt>
                <c:pt idx="23">
                  <c:v>3.8213961206044496</c:v>
                </c:pt>
                <c:pt idx="24">
                  <c:v>3.8971447164995232</c:v>
                </c:pt>
                <c:pt idx="25">
                  <c:v>3.9585240697512187</c:v>
                </c:pt>
                <c:pt idx="26">
                  <c:v>4.0066858222369914</c:v>
                </c:pt>
                <c:pt idx="27">
                  <c:v>4.0428926420167572</c:v>
                </c:pt>
                <c:pt idx="28">
                  <c:v>4.068283049991229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5DD-42A7-AC43-2011D970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8384256"/>
        <c:axId val="-1988383712"/>
      </c:scatterChart>
      <c:valAx>
        <c:axId val="-1988384256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3712"/>
        <c:crosses val="autoZero"/>
        <c:crossBetween val="midCat"/>
      </c:valAx>
      <c:valAx>
        <c:axId val="-1988383712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838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SMA-Pellet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A5-478B-8DAF-0B8D88F4B182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Ligante'!$AD$5:$AD$33</c:f>
              <c:numCache>
                <c:formatCode>0.00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A5-478B-8DAF-0B8D88F4B182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Ligante'!$AE$5:$AE$33</c:f>
              <c:numCache>
                <c:formatCode>0.00</c:formatCode>
                <c:ptCount val="29"/>
                <c:pt idx="0">
                  <c:v>2.7317426758742838</c:v>
                </c:pt>
                <c:pt idx="1">
                  <c:v>2.9677724844731723</c:v>
                </c:pt>
                <c:pt idx="2">
                  <c:v>3.2485946309269229</c:v>
                </c:pt>
                <c:pt idx="3">
                  <c:v>3.7790751191067788</c:v>
                </c:pt>
                <c:pt idx="4">
                  <c:v>3.8707997592921504</c:v>
                </c:pt>
                <c:pt idx="5">
                  <c:v>3.9231082132891806</c:v>
                </c:pt>
                <c:pt idx="6">
                  <c:v>3.9595047835214228</c:v>
                </c:pt>
                <c:pt idx="7">
                  <c:v>3.9872864532235499</c:v>
                </c:pt>
                <c:pt idx="8">
                  <c:v>4.0096756412370471</c:v>
                </c:pt>
                <c:pt idx="9">
                  <c:v>4.0283779415076424</c:v>
                </c:pt>
                <c:pt idx="10">
                  <c:v>4.0444042256510526</c:v>
                </c:pt>
                <c:pt idx="11">
                  <c:v>4.0584022698607187</c:v>
                </c:pt>
                <c:pt idx="12">
                  <c:v>4.0708116913772869</c:v>
                </c:pt>
                <c:pt idx="13">
                  <c:v>4.0819442767824352</c:v>
                </c:pt>
                <c:pt idx="14">
                  <c:v>4.0920290142389826</c:v>
                </c:pt>
                <c:pt idx="15">
                  <c:v>4.1012389278771328</c:v>
                </c:pt>
                <c:pt idx="16">
                  <c:v>4.1097078732084604</c:v>
                </c:pt>
                <c:pt idx="17">
                  <c:v>4.1175414829381269</c:v>
                </c:pt>
                <c:pt idx="18">
                  <c:v>4.1248245464303031</c:v>
                </c:pt>
                <c:pt idx="19">
                  <c:v>4.1316261303981054</c:v>
                </c:pt>
                <c:pt idx="20">
                  <c:v>4.1380032216368248</c:v>
                </c:pt>
                <c:pt idx="21">
                  <c:v>4.144003375094452</c:v>
                </c:pt>
                <c:pt idx="22">
                  <c:v>4.1496666758688061</c:v>
                </c:pt>
                <c:pt idx="23">
                  <c:v>4.2689887966218869</c:v>
                </c:pt>
                <c:pt idx="24">
                  <c:v>4.3723748502268096</c:v>
                </c:pt>
                <c:pt idx="25">
                  <c:v>4.4587689702930557</c:v>
                </c:pt>
                <c:pt idx="26">
                  <c:v>4.5274018461893686</c:v>
                </c:pt>
                <c:pt idx="27">
                  <c:v>4.5774954656548523</c:v>
                </c:pt>
                <c:pt idx="28">
                  <c:v>4.6082301453259999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A5-478B-8DAF-0B8D88F4B182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Ligante'!$AG$5:$AG$33</c:f>
              <c:numCache>
                <c:formatCode>0.00</c:formatCode>
                <c:ptCount val="29"/>
                <c:pt idx="0">
                  <c:v>2.796383730591951</c:v>
                </c:pt>
                <c:pt idx="1">
                  <c:v>3.0436104009313363</c:v>
                </c:pt>
                <c:pt idx="2">
                  <c:v>3.3315974625502327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A5-478B-8DAF-0B8D88F4B182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Ligante'!$AI$5:$AI$33</c:f>
              <c:numCache>
                <c:formatCode>0.00</c:formatCode>
                <c:ptCount val="29"/>
                <c:pt idx="0">
                  <c:v>3.1008009414100206</c:v>
                </c:pt>
                <c:pt idx="1">
                  <c:v>3.3749774046710463</c:v>
                </c:pt>
                <c:pt idx="2">
                  <c:v>3.6625835722663664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0A5-478B-8DAF-0B8D88F4B182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Ligante'!$AF$5:$AF$33</c:f>
              <c:numCache>
                <c:formatCode>0.00</c:formatCode>
                <c:ptCount val="29"/>
                <c:pt idx="0">
                  <c:v>2.3554353183722987</c:v>
                </c:pt>
                <c:pt idx="1">
                  <c:v>2.46606081137327</c:v>
                </c:pt>
                <c:pt idx="2">
                  <c:v>2.7262370485929739</c:v>
                </c:pt>
                <c:pt idx="3">
                  <c:v>3.3305108259665848</c:v>
                </c:pt>
                <c:pt idx="4">
                  <c:v>3.4331441192091341</c:v>
                </c:pt>
                <c:pt idx="5">
                  <c:v>3.4910120507532945</c:v>
                </c:pt>
                <c:pt idx="6">
                  <c:v>3.5309692613548576</c:v>
                </c:pt>
                <c:pt idx="7">
                  <c:v>3.5612889499937963</c:v>
                </c:pt>
                <c:pt idx="8">
                  <c:v>3.5856049827582841</c:v>
                </c:pt>
                <c:pt idx="9">
                  <c:v>3.6058325830999034</c:v>
                </c:pt>
                <c:pt idx="10">
                  <c:v>3.6231028621341062</c:v>
                </c:pt>
                <c:pt idx="11">
                  <c:v>3.6381384424697307</c:v>
                </c:pt>
                <c:pt idx="12">
                  <c:v>3.6514284199065856</c:v>
                </c:pt>
                <c:pt idx="13">
                  <c:v>3.6633188362482518</c:v>
                </c:pt>
                <c:pt idx="14">
                  <c:v>3.6740632807319784</c:v>
                </c:pt>
                <c:pt idx="15">
                  <c:v>3.6838529799488806</c:v>
                </c:pt>
                <c:pt idx="16">
                  <c:v>3.69283559493531</c:v>
                </c:pt>
                <c:pt idx="17">
                  <c:v>3.7011274499916449</c:v>
                </c:pt>
                <c:pt idx="18">
                  <c:v>3.7088217636940195</c:v>
                </c:pt>
                <c:pt idx="19">
                  <c:v>3.7159943517914886</c:v>
                </c:pt>
                <c:pt idx="20">
                  <c:v>3.7227076783119926</c:v>
                </c:pt>
                <c:pt idx="21">
                  <c:v>3.7290137965294967</c:v>
                </c:pt>
                <c:pt idx="22">
                  <c:v>3.7349565251917811</c:v>
                </c:pt>
                <c:pt idx="23">
                  <c:v>3.857856310007207</c:v>
                </c:pt>
                <c:pt idx="24">
                  <c:v>3.9602589641705475</c:v>
                </c:pt>
                <c:pt idx="25">
                  <c:v>4.0427179678728251</c:v>
                </c:pt>
                <c:pt idx="26">
                  <c:v>4.1070202562972522</c:v>
                </c:pt>
                <c:pt idx="27">
                  <c:v>4.1556148410214746</c:v>
                </c:pt>
                <c:pt idx="28">
                  <c:v>4.1910203512339415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0A5-478B-8DAF-0B8D88F4B182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Ligante'!$AH$5:$AH$33</c:f>
              <c:numCache>
                <c:formatCode>0.00</c:formatCode>
                <c:ptCount val="29"/>
                <c:pt idx="0">
                  <c:v>2.3742297526677225</c:v>
                </c:pt>
                <c:pt idx="1">
                  <c:v>2.519404409009252</c:v>
                </c:pt>
                <c:pt idx="2">
                  <c:v>2.8094149327530071</c:v>
                </c:pt>
                <c:pt idx="3">
                  <c:v>3.4087348409018241</c:v>
                </c:pt>
                <c:pt idx="4">
                  <c:v>3.5068227902412117</c:v>
                </c:pt>
                <c:pt idx="5">
                  <c:v>3.5617671162634617</c:v>
                </c:pt>
                <c:pt idx="6">
                  <c:v>3.5995497092159257</c:v>
                </c:pt>
                <c:pt idx="7">
                  <c:v>3.6281320805587769</c:v>
                </c:pt>
                <c:pt idx="8">
                  <c:v>3.6509992029403517</c:v>
                </c:pt>
                <c:pt idx="9">
                  <c:v>3.6699830682239227</c:v>
                </c:pt>
                <c:pt idx="10">
                  <c:v>3.6861633561105398</c:v>
                </c:pt>
                <c:pt idx="11">
                  <c:v>3.7002286037860626</c:v>
                </c:pt>
                <c:pt idx="12">
                  <c:v>3.7126441154327843</c:v>
                </c:pt>
                <c:pt idx="13">
                  <c:v>3.723738648198236</c:v>
                </c:pt>
                <c:pt idx="14">
                  <c:v>3.7337528273177765</c:v>
                </c:pt>
                <c:pt idx="15">
                  <c:v>3.7428678998539024</c:v>
                </c:pt>
                <c:pt idx="16">
                  <c:v>3.751223676749655</c:v>
                </c:pt>
                <c:pt idx="17">
                  <c:v>3.7589301933310399</c:v>
                </c:pt>
                <c:pt idx="18">
                  <c:v>3.7660755503335865</c:v>
                </c:pt>
                <c:pt idx="19">
                  <c:v>3.7727313418082211</c:v>
                </c:pt>
                <c:pt idx="20">
                  <c:v>3.7789565077150722</c:v>
                </c:pt>
                <c:pt idx="21">
                  <c:v>3.7848001286222455</c:v>
                </c:pt>
                <c:pt idx="22">
                  <c:v>3.7903034921990582</c:v>
                </c:pt>
                <c:pt idx="23">
                  <c:v>3.9033199628278186</c:v>
                </c:pt>
                <c:pt idx="24">
                  <c:v>3.9962453747286251</c:v>
                </c:pt>
                <c:pt idx="25">
                  <c:v>4.0701663617202843</c:v>
                </c:pt>
                <c:pt idx="26">
                  <c:v>4.1271530922961581</c:v>
                </c:pt>
                <c:pt idx="27">
                  <c:v>4.1696710578346385</c:v>
                </c:pt>
                <c:pt idx="28">
                  <c:v>4.2000584151324771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0A5-478B-8DAF-0B8D88F4B182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Ligante'!$AC$5:$AC$33</c:f>
              <c:numCache>
                <c:formatCode>#,##0.00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xVal>
          <c:yVal>
            <c:numRef>
              <c:f>'Gráficas x Ligante'!$AJ$5:$AJ$33</c:f>
              <c:numCache>
                <c:formatCode>0.00</c:formatCode>
                <c:ptCount val="29"/>
                <c:pt idx="0">
                  <c:v>2.5451569624874248</c:v>
                </c:pt>
                <c:pt idx="1">
                  <c:v>2.8217999466941124</c:v>
                </c:pt>
                <c:pt idx="2">
                  <c:v>3.1462502840709541</c:v>
                </c:pt>
                <c:pt idx="3">
                  <c:v>3.6467155579120423</c:v>
                </c:pt>
                <c:pt idx="4">
                  <c:v>3.7201472665009154</c:v>
                </c:pt>
                <c:pt idx="5">
                  <c:v>3.7604902429222409</c:v>
                </c:pt>
                <c:pt idx="6">
                  <c:v>3.7879150206130583</c:v>
                </c:pt>
                <c:pt idx="7">
                  <c:v>3.8084944127830482</c:v>
                </c:pt>
                <c:pt idx="8">
                  <c:v>3.8248572042659785</c:v>
                </c:pt>
                <c:pt idx="9">
                  <c:v>3.8383739462344786</c:v>
                </c:pt>
                <c:pt idx="10">
                  <c:v>3.8498470842601638</c:v>
                </c:pt>
                <c:pt idx="11">
                  <c:v>3.8597855775069898</c:v>
                </c:pt>
                <c:pt idx="12">
                  <c:v>3.8685317795638059</c:v>
                </c:pt>
                <c:pt idx="13">
                  <c:v>3.8763266015991507</c:v>
                </c:pt>
                <c:pt idx="14">
                  <c:v>3.8833457431787148</c:v>
                </c:pt>
                <c:pt idx="15">
                  <c:v>3.8897211246972097</c:v>
                </c:pt>
                <c:pt idx="16">
                  <c:v>3.8955542138516228</c:v>
                </c:pt>
                <c:pt idx="17">
                  <c:v>3.9009246589395925</c:v>
                </c:pt>
                <c:pt idx="18">
                  <c:v>3.905896077454333</c:v>
                </c:pt>
                <c:pt idx="19">
                  <c:v>3.9105200525666906</c:v>
                </c:pt>
                <c:pt idx="20">
                  <c:v>3.9148389627790041</c:v>
                </c:pt>
                <c:pt idx="21">
                  <c:v>3.9188880299095459</c:v>
                </c:pt>
                <c:pt idx="22">
                  <c:v>3.9226968302313314</c:v>
                </c:pt>
                <c:pt idx="23">
                  <c:v>4.0000264271504813</c:v>
                </c:pt>
                <c:pt idx="24">
                  <c:v>4.0625753890325065</c:v>
                </c:pt>
                <c:pt idx="25">
                  <c:v>4.1118997840092764</c:v>
                </c:pt>
                <c:pt idx="26">
                  <c:v>4.1497141356595586</c:v>
                </c:pt>
                <c:pt idx="27">
                  <c:v>4.177620011817047</c:v>
                </c:pt>
                <c:pt idx="28">
                  <c:v>4.1969231036774026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0A5-478B-8DAF-0B8D88F4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0384"/>
        <c:axId val="-1992559424"/>
      </c:scatterChart>
      <c:valAx>
        <c:axId val="-1992540384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9424"/>
        <c:crosses val="autoZero"/>
        <c:crossBetween val="midCat"/>
      </c:valAx>
      <c:valAx>
        <c:axId val="-1992559424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0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SMA-Fibra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7E-4FCD-9480-9DCAA53BDA96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Ligante'!$AM$5:$AM$33</c:f>
              <c:numCache>
                <c:formatCode>0.00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7E-4FCD-9480-9DCAA53BDA96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Ligante'!$AN$5:$AN$33</c:f>
              <c:numCache>
                <c:formatCode>0.00</c:formatCode>
                <c:ptCount val="29"/>
                <c:pt idx="0">
                  <c:v>2.7002168345335638</c:v>
                </c:pt>
                <c:pt idx="1">
                  <c:v>2.9349921913538255</c:v>
                </c:pt>
                <c:pt idx="2">
                  <c:v>3.2143173701942946</c:v>
                </c:pt>
                <c:pt idx="3">
                  <c:v>3.7419636665083447</c:v>
                </c:pt>
                <c:pt idx="4">
                  <c:v>3.8331980006204867</c:v>
                </c:pt>
                <c:pt idx="5">
                  <c:v>3.8852268647567176</c:v>
                </c:pt>
                <c:pt idx="6">
                  <c:v>3.9214289098618442</c:v>
                </c:pt>
                <c:pt idx="7">
                  <c:v>3.9490621086288562</c:v>
                </c:pt>
                <c:pt idx="8">
                  <c:v>3.9713316523964628</c:v>
                </c:pt>
                <c:pt idx="9">
                  <c:v>3.9899340168504214</c:v>
                </c:pt>
                <c:pt idx="10">
                  <c:v>4.0058746694768574</c:v>
                </c:pt>
                <c:pt idx="11">
                  <c:v>4.019797923513746</c:v>
                </c:pt>
                <c:pt idx="12">
                  <c:v>4.0321410460917937</c:v>
                </c:pt>
                <c:pt idx="13">
                  <c:v>4.0432141570746589</c:v>
                </c:pt>
                <c:pt idx="14">
                  <c:v>4.0532450205477479</c:v>
                </c:pt>
                <c:pt idx="15">
                  <c:v>4.0624057357436154</c:v>
                </c:pt>
                <c:pt idx="16">
                  <c:v>4.0708294426658469</c:v>
                </c:pt>
                <c:pt idx="17">
                  <c:v>4.0786212093843854</c:v>
                </c:pt>
                <c:pt idx="18">
                  <c:v>4.0858653720503284</c:v>
                </c:pt>
                <c:pt idx="19">
                  <c:v>4.0926306282109861</c:v>
                </c:pt>
                <c:pt idx="20">
                  <c:v>4.0989736600695021</c:v>
                </c:pt>
                <c:pt idx="21">
                  <c:v>4.1049417683992688</c:v>
                </c:pt>
                <c:pt idx="22">
                  <c:v>4.110574824052712</c:v>
                </c:pt>
                <c:pt idx="23">
                  <c:v>4.2292599614473225</c:v>
                </c:pt>
                <c:pt idx="24">
                  <c:v>4.3320946605230324</c:v>
                </c:pt>
                <c:pt idx="25">
                  <c:v>4.418028687537479</c:v>
                </c:pt>
                <c:pt idx="26">
                  <c:v>4.4862968108668664</c:v>
                </c:pt>
                <c:pt idx="27">
                  <c:v>4.5361251445513977</c:v>
                </c:pt>
                <c:pt idx="28">
                  <c:v>4.5666983572834905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7E-4FCD-9480-9DCAA53BDA96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Ligante'!$AP$5:$AP$33</c:f>
              <c:numCache>
                <c:formatCode>0.00</c:formatCode>
                <c:ptCount val="29"/>
                <c:pt idx="0">
                  <c:v>2.7645143943387067</c:v>
                </c:pt>
                <c:pt idx="1">
                  <c:v>3.0104256215068528</c:v>
                </c:pt>
                <c:pt idx="2">
                  <c:v>3.2968764578171301</c:v>
                </c:pt>
                <c:pt idx="3">
                  <c:v>3.8183513845051977</c:v>
                </c:pt>
                <c:pt idx="4">
                  <c:v>3.9059316099002928</c:v>
                </c:pt>
                <c:pt idx="5">
                  <c:v>3.9555352975502798</c:v>
                </c:pt>
                <c:pt idx="6">
                  <c:v>3.9899020750115053</c:v>
                </c:pt>
                <c:pt idx="7">
                  <c:v>4.0160518524664015</c:v>
                </c:pt>
                <c:pt idx="8">
                  <c:v>4.0370733146694819</c:v>
                </c:pt>
                <c:pt idx="9">
                  <c:v>4.054596740844322</c:v>
                </c:pt>
                <c:pt idx="10">
                  <c:v>4.0695862025000364</c:v>
                </c:pt>
                <c:pt idx="11">
                  <c:v>4.0826583238672924</c:v>
                </c:pt>
                <c:pt idx="12">
                  <c:v>4.0942309012975571</c:v>
                </c:pt>
                <c:pt idx="13">
                  <c:v>4.1045998221269926</c:v>
                </c:pt>
                <c:pt idx="14">
                  <c:v>4.1139821201857769</c:v>
                </c:pt>
                <c:pt idx="15">
                  <c:v>4.1225415977879214</c:v>
                </c:pt>
                <c:pt idx="16">
                  <c:v>4.130404842959063</c:v>
                </c:pt>
                <c:pt idx="17">
                  <c:v>4.1376716566524792</c:v>
                </c:pt>
                <c:pt idx="18">
                  <c:v>4.1444220755291399</c:v>
                </c:pt>
                <c:pt idx="19">
                  <c:v>4.1507212406262983</c:v>
                </c:pt>
                <c:pt idx="20">
                  <c:v>4.1566228578312705</c:v>
                </c:pt>
                <c:pt idx="21">
                  <c:v>4.1621717114411725</c:v>
                </c:pt>
                <c:pt idx="22">
                  <c:v>4.1674055250985296</c:v>
                </c:pt>
                <c:pt idx="23">
                  <c:v>4.2768216295482144</c:v>
                </c:pt>
                <c:pt idx="24">
                  <c:v>4.3700181347469922</c:v>
                </c:pt>
                <c:pt idx="25">
                  <c:v>4.4461556580740478</c:v>
                </c:pt>
                <c:pt idx="26">
                  <c:v>4.5045695894091953</c:v>
                </c:pt>
                <c:pt idx="27">
                  <c:v>4.5445937204503473</c:v>
                </c:pt>
                <c:pt idx="28">
                  <c:v>4.5656736060014671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7E-4FCD-9480-9DCAA53BDA96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Ligante'!$AR$5:$AR$33</c:f>
              <c:numCache>
                <c:formatCode>0.00</c:formatCode>
                <c:ptCount val="29"/>
                <c:pt idx="0">
                  <c:v>3.0673088608480867</c:v>
                </c:pt>
                <c:pt idx="1">
                  <c:v>3.3400220628110482</c:v>
                </c:pt>
                <c:pt idx="2">
                  <c:v>3.626091258336265</c:v>
                </c:pt>
                <c:pt idx="3">
                  <c:v>4.0721103910158263</c:v>
                </c:pt>
                <c:pt idx="4">
                  <c:v>4.1396112147334261</c:v>
                </c:pt>
                <c:pt idx="5">
                  <c:v>4.1770743119020137</c:v>
                </c:pt>
                <c:pt idx="6">
                  <c:v>4.2027200902145454</c:v>
                </c:pt>
                <c:pt idx="7">
                  <c:v>4.2220692807776903</c:v>
                </c:pt>
                <c:pt idx="8">
                  <c:v>4.2375227264365263</c:v>
                </c:pt>
                <c:pt idx="9">
                  <c:v>4.2503368342699117</c:v>
                </c:pt>
                <c:pt idx="10">
                  <c:v>4.2612495777214114</c:v>
                </c:pt>
                <c:pt idx="11">
                  <c:v>4.2707303440271565</c:v>
                </c:pt>
                <c:pt idx="12">
                  <c:v>4.279095667284599</c:v>
                </c:pt>
                <c:pt idx="13">
                  <c:v>4.2865688021382242</c:v>
                </c:pt>
                <c:pt idx="14">
                  <c:v>4.2933129152184248</c:v>
                </c:pt>
                <c:pt idx="15">
                  <c:v>4.2994507567419697</c:v>
                </c:pt>
                <c:pt idx="16">
                  <c:v>4.3050769135091675</c:v>
                </c:pt>
                <c:pt idx="17">
                  <c:v>4.3102657597127392</c:v>
                </c:pt>
                <c:pt idx="18">
                  <c:v>4.315076796078599</c:v>
                </c:pt>
                <c:pt idx="19">
                  <c:v>4.3195583413567942</c:v>
                </c:pt>
                <c:pt idx="20">
                  <c:v>4.3237501495988377</c:v>
                </c:pt>
                <c:pt idx="21">
                  <c:v>4.3276853068904817</c:v>
                </c:pt>
                <c:pt idx="22">
                  <c:v>4.3313916326178674</c:v>
                </c:pt>
                <c:pt idx="23">
                  <c:v>4.4076510332742638</c:v>
                </c:pt>
                <c:pt idx="24">
                  <c:v>4.4705744559400582</c:v>
                </c:pt>
                <c:pt idx="25">
                  <c:v>4.5200622347602408</c:v>
                </c:pt>
                <c:pt idx="26">
                  <c:v>4.5559263814166995</c:v>
                </c:pt>
                <c:pt idx="27">
                  <c:v>4.577895621883231</c:v>
                </c:pt>
                <c:pt idx="28">
                  <c:v>4.5857490719618248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37E-4FCD-9480-9DCAA53BDA96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Ligante'!$AO$5:$AO$33</c:f>
              <c:numCache>
                <c:formatCode>0.00</c:formatCode>
                <c:ptCount val="29"/>
                <c:pt idx="0">
                  <c:v>2.3518845282429335</c:v>
                </c:pt>
                <c:pt idx="1">
                  <c:v>2.4532964438825053</c:v>
                </c:pt>
                <c:pt idx="2">
                  <c:v>2.7025687772792932</c:v>
                </c:pt>
                <c:pt idx="3">
                  <c:v>3.3031297260760035</c:v>
                </c:pt>
                <c:pt idx="4">
                  <c:v>3.4062839706089498</c:v>
                </c:pt>
                <c:pt idx="5">
                  <c:v>3.4645548635386021</c:v>
                </c:pt>
                <c:pt idx="6">
                  <c:v>3.5048387306569242</c:v>
                </c:pt>
                <c:pt idx="7">
                  <c:v>3.5354340130661588</c:v>
                </c:pt>
                <c:pt idx="8">
                  <c:v>3.5599891112067903</c:v>
                </c:pt>
                <c:pt idx="9">
                  <c:v>3.5804282802528236</c:v>
                </c:pt>
                <c:pt idx="10">
                  <c:v>3.597888625371926</c:v>
                </c:pt>
                <c:pt idx="11">
                  <c:v>3.6130969573439038</c:v>
                </c:pt>
                <c:pt idx="12">
                  <c:v>3.6265454191770736</c:v>
                </c:pt>
                <c:pt idx="13">
                  <c:v>3.6385823427826756</c:v>
                </c:pt>
                <c:pt idx="14">
                  <c:v>3.6494630846673877</c:v>
                </c:pt>
                <c:pt idx="15">
                  <c:v>3.6593802655340322</c:v>
                </c:pt>
                <c:pt idx="16">
                  <c:v>3.6684826667455899</c:v>
                </c:pt>
                <c:pt idx="17">
                  <c:v>3.6768875272876245</c:v>
                </c:pt>
                <c:pt idx="18">
                  <c:v>3.6846888228194881</c:v>
                </c:pt>
                <c:pt idx="19">
                  <c:v>3.6919630032571229</c:v>
                </c:pt>
                <c:pt idx="20">
                  <c:v>3.6987730694502834</c:v>
                </c:pt>
                <c:pt idx="21">
                  <c:v>3.7051715333503155</c:v>
                </c:pt>
                <c:pt idx="22">
                  <c:v>3.7112026088912202</c:v>
                </c:pt>
                <c:pt idx="23">
                  <c:v>3.8362440129224389</c:v>
                </c:pt>
                <c:pt idx="24">
                  <c:v>3.9409653116963788</c:v>
                </c:pt>
                <c:pt idx="25">
                  <c:v>4.0257190809291368</c:v>
                </c:pt>
                <c:pt idx="26">
                  <c:v>4.0921129070205779</c:v>
                </c:pt>
                <c:pt idx="27">
                  <c:v>4.1424752200872152</c:v>
                </c:pt>
                <c:pt idx="28">
                  <c:v>4.1792695473889721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37E-4FCD-9480-9DCAA53BDA96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Ligante'!$AQ$5:$AQ$33</c:f>
              <c:numCache>
                <c:formatCode>0.00</c:formatCode>
                <c:ptCount val="29"/>
                <c:pt idx="0">
                  <c:v>2.3688320249101524</c:v>
                </c:pt>
                <c:pt idx="1">
                  <c:v>2.5034063392513386</c:v>
                </c:pt>
                <c:pt idx="2">
                  <c:v>2.7841165187138439</c:v>
                </c:pt>
                <c:pt idx="3">
                  <c:v>3.3817286786627121</c:v>
                </c:pt>
                <c:pt idx="4">
                  <c:v>3.4804900036532622</c:v>
                </c:pt>
                <c:pt idx="5">
                  <c:v>3.5359167233782691</c:v>
                </c:pt>
                <c:pt idx="6">
                  <c:v>3.5740784317027283</c:v>
                </c:pt>
                <c:pt idx="7">
                  <c:v>3.6029748635066361</c:v>
                </c:pt>
                <c:pt idx="8">
                  <c:v>3.6261109974919301</c:v>
                </c:pt>
                <c:pt idx="9">
                  <c:v>3.6453306710485638</c:v>
                </c:pt>
                <c:pt idx="10">
                  <c:v>3.6617211921489292</c:v>
                </c:pt>
                <c:pt idx="11">
                  <c:v>3.6759763172465809</c:v>
                </c:pt>
                <c:pt idx="12">
                  <c:v>3.6885650887023997</c:v>
                </c:pt>
                <c:pt idx="13">
                  <c:v>3.6998190385642702</c:v>
                </c:pt>
                <c:pt idx="14">
                  <c:v>3.7099809120055784</c:v>
                </c:pt>
                <c:pt idx="15">
                  <c:v>3.7192336143760842</c:v>
                </c:pt>
                <c:pt idx="16">
                  <c:v>3.7277182796786539</c:v>
                </c:pt>
                <c:pt idx="17">
                  <c:v>3.7355460167017793</c:v>
                </c:pt>
                <c:pt idx="18">
                  <c:v>3.7428058097908172</c:v>
                </c:pt>
                <c:pt idx="19">
                  <c:v>3.7495699895102272</c:v>
                </c:pt>
                <c:pt idx="20">
                  <c:v>3.755898116516815</c:v>
                </c:pt>
                <c:pt idx="21">
                  <c:v>3.7618397995866273</c:v>
                </c:pt>
                <c:pt idx="22">
                  <c:v>3.7674367798044353</c:v>
                </c:pt>
                <c:pt idx="23">
                  <c:v>3.8826704361565767</c:v>
                </c:pt>
                <c:pt idx="24">
                  <c:v>3.9779024243117203</c:v>
                </c:pt>
                <c:pt idx="25">
                  <c:v>4.0540263902284472</c:v>
                </c:pt>
                <c:pt idx="26">
                  <c:v>4.1129583833363235</c:v>
                </c:pt>
                <c:pt idx="27">
                  <c:v>4.1570728743188416</c:v>
                </c:pt>
                <c:pt idx="28">
                  <c:v>4.1886751115872913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37E-4FCD-9480-9DCAA53BDA96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Ligante'!$AL$5:$AL$33</c:f>
              <c:numCache>
                <c:formatCode>#,##0.00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xVal>
          <c:yVal>
            <c:numRef>
              <c:f>'Gráficas x Ligante'!$AS$5:$AS$33</c:f>
              <c:numCache>
                <c:formatCode>0.00</c:formatCode>
                <c:ptCount val="29"/>
                <c:pt idx="0">
                  <c:v>2.5278222407994408</c:v>
                </c:pt>
                <c:pt idx="1">
                  <c:v>2.7963074383834248</c:v>
                </c:pt>
                <c:pt idx="2">
                  <c:v>3.11855783380941</c:v>
                </c:pt>
                <c:pt idx="3">
                  <c:v>3.6217757256986949</c:v>
                </c:pt>
                <c:pt idx="4">
                  <c:v>3.6961755720433054</c:v>
                </c:pt>
                <c:pt idx="5">
                  <c:v>3.737130882476138</c:v>
                </c:pt>
                <c:pt idx="6">
                  <c:v>3.7650075268767322</c:v>
                </c:pt>
                <c:pt idx="7">
                  <c:v>3.7859460403466749</c:v>
                </c:pt>
                <c:pt idx="8">
                  <c:v>3.802607162944367</c:v>
                </c:pt>
                <c:pt idx="9">
                  <c:v>3.8163791805436418</c:v>
                </c:pt>
                <c:pt idx="10">
                  <c:v>3.8280754432485149</c:v>
                </c:pt>
                <c:pt idx="11">
                  <c:v>3.8382121098953155</c:v>
                </c:pt>
                <c:pt idx="12">
                  <c:v>3.8471365442270216</c:v>
                </c:pt>
                <c:pt idx="13">
                  <c:v>3.8550932880372417</c:v>
                </c:pt>
                <c:pt idx="14">
                  <c:v>3.8622607579690684</c:v>
                </c:pt>
                <c:pt idx="15">
                  <c:v>3.868772961913109</c:v>
                </c:pt>
                <c:pt idx="16">
                  <c:v>3.874733006752733</c:v>
                </c:pt>
                <c:pt idx="17">
                  <c:v>3.8802218518956764</c:v>
                </c:pt>
                <c:pt idx="18">
                  <c:v>3.8853041802222079</c:v>
                </c:pt>
                <c:pt idx="19">
                  <c:v>3.8900324525413121</c:v>
                </c:pt>
                <c:pt idx="20">
                  <c:v>3.894449779032644</c:v>
                </c:pt>
                <c:pt idx="21">
                  <c:v>3.8985919979792136</c:v>
                </c:pt>
                <c:pt idx="22">
                  <c:v>3.9024892099451849</c:v>
                </c:pt>
                <c:pt idx="23">
                  <c:v>3.9817878260991479</c:v>
                </c:pt>
                <c:pt idx="24">
                  <c:v>4.0461929063205808</c:v>
                </c:pt>
                <c:pt idx="25">
                  <c:v>4.0971625904812976</c:v>
                </c:pt>
                <c:pt idx="26">
                  <c:v>4.1363512095771506</c:v>
                </c:pt>
                <c:pt idx="27">
                  <c:v>4.1653338593634492</c:v>
                </c:pt>
                <c:pt idx="28">
                  <c:v>4.1854117401434729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37E-4FCD-9480-9DCAA53B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37120"/>
        <c:axId val="-1992544736"/>
      </c:scatterChart>
      <c:valAx>
        <c:axId val="-1992537120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4736"/>
        <c:crosses val="autoZero"/>
        <c:crossBetween val="midCat"/>
      </c:valAx>
      <c:valAx>
        <c:axId val="-1992544736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3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Módulo1!$GN$13:$GN$41</c:f>
              <c:numCache>
                <c:formatCode>#,##0.0000</c:formatCode>
                <c:ptCount val="29"/>
                <c:pt idx="0">
                  <c:v>2.232736136177834</c:v>
                </c:pt>
                <c:pt idx="1">
                  <c:v>2.4479368923523923</c:v>
                </c:pt>
                <c:pt idx="2">
                  <c:v>2.7321242560549557</c:v>
                </c:pt>
                <c:pt idx="3">
                  <c:v>3.31210868940585</c:v>
                </c:pt>
                <c:pt idx="4">
                  <c:v>3.4151562731551151</c:v>
                </c:pt>
                <c:pt idx="5">
                  <c:v>3.4740586181946531</c:v>
                </c:pt>
                <c:pt idx="6">
                  <c:v>3.515079645371638</c:v>
                </c:pt>
                <c:pt idx="7">
                  <c:v>3.5464040056590127</c:v>
                </c:pt>
                <c:pt idx="8">
                  <c:v>3.571653183802364</c:v>
                </c:pt>
                <c:pt idx="9">
                  <c:v>3.5927463291732336</c:v>
                </c:pt>
                <c:pt idx="10">
                  <c:v>3.6108218236952268</c:v>
                </c:pt>
                <c:pt idx="11">
                  <c:v>3.6266095832622334</c:v>
                </c:pt>
                <c:pt idx="12">
                  <c:v>3.6406051842136491</c:v>
                </c:pt>
                <c:pt idx="13">
                  <c:v>3.653160214581388</c:v>
                </c:pt>
                <c:pt idx="14">
                  <c:v>3.6645329576760011</c:v>
                </c:pt>
                <c:pt idx="15">
                  <c:v>3.6749186095995805</c:v>
                </c:pt>
                <c:pt idx="16">
                  <c:v>3.6844682000654174</c:v>
                </c:pt>
                <c:pt idx="17">
                  <c:v>3.6933009276425142</c:v>
                </c:pt>
                <c:pt idx="18">
                  <c:v>3.7015124783559434</c:v>
                </c:pt>
                <c:pt idx="19">
                  <c:v>3.7091807994556509</c:v>
                </c:pt>
                <c:pt idx="20">
                  <c:v>3.7163702075777416</c:v>
                </c:pt>
                <c:pt idx="21">
                  <c:v>3.7231343756767172</c:v>
                </c:pt>
                <c:pt idx="22">
                  <c:v>3.7295185464188574</c:v>
                </c:pt>
                <c:pt idx="23">
                  <c:v>3.8640140207984768</c:v>
                </c:pt>
                <c:pt idx="24">
                  <c:v>3.9809354084742212</c:v>
                </c:pt>
                <c:pt idx="25">
                  <c:v>4.0802401746079378</c:v>
                </c:pt>
                <c:pt idx="26">
                  <c:v>4.1629285373529443</c:v>
                </c:pt>
                <c:pt idx="27">
                  <c:v>4.2306528125411829</c:v>
                </c:pt>
                <c:pt idx="28">
                  <c:v>4.2853745143253326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4A-49F3-AB5B-01D21EED195D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Módulo1!$GR$13:$GR$41</c:f>
              <c:numCache>
                <c:formatCode>General</c:formatCode>
                <c:ptCount val="29"/>
                <c:pt idx="0">
                  <c:v>2.639372676916929</c:v>
                </c:pt>
                <c:pt idx="1">
                  <c:v>2.9316323068399499</c:v>
                </c:pt>
                <c:pt idx="2">
                  <c:v>3.2063102163248076</c:v>
                </c:pt>
                <c:pt idx="3">
                  <c:v>3.6056366628720582</c:v>
                </c:pt>
                <c:pt idx="4">
                  <c:v>3.6659836810863524</c:v>
                </c:pt>
                <c:pt idx="5">
                  <c:v>3.6997787372605622</c:v>
                </c:pt>
                <c:pt idx="6">
                  <c:v>3.7230843770013062</c:v>
                </c:pt>
                <c:pt idx="7">
                  <c:v>3.7407787551692335</c:v>
                </c:pt>
                <c:pt idx="8">
                  <c:v>3.7549887680713336</c:v>
                </c:pt>
                <c:pt idx="9">
                  <c:v>3.7668302712952357</c:v>
                </c:pt>
                <c:pt idx="10">
                  <c:v>3.7769602566850362</c:v>
                </c:pt>
                <c:pt idx="11">
                  <c:v>3.7857975530064092</c:v>
                </c:pt>
                <c:pt idx="12">
                  <c:v>3.7936252078244723</c:v>
                </c:pt>
                <c:pt idx="13">
                  <c:v>3.8006432651158888</c:v>
                </c:pt>
                <c:pt idx="14">
                  <c:v>3.8069982119730268</c:v>
                </c:pt>
                <c:pt idx="15">
                  <c:v>3.8128004548682615</c:v>
                </c:pt>
                <c:pt idx="16">
                  <c:v>3.818135219783926</c:v>
                </c:pt>
                <c:pt idx="17">
                  <c:v>3.8230696343333248</c:v>
                </c:pt>
                <c:pt idx="18">
                  <c:v>3.8276574895360325</c:v>
                </c:pt>
                <c:pt idx="19">
                  <c:v>3.8319425361304571</c:v>
                </c:pt>
                <c:pt idx="20">
                  <c:v>3.8359608244333585</c:v>
                </c:pt>
                <c:pt idx="21">
                  <c:v>3.8397424019770585</c:v>
                </c:pt>
                <c:pt idx="22">
                  <c:v>3.8433125690887451</c:v>
                </c:pt>
                <c:pt idx="23">
                  <c:v>3.9190663343691323</c:v>
                </c:pt>
                <c:pt idx="24">
                  <c:v>3.9867482090541744</c:v>
                </c:pt>
                <c:pt idx="25">
                  <c:v>4.0468809291161927</c:v>
                </c:pt>
                <c:pt idx="26">
                  <c:v>4.1000415402638355</c:v>
                </c:pt>
                <c:pt idx="27">
                  <c:v>4.1468322404648408</c:v>
                </c:pt>
                <c:pt idx="28">
                  <c:v>4.1878571802921165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4A-49F3-AB5B-01D21EED195D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Módulo1!$HB$13:$HB$41</c:f>
              <c:numCache>
                <c:formatCode>0.00</c:formatCode>
                <c:ptCount val="29"/>
                <c:pt idx="0">
                  <c:v>2.7002168345335638</c:v>
                </c:pt>
                <c:pt idx="1">
                  <c:v>2.9349921913538255</c:v>
                </c:pt>
                <c:pt idx="2">
                  <c:v>3.2143173701942946</c:v>
                </c:pt>
                <c:pt idx="3">
                  <c:v>3.7419636665083447</c:v>
                </c:pt>
                <c:pt idx="4">
                  <c:v>3.8331980006204867</c:v>
                </c:pt>
                <c:pt idx="5">
                  <c:v>3.8852268647567176</c:v>
                </c:pt>
                <c:pt idx="6">
                  <c:v>3.9214289098618442</c:v>
                </c:pt>
                <c:pt idx="7">
                  <c:v>3.9490621086288562</c:v>
                </c:pt>
                <c:pt idx="8">
                  <c:v>3.9713316523964628</c:v>
                </c:pt>
                <c:pt idx="9">
                  <c:v>3.9899340168504214</c:v>
                </c:pt>
                <c:pt idx="10">
                  <c:v>4.0058746694768574</c:v>
                </c:pt>
                <c:pt idx="11">
                  <c:v>4.019797923513746</c:v>
                </c:pt>
                <c:pt idx="12">
                  <c:v>4.0321410460917937</c:v>
                </c:pt>
                <c:pt idx="13">
                  <c:v>4.0432141570746589</c:v>
                </c:pt>
                <c:pt idx="14">
                  <c:v>4.0532450205477479</c:v>
                </c:pt>
                <c:pt idx="15">
                  <c:v>4.0624057357436154</c:v>
                </c:pt>
                <c:pt idx="16">
                  <c:v>4.0708294426658469</c:v>
                </c:pt>
                <c:pt idx="17">
                  <c:v>4.0786212093843854</c:v>
                </c:pt>
                <c:pt idx="18">
                  <c:v>4.0858653720503284</c:v>
                </c:pt>
                <c:pt idx="19">
                  <c:v>4.0926306282109861</c:v>
                </c:pt>
                <c:pt idx="20">
                  <c:v>4.0989736600695021</c:v>
                </c:pt>
                <c:pt idx="21">
                  <c:v>4.1049417683992688</c:v>
                </c:pt>
                <c:pt idx="22">
                  <c:v>4.110574824052712</c:v>
                </c:pt>
                <c:pt idx="23">
                  <c:v>4.2292599614473225</c:v>
                </c:pt>
                <c:pt idx="24">
                  <c:v>4.3320946605230324</c:v>
                </c:pt>
                <c:pt idx="25">
                  <c:v>4.418028687537479</c:v>
                </c:pt>
                <c:pt idx="26">
                  <c:v>4.4862968108668664</c:v>
                </c:pt>
                <c:pt idx="27">
                  <c:v>4.5361251445513977</c:v>
                </c:pt>
                <c:pt idx="28">
                  <c:v>4.5666983572834905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84A-49F3-AB5B-01D21EED195D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Módulo1!$HJ$13:$HJ$41</c:f>
              <c:numCache>
                <c:formatCode>0.00</c:formatCode>
                <c:ptCount val="29"/>
                <c:pt idx="0">
                  <c:v>2.7645143943387067</c:v>
                </c:pt>
                <c:pt idx="1">
                  <c:v>3.0104256215068528</c:v>
                </c:pt>
                <c:pt idx="2">
                  <c:v>3.2968764578171301</c:v>
                </c:pt>
                <c:pt idx="3">
                  <c:v>3.8183513845051977</c:v>
                </c:pt>
                <c:pt idx="4">
                  <c:v>3.9059316099002928</c:v>
                </c:pt>
                <c:pt idx="5">
                  <c:v>3.9555352975502798</c:v>
                </c:pt>
                <c:pt idx="6">
                  <c:v>3.9899020750115053</c:v>
                </c:pt>
                <c:pt idx="7">
                  <c:v>4.0160518524664015</c:v>
                </c:pt>
                <c:pt idx="8">
                  <c:v>4.0370733146694819</c:v>
                </c:pt>
                <c:pt idx="9">
                  <c:v>4.054596740844322</c:v>
                </c:pt>
                <c:pt idx="10">
                  <c:v>4.0695862025000364</c:v>
                </c:pt>
                <c:pt idx="11">
                  <c:v>4.0826583238672924</c:v>
                </c:pt>
                <c:pt idx="12">
                  <c:v>4.0942309012975571</c:v>
                </c:pt>
                <c:pt idx="13">
                  <c:v>4.1045998221269926</c:v>
                </c:pt>
                <c:pt idx="14">
                  <c:v>4.1139821201857769</c:v>
                </c:pt>
                <c:pt idx="15">
                  <c:v>4.1225415977879214</c:v>
                </c:pt>
                <c:pt idx="16">
                  <c:v>4.130404842959063</c:v>
                </c:pt>
                <c:pt idx="17">
                  <c:v>4.1376716566524792</c:v>
                </c:pt>
                <c:pt idx="18">
                  <c:v>4.1444220755291399</c:v>
                </c:pt>
                <c:pt idx="19">
                  <c:v>4.1507212406262983</c:v>
                </c:pt>
                <c:pt idx="20">
                  <c:v>4.1566228578312705</c:v>
                </c:pt>
                <c:pt idx="21">
                  <c:v>4.1621717114411725</c:v>
                </c:pt>
                <c:pt idx="22">
                  <c:v>4.1674055250985296</c:v>
                </c:pt>
                <c:pt idx="23">
                  <c:v>4.2768216295482144</c:v>
                </c:pt>
                <c:pt idx="24">
                  <c:v>4.3700181347469922</c:v>
                </c:pt>
                <c:pt idx="25">
                  <c:v>4.4461556580740478</c:v>
                </c:pt>
                <c:pt idx="26">
                  <c:v>4.5045695894091953</c:v>
                </c:pt>
                <c:pt idx="27">
                  <c:v>4.5445937204503473</c:v>
                </c:pt>
                <c:pt idx="28">
                  <c:v>4.5656736060014671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84A-49F3-AB5B-01D21EED195D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Módulo1!$HR$13:$HR$41</c:f>
              <c:numCache>
                <c:formatCode>0.00</c:formatCode>
                <c:ptCount val="29"/>
                <c:pt idx="0">
                  <c:v>3.0673088608480867</c:v>
                </c:pt>
                <c:pt idx="1">
                  <c:v>3.3400220628110482</c:v>
                </c:pt>
                <c:pt idx="2">
                  <c:v>3.626091258336265</c:v>
                </c:pt>
                <c:pt idx="3">
                  <c:v>4.0721103910158263</c:v>
                </c:pt>
                <c:pt idx="4">
                  <c:v>4.1396112147334261</c:v>
                </c:pt>
                <c:pt idx="5">
                  <c:v>4.1770743119020137</c:v>
                </c:pt>
                <c:pt idx="6">
                  <c:v>4.2027200902145454</c:v>
                </c:pt>
                <c:pt idx="7">
                  <c:v>4.2220692807776903</c:v>
                </c:pt>
                <c:pt idx="8">
                  <c:v>4.2375227264365263</c:v>
                </c:pt>
                <c:pt idx="9">
                  <c:v>4.2503368342699117</c:v>
                </c:pt>
                <c:pt idx="10">
                  <c:v>4.2612495777214114</c:v>
                </c:pt>
                <c:pt idx="11">
                  <c:v>4.2707303440271565</c:v>
                </c:pt>
                <c:pt idx="12">
                  <c:v>4.279095667284599</c:v>
                </c:pt>
                <c:pt idx="13">
                  <c:v>4.2865688021382242</c:v>
                </c:pt>
                <c:pt idx="14">
                  <c:v>4.2933129152184248</c:v>
                </c:pt>
                <c:pt idx="15">
                  <c:v>4.2994507567419697</c:v>
                </c:pt>
                <c:pt idx="16">
                  <c:v>4.3050769135091675</c:v>
                </c:pt>
                <c:pt idx="17">
                  <c:v>4.3102657597127392</c:v>
                </c:pt>
                <c:pt idx="18">
                  <c:v>4.315076796078599</c:v>
                </c:pt>
                <c:pt idx="19">
                  <c:v>4.3195583413567942</c:v>
                </c:pt>
                <c:pt idx="20">
                  <c:v>4.3237501495988377</c:v>
                </c:pt>
                <c:pt idx="21">
                  <c:v>4.3276853068904817</c:v>
                </c:pt>
                <c:pt idx="22">
                  <c:v>4.3313916326178674</c:v>
                </c:pt>
                <c:pt idx="23">
                  <c:v>4.4076510332742638</c:v>
                </c:pt>
                <c:pt idx="24">
                  <c:v>4.4705744559400582</c:v>
                </c:pt>
                <c:pt idx="25">
                  <c:v>4.5200622347602408</c:v>
                </c:pt>
                <c:pt idx="26">
                  <c:v>4.5559263814166995</c:v>
                </c:pt>
                <c:pt idx="27">
                  <c:v>4.577895621883231</c:v>
                </c:pt>
                <c:pt idx="28">
                  <c:v>4.5857490719618248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84A-49F3-AB5B-01D21EED195D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Módulo1!$HU$13:$HU$41</c:f>
              <c:numCache>
                <c:formatCode>0.000</c:formatCode>
                <c:ptCount val="29"/>
                <c:pt idx="0">
                  <c:v>2.3518845282429335</c:v>
                </c:pt>
                <c:pt idx="1">
                  <c:v>2.4532964438825053</c:v>
                </c:pt>
                <c:pt idx="2">
                  <c:v>2.7025687772792932</c:v>
                </c:pt>
                <c:pt idx="3">
                  <c:v>3.3031297260760035</c:v>
                </c:pt>
                <c:pt idx="4">
                  <c:v>3.4062839706089498</c:v>
                </c:pt>
                <c:pt idx="5">
                  <c:v>3.4645548635386021</c:v>
                </c:pt>
                <c:pt idx="6">
                  <c:v>3.5048387306569242</c:v>
                </c:pt>
                <c:pt idx="7">
                  <c:v>3.5354340130661588</c:v>
                </c:pt>
                <c:pt idx="8">
                  <c:v>3.5599891112067903</c:v>
                </c:pt>
                <c:pt idx="9">
                  <c:v>3.5804282802528236</c:v>
                </c:pt>
                <c:pt idx="10">
                  <c:v>3.597888625371926</c:v>
                </c:pt>
                <c:pt idx="11">
                  <c:v>3.6130969573439038</c:v>
                </c:pt>
                <c:pt idx="12">
                  <c:v>3.6265454191770736</c:v>
                </c:pt>
                <c:pt idx="13">
                  <c:v>3.6385823427826756</c:v>
                </c:pt>
                <c:pt idx="14">
                  <c:v>3.6494630846673877</c:v>
                </c:pt>
                <c:pt idx="15">
                  <c:v>3.6593802655340322</c:v>
                </c:pt>
                <c:pt idx="16">
                  <c:v>3.6684826667455899</c:v>
                </c:pt>
                <c:pt idx="17">
                  <c:v>3.6768875272876245</c:v>
                </c:pt>
                <c:pt idx="18">
                  <c:v>3.6846888228194881</c:v>
                </c:pt>
                <c:pt idx="19">
                  <c:v>3.6919630032571229</c:v>
                </c:pt>
                <c:pt idx="20">
                  <c:v>3.6987730694502834</c:v>
                </c:pt>
                <c:pt idx="21">
                  <c:v>3.7051715333503155</c:v>
                </c:pt>
                <c:pt idx="22">
                  <c:v>3.7112026088912202</c:v>
                </c:pt>
                <c:pt idx="23">
                  <c:v>3.8362440129224389</c:v>
                </c:pt>
                <c:pt idx="24">
                  <c:v>3.9409653116963788</c:v>
                </c:pt>
                <c:pt idx="25">
                  <c:v>4.0257190809291368</c:v>
                </c:pt>
                <c:pt idx="26">
                  <c:v>4.0921129070205779</c:v>
                </c:pt>
                <c:pt idx="27">
                  <c:v>4.1424752200872152</c:v>
                </c:pt>
                <c:pt idx="28">
                  <c:v>4.1792695473889721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84A-49F3-AB5B-01D21EED195D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Módulo1!$HX$13:$HX$41</c:f>
              <c:numCache>
                <c:formatCode>0.000</c:formatCode>
                <c:ptCount val="29"/>
                <c:pt idx="0">
                  <c:v>2.3688320249101524</c:v>
                </c:pt>
                <c:pt idx="1">
                  <c:v>2.5034063392513386</c:v>
                </c:pt>
                <c:pt idx="2">
                  <c:v>2.7841165187138439</c:v>
                </c:pt>
                <c:pt idx="3">
                  <c:v>3.3817286786627121</c:v>
                </c:pt>
                <c:pt idx="4">
                  <c:v>3.4804900036532622</c:v>
                </c:pt>
                <c:pt idx="5">
                  <c:v>3.5359167233782691</c:v>
                </c:pt>
                <c:pt idx="6">
                  <c:v>3.5740784317027283</c:v>
                </c:pt>
                <c:pt idx="7">
                  <c:v>3.6029748635066361</c:v>
                </c:pt>
                <c:pt idx="8">
                  <c:v>3.6261109974919301</c:v>
                </c:pt>
                <c:pt idx="9">
                  <c:v>3.6453306710485638</c:v>
                </c:pt>
                <c:pt idx="10">
                  <c:v>3.6617211921489292</c:v>
                </c:pt>
                <c:pt idx="11">
                  <c:v>3.6759763172465809</c:v>
                </c:pt>
                <c:pt idx="12">
                  <c:v>3.6885650887023997</c:v>
                </c:pt>
                <c:pt idx="13">
                  <c:v>3.6998190385642702</c:v>
                </c:pt>
                <c:pt idx="14">
                  <c:v>3.7099809120055784</c:v>
                </c:pt>
                <c:pt idx="15">
                  <c:v>3.7192336143760842</c:v>
                </c:pt>
                <c:pt idx="16">
                  <c:v>3.7277182796786539</c:v>
                </c:pt>
                <c:pt idx="17">
                  <c:v>3.7355460167017793</c:v>
                </c:pt>
                <c:pt idx="18">
                  <c:v>3.7428058097908172</c:v>
                </c:pt>
                <c:pt idx="19">
                  <c:v>3.7495699895102272</c:v>
                </c:pt>
                <c:pt idx="20">
                  <c:v>3.755898116516815</c:v>
                </c:pt>
                <c:pt idx="21">
                  <c:v>3.7618397995866273</c:v>
                </c:pt>
                <c:pt idx="22">
                  <c:v>3.7674367798044353</c:v>
                </c:pt>
                <c:pt idx="23">
                  <c:v>3.8826704361565767</c:v>
                </c:pt>
                <c:pt idx="24">
                  <c:v>3.9779024243117203</c:v>
                </c:pt>
                <c:pt idx="25">
                  <c:v>4.0540263902284472</c:v>
                </c:pt>
                <c:pt idx="26">
                  <c:v>4.1129583833363235</c:v>
                </c:pt>
                <c:pt idx="27">
                  <c:v>4.1570728743188416</c:v>
                </c:pt>
                <c:pt idx="28">
                  <c:v>4.1886751115872913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84A-49F3-AB5B-01D21EED195D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Módulo1!$IA$13:$IA$41</c:f>
              <c:numCache>
                <c:formatCode>0.000</c:formatCode>
                <c:ptCount val="29"/>
                <c:pt idx="0">
                  <c:v>2.5278222407994408</c:v>
                </c:pt>
                <c:pt idx="1">
                  <c:v>2.7963074383834248</c:v>
                </c:pt>
                <c:pt idx="2">
                  <c:v>3.11855783380941</c:v>
                </c:pt>
                <c:pt idx="3">
                  <c:v>3.6217757256986949</c:v>
                </c:pt>
                <c:pt idx="4">
                  <c:v>3.6961755720433054</c:v>
                </c:pt>
                <c:pt idx="5">
                  <c:v>3.737130882476138</c:v>
                </c:pt>
                <c:pt idx="6">
                  <c:v>3.7650075268767322</c:v>
                </c:pt>
                <c:pt idx="7">
                  <c:v>3.7859460403466749</c:v>
                </c:pt>
                <c:pt idx="8">
                  <c:v>3.802607162944367</c:v>
                </c:pt>
                <c:pt idx="9">
                  <c:v>3.8163791805436418</c:v>
                </c:pt>
                <c:pt idx="10">
                  <c:v>3.8280754432485149</c:v>
                </c:pt>
                <c:pt idx="11">
                  <c:v>3.8382121098953155</c:v>
                </c:pt>
                <c:pt idx="12">
                  <c:v>3.8471365442270216</c:v>
                </c:pt>
                <c:pt idx="13">
                  <c:v>3.8550932880372417</c:v>
                </c:pt>
                <c:pt idx="14">
                  <c:v>3.8622607579690684</c:v>
                </c:pt>
                <c:pt idx="15">
                  <c:v>3.868772961913109</c:v>
                </c:pt>
                <c:pt idx="16">
                  <c:v>3.874733006752733</c:v>
                </c:pt>
                <c:pt idx="17">
                  <c:v>3.8802218518956764</c:v>
                </c:pt>
                <c:pt idx="18">
                  <c:v>3.8853041802222079</c:v>
                </c:pt>
                <c:pt idx="19">
                  <c:v>3.8900324525413121</c:v>
                </c:pt>
                <c:pt idx="20">
                  <c:v>3.894449779032644</c:v>
                </c:pt>
                <c:pt idx="21">
                  <c:v>3.8985919979792136</c:v>
                </c:pt>
                <c:pt idx="22">
                  <c:v>3.9024892099451849</c:v>
                </c:pt>
                <c:pt idx="23">
                  <c:v>3.9817878260991479</c:v>
                </c:pt>
                <c:pt idx="24">
                  <c:v>4.0461929063205808</c:v>
                </c:pt>
                <c:pt idx="25">
                  <c:v>4.0971625904812976</c:v>
                </c:pt>
                <c:pt idx="26">
                  <c:v>4.1363512095771506</c:v>
                </c:pt>
                <c:pt idx="27">
                  <c:v>4.1653338593634492</c:v>
                </c:pt>
                <c:pt idx="28">
                  <c:v>4.1854117401434729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84A-49F3-AB5B-01D21EED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63776"/>
        <c:axId val="-1992545824"/>
      </c:scatterChart>
      <c:valAx>
        <c:axId val="-199256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5824"/>
        <c:crosses val="autoZero"/>
        <c:crossBetween val="midCat"/>
      </c:valAx>
      <c:valAx>
        <c:axId val="-19925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Módulo1!$EU$13:$EU$41</c:f>
              <c:numCache>
                <c:formatCode>#,##0.0000</c:formatCode>
                <c:ptCount val="29"/>
                <c:pt idx="0">
                  <c:v>2.2692105794916486</c:v>
                </c:pt>
                <c:pt idx="1">
                  <c:v>2.4433077361560138</c:v>
                </c:pt>
                <c:pt idx="2">
                  <c:v>2.6988327885451127</c:v>
                </c:pt>
                <c:pt idx="3">
                  <c:v>3.2883526795950413</c:v>
                </c:pt>
                <c:pt idx="4">
                  <c:v>3.3997812929883797</c:v>
                </c:pt>
                <c:pt idx="5">
                  <c:v>3.4640285634687578</c:v>
                </c:pt>
                <c:pt idx="6">
                  <c:v>3.5089607457974465</c:v>
                </c:pt>
                <c:pt idx="7">
                  <c:v>3.5433573133796386</c:v>
                </c:pt>
                <c:pt idx="8">
                  <c:v>3.5711275849195272</c:v>
                </c:pt>
                <c:pt idx="9">
                  <c:v>3.5943522518811064</c:v>
                </c:pt>
                <c:pt idx="10">
                  <c:v>3.6142695051570186</c:v>
                </c:pt>
                <c:pt idx="11">
                  <c:v>3.6316752556814604</c:v>
                </c:pt>
                <c:pt idx="12">
                  <c:v>3.6471109822765824</c:v>
                </c:pt>
                <c:pt idx="13">
                  <c:v>3.66096148016236</c:v>
                </c:pt>
                <c:pt idx="14">
                  <c:v>3.6735098232806109</c:v>
                </c:pt>
                <c:pt idx="15">
                  <c:v>3.6849701980392586</c:v>
                </c:pt>
                <c:pt idx="16">
                  <c:v>3.6955084974760548</c:v>
                </c:pt>
                <c:pt idx="17">
                  <c:v>3.7052557674229831</c:v>
                </c:pt>
                <c:pt idx="18">
                  <c:v>3.7143172861671445</c:v>
                </c:pt>
                <c:pt idx="19">
                  <c:v>3.7227788737837955</c:v>
                </c:pt>
                <c:pt idx="20">
                  <c:v>3.7307113860293142</c:v>
                </c:pt>
                <c:pt idx="21">
                  <c:v>3.7381739847834012</c:v>
                </c:pt>
                <c:pt idx="22">
                  <c:v>3.7452165635799681</c:v>
                </c:pt>
                <c:pt idx="23">
                  <c:v>3.8931515488586275</c:v>
                </c:pt>
                <c:pt idx="24">
                  <c:v>4.0203152716584878</c:v>
                </c:pt>
                <c:pt idx="25">
                  <c:v>4.1263465030967534</c:v>
                </c:pt>
                <c:pt idx="26">
                  <c:v>4.2125355633736987</c:v>
                </c:pt>
                <c:pt idx="27">
                  <c:v>4.2811578580923477</c:v>
                </c:pt>
                <c:pt idx="28">
                  <c:v>4.3348973319027602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5C-4E3D-A969-FDC9DA153938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Módulo1!$EY$13:$EY$41</c:f>
              <c:numCache>
                <c:formatCode>General</c:formatCode>
                <c:ptCount val="29"/>
                <c:pt idx="0">
                  <c:v>2.6619925300746563</c:v>
                </c:pt>
                <c:pt idx="1">
                  <c:v>2.9542521599976768</c:v>
                </c:pt>
                <c:pt idx="2">
                  <c:v>3.2289300694825354</c:v>
                </c:pt>
                <c:pt idx="3">
                  <c:v>3.6282565160297859</c:v>
                </c:pt>
                <c:pt idx="4">
                  <c:v>3.6886035342440793</c:v>
                </c:pt>
                <c:pt idx="5">
                  <c:v>3.7223985904182899</c:v>
                </c:pt>
                <c:pt idx="6">
                  <c:v>3.745704230159034</c:v>
                </c:pt>
                <c:pt idx="7">
                  <c:v>3.7633986083269613</c:v>
                </c:pt>
                <c:pt idx="8">
                  <c:v>3.7776086212290614</c:v>
                </c:pt>
                <c:pt idx="9">
                  <c:v>3.7894501244529617</c:v>
                </c:pt>
                <c:pt idx="10">
                  <c:v>3.7995801098427622</c:v>
                </c:pt>
                <c:pt idx="11">
                  <c:v>3.8084174061641352</c:v>
                </c:pt>
                <c:pt idx="12">
                  <c:v>3.8162450609821983</c:v>
                </c:pt>
                <c:pt idx="13">
                  <c:v>3.823263118273617</c:v>
                </c:pt>
                <c:pt idx="14">
                  <c:v>3.8296180651307541</c:v>
                </c:pt>
                <c:pt idx="15">
                  <c:v>3.8354203080259892</c:v>
                </c:pt>
                <c:pt idx="16">
                  <c:v>3.8407550729416529</c:v>
                </c:pt>
                <c:pt idx="17">
                  <c:v>3.8456894874910534</c:v>
                </c:pt>
                <c:pt idx="18">
                  <c:v>3.8502773426937602</c:v>
                </c:pt>
                <c:pt idx="19">
                  <c:v>3.854562389288184</c:v>
                </c:pt>
                <c:pt idx="20">
                  <c:v>3.8585806775910845</c:v>
                </c:pt>
                <c:pt idx="21">
                  <c:v>3.8623622551347863</c:v>
                </c:pt>
                <c:pt idx="22">
                  <c:v>3.8659324222464719</c:v>
                </c:pt>
                <c:pt idx="23">
                  <c:v>3.9416861875268592</c:v>
                </c:pt>
                <c:pt idx="24">
                  <c:v>4.0093680622119034</c:v>
                </c:pt>
                <c:pt idx="25">
                  <c:v>4.0695007822739218</c:v>
                </c:pt>
                <c:pt idx="26">
                  <c:v>4.1226613934215646</c:v>
                </c:pt>
                <c:pt idx="27">
                  <c:v>4.169452093622569</c:v>
                </c:pt>
                <c:pt idx="28">
                  <c:v>4.2104770334498438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5C-4E3D-A969-FDC9DA153938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Módulo1!$FI$13:$FI$41</c:f>
              <c:numCache>
                <c:formatCode>0.00</c:formatCode>
                <c:ptCount val="29"/>
                <c:pt idx="0">
                  <c:v>2.7317426758742838</c:v>
                </c:pt>
                <c:pt idx="1">
                  <c:v>2.9677724844731723</c:v>
                </c:pt>
                <c:pt idx="2">
                  <c:v>3.2485946309269229</c:v>
                </c:pt>
                <c:pt idx="3">
                  <c:v>3.7790751191067788</c:v>
                </c:pt>
                <c:pt idx="4">
                  <c:v>3.8707997592921504</c:v>
                </c:pt>
                <c:pt idx="5">
                  <c:v>3.9231082132891806</c:v>
                </c:pt>
                <c:pt idx="6">
                  <c:v>3.9595047835214228</c:v>
                </c:pt>
                <c:pt idx="7">
                  <c:v>3.9872864532235499</c:v>
                </c:pt>
                <c:pt idx="8">
                  <c:v>4.0096756412370471</c:v>
                </c:pt>
                <c:pt idx="9">
                  <c:v>4.0283779415076424</c:v>
                </c:pt>
                <c:pt idx="10">
                  <c:v>4.0444042256510526</c:v>
                </c:pt>
                <c:pt idx="11">
                  <c:v>4.0584022698607187</c:v>
                </c:pt>
                <c:pt idx="12">
                  <c:v>4.0708116913772869</c:v>
                </c:pt>
                <c:pt idx="13">
                  <c:v>4.0819442767824352</c:v>
                </c:pt>
                <c:pt idx="14">
                  <c:v>4.0920290142389826</c:v>
                </c:pt>
                <c:pt idx="15">
                  <c:v>4.1012389278771328</c:v>
                </c:pt>
                <c:pt idx="16">
                  <c:v>4.1097078732084604</c:v>
                </c:pt>
                <c:pt idx="17">
                  <c:v>4.1175414829381269</c:v>
                </c:pt>
                <c:pt idx="18">
                  <c:v>4.1248245464303031</c:v>
                </c:pt>
                <c:pt idx="19">
                  <c:v>4.1316261303981054</c:v>
                </c:pt>
                <c:pt idx="20">
                  <c:v>4.1380032216368248</c:v>
                </c:pt>
                <c:pt idx="21">
                  <c:v>4.144003375094452</c:v>
                </c:pt>
                <c:pt idx="22">
                  <c:v>4.1496666758688061</c:v>
                </c:pt>
                <c:pt idx="23">
                  <c:v>4.2689887966218869</c:v>
                </c:pt>
                <c:pt idx="24">
                  <c:v>4.3723748502268096</c:v>
                </c:pt>
                <c:pt idx="25">
                  <c:v>4.4587689702930557</c:v>
                </c:pt>
                <c:pt idx="26">
                  <c:v>4.5274018461893686</c:v>
                </c:pt>
                <c:pt idx="27">
                  <c:v>4.5774954656548523</c:v>
                </c:pt>
                <c:pt idx="28">
                  <c:v>4.6082301453259999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5C-4E3D-A969-FDC9DA153938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Módulo1!$FQ$13:$FQ$41</c:f>
              <c:numCache>
                <c:formatCode>0.00</c:formatCode>
                <c:ptCount val="29"/>
                <c:pt idx="0">
                  <c:v>2.796383730591951</c:v>
                </c:pt>
                <c:pt idx="1">
                  <c:v>3.0436104009313363</c:v>
                </c:pt>
                <c:pt idx="2">
                  <c:v>3.3315974625502327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5C-4E3D-A969-FDC9DA153938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Módulo1!$FY$13:$FY$41</c:f>
              <c:numCache>
                <c:formatCode>0.00</c:formatCode>
                <c:ptCount val="29"/>
                <c:pt idx="0">
                  <c:v>3.1008009414100206</c:v>
                </c:pt>
                <c:pt idx="1">
                  <c:v>3.3749774046710463</c:v>
                </c:pt>
                <c:pt idx="2">
                  <c:v>3.6625835722663664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5C-4E3D-A969-FDC9DA153938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Módulo1!$GB$13:$GB$41</c:f>
              <c:numCache>
                <c:formatCode>0.000</c:formatCode>
                <c:ptCount val="29"/>
                <c:pt idx="0">
                  <c:v>2.3554353183722987</c:v>
                </c:pt>
                <c:pt idx="1">
                  <c:v>2.46606081137327</c:v>
                </c:pt>
                <c:pt idx="2">
                  <c:v>2.7262370485929739</c:v>
                </c:pt>
                <c:pt idx="3">
                  <c:v>3.3305108259665848</c:v>
                </c:pt>
                <c:pt idx="4">
                  <c:v>3.4331441192091341</c:v>
                </c:pt>
                <c:pt idx="5">
                  <c:v>3.4910120507532945</c:v>
                </c:pt>
                <c:pt idx="6">
                  <c:v>3.5309692613548576</c:v>
                </c:pt>
                <c:pt idx="7">
                  <c:v>3.5612889499937963</c:v>
                </c:pt>
                <c:pt idx="8">
                  <c:v>3.5856049827582841</c:v>
                </c:pt>
                <c:pt idx="9">
                  <c:v>3.6058325830999034</c:v>
                </c:pt>
                <c:pt idx="10">
                  <c:v>3.6231028621341062</c:v>
                </c:pt>
                <c:pt idx="11">
                  <c:v>3.6381384424697307</c:v>
                </c:pt>
                <c:pt idx="12">
                  <c:v>3.6514284199065856</c:v>
                </c:pt>
                <c:pt idx="13">
                  <c:v>3.6633188362482518</c:v>
                </c:pt>
                <c:pt idx="14">
                  <c:v>3.6740632807319784</c:v>
                </c:pt>
                <c:pt idx="15">
                  <c:v>3.6838529799488806</c:v>
                </c:pt>
                <c:pt idx="16">
                  <c:v>3.69283559493531</c:v>
                </c:pt>
                <c:pt idx="17">
                  <c:v>3.7011274499916449</c:v>
                </c:pt>
                <c:pt idx="18">
                  <c:v>3.7088217636940195</c:v>
                </c:pt>
                <c:pt idx="19">
                  <c:v>3.7159943517914886</c:v>
                </c:pt>
                <c:pt idx="20">
                  <c:v>3.7227076783119926</c:v>
                </c:pt>
                <c:pt idx="21">
                  <c:v>3.7290137965294967</c:v>
                </c:pt>
                <c:pt idx="22">
                  <c:v>3.7349565251917811</c:v>
                </c:pt>
                <c:pt idx="23">
                  <c:v>3.857856310007207</c:v>
                </c:pt>
                <c:pt idx="24">
                  <c:v>3.9602589641705475</c:v>
                </c:pt>
                <c:pt idx="25">
                  <c:v>4.0427179678728251</c:v>
                </c:pt>
                <c:pt idx="26">
                  <c:v>4.1070202562972522</c:v>
                </c:pt>
                <c:pt idx="27">
                  <c:v>4.1556148410214746</c:v>
                </c:pt>
                <c:pt idx="28">
                  <c:v>4.1910203512339415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5C-4E3D-A969-FDC9DA153938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Módulo1!$GE$13:$GE$41</c:f>
              <c:numCache>
                <c:formatCode>0.000</c:formatCode>
                <c:ptCount val="29"/>
                <c:pt idx="0">
                  <c:v>2.3742297526677225</c:v>
                </c:pt>
                <c:pt idx="1">
                  <c:v>2.519404409009252</c:v>
                </c:pt>
                <c:pt idx="2">
                  <c:v>2.8094149327530071</c:v>
                </c:pt>
                <c:pt idx="3">
                  <c:v>3.4087348409018241</c:v>
                </c:pt>
                <c:pt idx="4">
                  <c:v>3.5068227902412117</c:v>
                </c:pt>
                <c:pt idx="5">
                  <c:v>3.5617671162634617</c:v>
                </c:pt>
                <c:pt idx="6">
                  <c:v>3.5995497092159257</c:v>
                </c:pt>
                <c:pt idx="7">
                  <c:v>3.6281320805587769</c:v>
                </c:pt>
                <c:pt idx="8">
                  <c:v>3.6509992029403517</c:v>
                </c:pt>
                <c:pt idx="9">
                  <c:v>3.6699830682239227</c:v>
                </c:pt>
                <c:pt idx="10">
                  <c:v>3.6861633561105398</c:v>
                </c:pt>
                <c:pt idx="11">
                  <c:v>3.7002286037860626</c:v>
                </c:pt>
                <c:pt idx="12">
                  <c:v>3.7126441154327843</c:v>
                </c:pt>
                <c:pt idx="13">
                  <c:v>3.723738648198236</c:v>
                </c:pt>
                <c:pt idx="14">
                  <c:v>3.7337528273177765</c:v>
                </c:pt>
                <c:pt idx="15">
                  <c:v>3.7428678998539024</c:v>
                </c:pt>
                <c:pt idx="16">
                  <c:v>3.751223676749655</c:v>
                </c:pt>
                <c:pt idx="17">
                  <c:v>3.7589301933310399</c:v>
                </c:pt>
                <c:pt idx="18">
                  <c:v>3.7660755503335865</c:v>
                </c:pt>
                <c:pt idx="19">
                  <c:v>3.7727313418082211</c:v>
                </c:pt>
                <c:pt idx="20">
                  <c:v>3.7789565077150722</c:v>
                </c:pt>
                <c:pt idx="21">
                  <c:v>3.7848001286222455</c:v>
                </c:pt>
                <c:pt idx="22">
                  <c:v>3.7903034921990582</c:v>
                </c:pt>
                <c:pt idx="23">
                  <c:v>3.9033199628278186</c:v>
                </c:pt>
                <c:pt idx="24">
                  <c:v>3.9962453747286251</c:v>
                </c:pt>
                <c:pt idx="25">
                  <c:v>4.0701663617202843</c:v>
                </c:pt>
                <c:pt idx="26">
                  <c:v>4.1271530922961581</c:v>
                </c:pt>
                <c:pt idx="27">
                  <c:v>4.1696710578346385</c:v>
                </c:pt>
                <c:pt idx="28">
                  <c:v>4.2000584151324771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5C-4E3D-A969-FDC9DA153938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Módulo1!$GH$13:$GH$41</c:f>
              <c:numCache>
                <c:formatCode>0.000</c:formatCode>
                <c:ptCount val="29"/>
                <c:pt idx="0">
                  <c:v>2.5451569624874248</c:v>
                </c:pt>
                <c:pt idx="1">
                  <c:v>2.8217999466941124</c:v>
                </c:pt>
                <c:pt idx="2">
                  <c:v>3.1462502840709541</c:v>
                </c:pt>
                <c:pt idx="3">
                  <c:v>3.6467155579120423</c:v>
                </c:pt>
                <c:pt idx="4">
                  <c:v>3.7201472665009154</c:v>
                </c:pt>
                <c:pt idx="5">
                  <c:v>3.7604902429222409</c:v>
                </c:pt>
                <c:pt idx="6">
                  <c:v>3.7879150206130583</c:v>
                </c:pt>
                <c:pt idx="7">
                  <c:v>3.8084944127830482</c:v>
                </c:pt>
                <c:pt idx="8">
                  <c:v>3.8248572042659785</c:v>
                </c:pt>
                <c:pt idx="9">
                  <c:v>3.8383739462344786</c:v>
                </c:pt>
                <c:pt idx="10">
                  <c:v>3.8498470842601638</c:v>
                </c:pt>
                <c:pt idx="11">
                  <c:v>3.8597855775069898</c:v>
                </c:pt>
                <c:pt idx="12">
                  <c:v>3.8685317795638059</c:v>
                </c:pt>
                <c:pt idx="13">
                  <c:v>3.8763266015991507</c:v>
                </c:pt>
                <c:pt idx="14">
                  <c:v>3.8833457431787148</c:v>
                </c:pt>
                <c:pt idx="15">
                  <c:v>3.8897211246972097</c:v>
                </c:pt>
                <c:pt idx="16">
                  <c:v>3.8955542138516228</c:v>
                </c:pt>
                <c:pt idx="17">
                  <c:v>3.9009246589395925</c:v>
                </c:pt>
                <c:pt idx="18">
                  <c:v>3.905896077454333</c:v>
                </c:pt>
                <c:pt idx="19">
                  <c:v>3.9105200525666906</c:v>
                </c:pt>
                <c:pt idx="20">
                  <c:v>3.9148389627790041</c:v>
                </c:pt>
                <c:pt idx="21">
                  <c:v>3.9188880299095459</c:v>
                </c:pt>
                <c:pt idx="22">
                  <c:v>3.9226968302313314</c:v>
                </c:pt>
                <c:pt idx="23">
                  <c:v>4.0000264271504813</c:v>
                </c:pt>
                <c:pt idx="24">
                  <c:v>4.0625753890325065</c:v>
                </c:pt>
                <c:pt idx="25">
                  <c:v>4.1118997840092764</c:v>
                </c:pt>
                <c:pt idx="26">
                  <c:v>4.1497141356595586</c:v>
                </c:pt>
                <c:pt idx="27">
                  <c:v>4.177620011817047</c:v>
                </c:pt>
                <c:pt idx="28">
                  <c:v>4.1969231036774026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5C-4E3D-A969-FDC9DA15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6912"/>
        <c:axId val="-1992536576"/>
      </c:scatterChart>
      <c:valAx>
        <c:axId val="-19925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36576"/>
        <c:crosses val="autoZero"/>
        <c:crossBetween val="midCat"/>
      </c:valAx>
      <c:valAx>
        <c:axId val="-19925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Módulo1!$KA$13:$KA$41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Módulo1!$KB$13:$KB$41</c:f>
              <c:numCache>
                <c:formatCode>#,##0.0000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A7-4D18-98B0-580EACD703AD}"/>
            </c:ext>
          </c:extLst>
        </c:ser>
        <c:ser>
          <c:idx val="1"/>
          <c:order val="1"/>
          <c:tx>
            <c:v>Modelo MEPDG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Módulo1!$KA$13:$KA$41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Módulo1!$KF$13:$KF$41</c:f>
              <c:numCache>
                <c:formatCode>General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A7-4D18-98B0-580EACD70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9718208"/>
        <c:axId val="-2029720928"/>
      </c:scatterChart>
      <c:valAx>
        <c:axId val="-202971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20928"/>
        <c:crosses val="autoZero"/>
        <c:crossBetween val="midCat"/>
      </c:valAx>
      <c:valAx>
        <c:axId val="-202972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18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Módulo1!$DB$13:$DB$41</c:f>
              <c:numCache>
                <c:formatCode>#,##0.0000</c:formatCode>
                <c:ptCount val="29"/>
                <c:pt idx="0">
                  <c:v>2.0361940192843342</c:v>
                </c:pt>
                <c:pt idx="1">
                  <c:v>2.2499478146998562</c:v>
                </c:pt>
                <c:pt idx="2">
                  <c:v>2.543393382821034</c:v>
                </c:pt>
                <c:pt idx="3">
                  <c:v>3.1628891671682906</c:v>
                </c:pt>
                <c:pt idx="4">
                  <c:v>3.2738970468114639</c:v>
                </c:pt>
                <c:pt idx="5">
                  <c:v>3.3372770510180461</c:v>
                </c:pt>
                <c:pt idx="6">
                  <c:v>3.3813602661348598</c:v>
                </c:pt>
                <c:pt idx="7">
                  <c:v>3.4149826412723434</c:v>
                </c:pt>
                <c:pt idx="8">
                  <c:v>3.4420542580677216</c:v>
                </c:pt>
                <c:pt idx="9">
                  <c:v>3.4646469196965723</c:v>
                </c:pt>
                <c:pt idx="10">
                  <c:v>3.4839892547218807</c:v>
                </c:pt>
                <c:pt idx="11">
                  <c:v>3.5008688067796947</c:v>
                </c:pt>
                <c:pt idx="12">
                  <c:v>3.515820102704315</c:v>
                </c:pt>
                <c:pt idx="13">
                  <c:v>3.5292222342925816</c:v>
                </c:pt>
                <c:pt idx="14">
                  <c:v>3.5413535929224658</c:v>
                </c:pt>
                <c:pt idx="15">
                  <c:v>3.5524244981231186</c:v>
                </c:pt>
                <c:pt idx="16">
                  <c:v>3.5625976249827147</c:v>
                </c:pt>
                <c:pt idx="17">
                  <c:v>3.5720013193525535</c:v>
                </c:pt>
                <c:pt idx="18">
                  <c:v>3.5807385756921857</c:v>
                </c:pt>
                <c:pt idx="19">
                  <c:v>3.5888932672356697</c:v>
                </c:pt>
                <c:pt idx="20">
                  <c:v>3.5965345780336913</c:v>
                </c:pt>
                <c:pt idx="21">
                  <c:v>3.6037202247380131</c:v>
                </c:pt>
                <c:pt idx="22">
                  <c:v>3.6104988435530796</c:v>
                </c:pt>
                <c:pt idx="23">
                  <c:v>3.7524319011604357</c:v>
                </c:pt>
                <c:pt idx="24">
                  <c:v>3.8741160936857075</c:v>
                </c:pt>
                <c:pt idx="25">
                  <c:v>3.9758040961614514</c:v>
                </c:pt>
                <c:pt idx="26">
                  <c:v>4.0589799588712001</c:v>
                </c:pt>
                <c:pt idx="27">
                  <c:v>4.1258292291514245</c:v>
                </c:pt>
                <c:pt idx="28">
                  <c:v>4.1788022333058343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EE-4E76-9746-87DCDE290330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Módulo1!$DF$13:$DF$41</c:f>
              <c:numCache>
                <c:formatCode>General</c:formatCode>
                <c:ptCount val="29"/>
                <c:pt idx="0">
                  <c:v>2.3548513541455871</c:v>
                </c:pt>
                <c:pt idx="1">
                  <c:v>2.6460093175244621</c:v>
                </c:pt>
                <c:pt idx="2">
                  <c:v>2.9196518343915487</c:v>
                </c:pt>
                <c:pt idx="3">
                  <c:v>3.3174730282753724</c:v>
                </c:pt>
                <c:pt idx="4">
                  <c:v>3.3775925696704321</c:v>
                </c:pt>
                <c:pt idx="5">
                  <c:v>3.4112602360893263</c:v>
                </c:pt>
                <c:pt idx="6">
                  <c:v>3.4344780257099581</c:v>
                </c:pt>
                <c:pt idx="7">
                  <c:v>3.452105705290565</c:v>
                </c:pt>
                <c:pt idx="8">
                  <c:v>3.4662621538471199</c:v>
                </c:pt>
                <c:pt idx="9">
                  <c:v>3.4780590207730229</c:v>
                </c:pt>
                <c:pt idx="10">
                  <c:v>3.4881508213953976</c:v>
                </c:pt>
                <c:pt idx="11">
                  <c:v>3.4969548057136701</c:v>
                </c:pt>
                <c:pt idx="12">
                  <c:v>3.5047529543511002</c:v>
                </c:pt>
                <c:pt idx="13">
                  <c:v>3.5117445572227797</c:v>
                </c:pt>
                <c:pt idx="14">
                  <c:v>3.5180755492410483</c:v>
                </c:pt>
                <c:pt idx="15">
                  <c:v>3.523855920703407</c:v>
                </c:pt>
                <c:pt idx="16">
                  <c:v>3.5291705763346295</c:v>
                </c:pt>
                <c:pt idx="17">
                  <c:v>3.5340863907118969</c:v>
                </c:pt>
                <c:pt idx="18">
                  <c:v>3.5386569520906597</c:v>
                </c:pt>
                <c:pt idx="19">
                  <c:v>3.5429258462918347</c:v>
                </c:pt>
                <c:pt idx="20">
                  <c:v>3.5469289877412709</c:v>
                </c:pt>
                <c:pt idx="21">
                  <c:v>3.5506963107077496</c:v>
                </c:pt>
                <c:pt idx="22">
                  <c:v>3.5542530201494009</c:v>
                </c:pt>
                <c:pt idx="23">
                  <c:v>3.6297212332006814</c:v>
                </c:pt>
                <c:pt idx="24">
                  <c:v>3.6971479824788887</c:v>
                </c:pt>
                <c:pt idx="25">
                  <c:v>3.7570540335140628</c:v>
                </c:pt>
                <c:pt idx="26">
                  <c:v>3.8100142568531554</c:v>
                </c:pt>
                <c:pt idx="27">
                  <c:v>3.8566285804913014</c:v>
                </c:pt>
                <c:pt idx="28">
                  <c:v>3.8974988776684945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EE-4E76-9746-87DCDE290330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Módulo1!$DP$13:$DP$41</c:f>
              <c:numCache>
                <c:formatCode>0.00</c:formatCode>
                <c:ptCount val="29"/>
                <c:pt idx="0">
                  <c:v>2.3902697768488808</c:v>
                </c:pt>
                <c:pt idx="1">
                  <c:v>2.6320268780622671</c:v>
                </c:pt>
                <c:pt idx="2">
                  <c:v>2.919093627334445</c:v>
                </c:pt>
                <c:pt idx="3">
                  <c:v>3.4605543084603148</c:v>
                </c:pt>
                <c:pt idx="4">
                  <c:v>3.5541455546770546</c:v>
                </c:pt>
                <c:pt idx="5">
                  <c:v>3.607521103248466</c:v>
                </c:pt>
                <c:pt idx="6">
                  <c:v>3.6446621292094399</c:v>
                </c:pt>
                <c:pt idx="7">
                  <c:v>3.6730134510456351</c:v>
                </c:pt>
                <c:pt idx="8">
                  <c:v>3.695862764419942</c:v>
                </c:pt>
                <c:pt idx="9">
                  <c:v>3.7149502244278247</c:v>
                </c:pt>
                <c:pt idx="10">
                  <c:v>3.7313071968501847</c:v>
                </c:pt>
                <c:pt idx="11">
                  <c:v>3.7455945987224397</c:v>
                </c:pt>
                <c:pt idx="12">
                  <c:v>3.7582609712520556</c:v>
                </c:pt>
                <c:pt idx="13">
                  <c:v>3.7696244343984064</c:v>
                </c:pt>
                <c:pt idx="14">
                  <c:v>3.7799186309958581</c:v>
                </c:pt>
                <c:pt idx="15">
                  <c:v>3.7893201046688221</c:v>
                </c:pt>
                <c:pt idx="16">
                  <c:v>3.7979654355409944</c:v>
                </c:pt>
                <c:pt idx="17">
                  <c:v>3.8059624078979812</c:v>
                </c:pt>
                <c:pt idx="18">
                  <c:v>3.8133975392738573</c:v>
                </c:pt>
                <c:pt idx="19">
                  <c:v>3.8203413050034665</c:v>
                </c:pt>
                <c:pt idx="20">
                  <c:v>3.826851854868941</c:v>
                </c:pt>
                <c:pt idx="21">
                  <c:v>3.8329777149219826</c:v>
                </c:pt>
                <c:pt idx="22">
                  <c:v>3.8387597893220038</c:v>
                </c:pt>
                <c:pt idx="23">
                  <c:v>3.9606178998506643</c:v>
                </c:pt>
                <c:pt idx="24">
                  <c:v>4.066272425438604</c:v>
                </c:pt>
                <c:pt idx="25">
                  <c:v>4.1546445554825304</c:v>
                </c:pt>
                <c:pt idx="26">
                  <c:v>4.2249450679378677</c:v>
                </c:pt>
                <c:pt idx="27">
                  <c:v>4.2763759617908184</c:v>
                </c:pt>
                <c:pt idx="28">
                  <c:v>4.3080971013197686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EE-4E76-9746-87DCDE290330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Módulo1!$DX$13:$DX$41</c:f>
              <c:numCache>
                <c:formatCode>0.00</c:formatCode>
                <c:ptCount val="29"/>
                <c:pt idx="0">
                  <c:v>2.4564869667779172</c:v>
                </c:pt>
                <c:pt idx="1">
                  <c:v>2.7095230419812548</c:v>
                </c:pt>
                <c:pt idx="2">
                  <c:v>3.0037779531950006</c:v>
                </c:pt>
                <c:pt idx="3">
                  <c:v>3.538845887382573</c:v>
                </c:pt>
                <c:pt idx="4">
                  <c:v>3.6286983912411919</c:v>
                </c:pt>
                <c:pt idx="5">
                  <c:v>3.6795940406568119</c:v>
                </c:pt>
                <c:pt idx="6">
                  <c:v>3.7148588651690369</c:v>
                </c:pt>
                <c:pt idx="7">
                  <c:v>3.7416939001270162</c:v>
                </c:pt>
                <c:pt idx="8">
                  <c:v>3.76326760046399</c:v>
                </c:pt>
                <c:pt idx="9">
                  <c:v>3.781252394042554</c:v>
                </c:pt>
                <c:pt idx="10">
                  <c:v>3.7966373031655229</c:v>
                </c:pt>
                <c:pt idx="11">
                  <c:v>3.8100549269134101</c:v>
                </c:pt>
                <c:pt idx="12">
                  <c:v>3.8219338960593574</c:v>
                </c:pt>
                <c:pt idx="13">
                  <c:v>3.8325777781896306</c:v>
                </c:pt>
                <c:pt idx="14">
                  <c:v>3.8422092456875325</c:v>
                </c:pt>
                <c:pt idx="15">
                  <c:v>3.8509963601424952</c:v>
                </c:pt>
                <c:pt idx="16">
                  <c:v>3.8590690039242186</c:v>
                </c:pt>
                <c:pt idx="17">
                  <c:v>3.8665295772946826</c:v>
                </c:pt>
                <c:pt idx="18">
                  <c:v>3.8734602030678804</c:v>
                </c:pt>
                <c:pt idx="19">
                  <c:v>3.8799277214399761</c:v>
                </c:pt>
                <c:pt idx="20">
                  <c:v>3.8859872401829794</c:v>
                </c:pt>
                <c:pt idx="21">
                  <c:v>3.891684713408345</c:v>
                </c:pt>
                <c:pt idx="22">
                  <c:v>3.8970588508019222</c:v>
                </c:pt>
                <c:pt idx="23">
                  <c:v>4.0094459220298404</c:v>
                </c:pt>
                <c:pt idx="24">
                  <c:v>4.1052506573527889</c:v>
                </c:pt>
                <c:pt idx="25">
                  <c:v>4.183608452530299</c:v>
                </c:pt>
                <c:pt idx="26">
                  <c:v>4.2438322933911845</c:v>
                </c:pt>
                <c:pt idx="27">
                  <c:v>4.28523353877197</c:v>
                </c:pt>
                <c:pt idx="28">
                  <c:v>4.3072370409873963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EE-4E76-9746-87DCDE290330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Módulo1!$EF$13:$EF$41</c:f>
              <c:numCache>
                <c:formatCode>0.00</c:formatCode>
                <c:ptCount val="29"/>
                <c:pt idx="0">
                  <c:v>2.7676735359875919</c:v>
                </c:pt>
                <c:pt idx="1">
                  <c:v>3.0477268940972468</c:v>
                </c:pt>
                <c:pt idx="2">
                  <c:v>3.3412372465567253</c:v>
                </c:pt>
                <c:pt idx="3">
                  <c:v>3.7988211313867781</c:v>
                </c:pt>
                <c:pt idx="4">
                  <c:v>3.8681105042059283</c:v>
                </c:pt>
                <c:pt idx="5">
                  <c:v>3.906574980269462</c:v>
                </c:pt>
                <c:pt idx="6">
                  <c:v>3.9329104663272036</c:v>
                </c:pt>
                <c:pt idx="7">
                  <c:v>3.9527825260168488</c:v>
                </c:pt>
                <c:pt idx="8">
                  <c:v>3.9686552311268617</c:v>
                </c:pt>
                <c:pt idx="9">
                  <c:v>3.9818181823817191</c:v>
                </c:pt>
                <c:pt idx="10">
                  <c:v>3.9930289028135055</c:v>
                </c:pt>
                <c:pt idx="11">
                  <c:v>4.0027692436666999</c:v>
                </c:pt>
                <c:pt idx="12">
                  <c:v>4.0113641620687712</c:v>
                </c:pt>
                <c:pt idx="13">
                  <c:v>4.019042864958009</c:v>
                </c:pt>
                <c:pt idx="14">
                  <c:v>4.0259728769102505</c:v>
                </c:pt>
                <c:pt idx="15">
                  <c:v>4.0322802319791293</c:v>
                </c:pt>
                <c:pt idx="16">
                  <c:v>4.0380620512171328</c:v>
                </c:pt>
                <c:pt idx="17">
                  <c:v>4.0433947043529894</c:v>
                </c:pt>
                <c:pt idx="18">
                  <c:v>4.0483392907172737</c:v>
                </c:pt>
                <c:pt idx="19">
                  <c:v>4.0529454288822242</c:v>
                </c:pt>
                <c:pt idx="20">
                  <c:v>4.0572539436064554</c:v>
                </c:pt>
                <c:pt idx="21">
                  <c:v>4.0612988131102181</c:v>
                </c:pt>
                <c:pt idx="22">
                  <c:v>4.0651086077198242</c:v>
                </c:pt>
                <c:pt idx="23">
                  <c:v>4.1435310389675122</c:v>
                </c:pt>
                <c:pt idx="24">
                  <c:v>4.2083060703628608</c:v>
                </c:pt>
                <c:pt idx="25">
                  <c:v>4.2593247656331581</c:v>
                </c:pt>
                <c:pt idx="26">
                  <c:v>4.2963884402872035</c:v>
                </c:pt>
                <c:pt idx="27">
                  <c:v>4.3192137546287235</c:v>
                </c:pt>
                <c:pt idx="28">
                  <c:v>4.3275684903860236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8EE-4E76-9746-87DCDE290330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Módulo1!$EI$13:$EI$41</c:f>
              <c:numCache>
                <c:formatCode>0.000</c:formatCode>
                <c:ptCount val="29"/>
                <c:pt idx="0">
                  <c:v>2.3047437740689509</c:v>
                </c:pt>
                <c:pt idx="1">
                  <c:v>2.3594478415338771</c:v>
                </c:pt>
                <c:pt idx="2">
                  <c:v>2.5347924411891314</c:v>
                </c:pt>
                <c:pt idx="3">
                  <c:v>3.0941855777000171</c:v>
                </c:pt>
                <c:pt idx="4">
                  <c:v>3.1991271910662276</c:v>
                </c:pt>
                <c:pt idx="5">
                  <c:v>3.2591362627433873</c:v>
                </c:pt>
                <c:pt idx="6">
                  <c:v>3.3009315188936652</c:v>
                </c:pt>
                <c:pt idx="7">
                  <c:v>3.3328485990059646</c:v>
                </c:pt>
                <c:pt idx="8">
                  <c:v>3.3585764964551275</c:v>
                </c:pt>
                <c:pt idx="9">
                  <c:v>3.3800701862079836</c:v>
                </c:pt>
                <c:pt idx="10">
                  <c:v>3.398489295918377</c:v>
                </c:pt>
                <c:pt idx="11">
                  <c:v>3.4145773629179477</c:v>
                </c:pt>
                <c:pt idx="12">
                  <c:v>3.4288392165327846</c:v>
                </c:pt>
                <c:pt idx="13">
                  <c:v>3.4416330167819336</c:v>
                </c:pt>
                <c:pt idx="14">
                  <c:v>3.4532218829646109</c:v>
                </c:pt>
                <c:pt idx="15">
                  <c:v>3.4638046736673811</c:v>
                </c:pt>
                <c:pt idx="16">
                  <c:v>3.4735352593260616</c:v>
                </c:pt>
                <c:pt idx="17">
                  <c:v>3.4825350865699329</c:v>
                </c:pt>
                <c:pt idx="18">
                  <c:v>3.4909016512378046</c:v>
                </c:pt>
                <c:pt idx="19">
                  <c:v>3.4987143793057323</c:v>
                </c:pt>
                <c:pt idx="20">
                  <c:v>3.5060388113075933</c:v>
                </c:pt>
                <c:pt idx="21">
                  <c:v>3.5129296447399425</c:v>
                </c:pt>
                <c:pt idx="22">
                  <c:v>3.5194329885926705</c:v>
                </c:pt>
                <c:pt idx="23">
                  <c:v>3.6562405999492125</c:v>
                </c:pt>
                <c:pt idx="24">
                  <c:v>3.7743036727588719</c:v>
                </c:pt>
                <c:pt idx="25">
                  <c:v>3.8728583328665991</c:v>
                </c:pt>
                <c:pt idx="26">
                  <c:v>3.9523815052824363</c:v>
                </c:pt>
                <c:pt idx="27">
                  <c:v>4.0142934840012598</c:v>
                </c:pt>
                <c:pt idx="28">
                  <c:v>4.0604883651651784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8EE-4E76-9746-87DCDE290330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Módulo1!$EL$13:$EL$41</c:f>
              <c:numCache>
                <c:formatCode>0.000</c:formatCode>
                <c:ptCount val="29"/>
                <c:pt idx="0">
                  <c:v>2.3131476433177767</c:v>
                </c:pt>
                <c:pt idx="1">
                  <c:v>2.3902818707928493</c:v>
                </c:pt>
                <c:pt idx="2">
                  <c:v>2.6023469364626703</c:v>
                </c:pt>
                <c:pt idx="3">
                  <c:v>3.1739961878486218</c:v>
                </c:pt>
                <c:pt idx="4">
                  <c:v>3.275638601828347</c:v>
                </c:pt>
                <c:pt idx="5">
                  <c:v>3.3333533929931658</c:v>
                </c:pt>
                <c:pt idx="6">
                  <c:v>3.373384983683887</c:v>
                </c:pt>
                <c:pt idx="7">
                  <c:v>3.403865072755099</c:v>
                </c:pt>
                <c:pt idx="8">
                  <c:v>3.4283779919624813</c:v>
                </c:pt>
                <c:pt idx="9">
                  <c:v>3.4488178221603194</c:v>
                </c:pt>
                <c:pt idx="10">
                  <c:v>3.4663055648383154</c:v>
                </c:pt>
                <c:pt idx="11">
                  <c:v>3.4815586737175304</c:v>
                </c:pt>
                <c:pt idx="12">
                  <c:v>3.4950635099974803</c:v>
                </c:pt>
                <c:pt idx="13">
                  <c:v>3.5071646635425497</c:v>
                </c:pt>
                <c:pt idx="14">
                  <c:v>3.5181149805057497</c:v>
                </c:pt>
                <c:pt idx="15">
                  <c:v>3.528105349208293</c:v>
                </c:pt>
                <c:pt idx="16">
                  <c:v>3.5372833282787024</c:v>
                </c:pt>
                <c:pt idx="17">
                  <c:v>3.545765278041936</c:v>
                </c:pt>
                <c:pt idx="18">
                  <c:v>3.5536445337148499</c:v>
                </c:pt>
                <c:pt idx="19">
                  <c:v>3.560997073251269</c:v>
                </c:pt>
                <c:pt idx="20">
                  <c:v>3.5678855468801824</c:v>
                </c:pt>
                <c:pt idx="21">
                  <c:v>3.5743622046938479</c:v>
                </c:pt>
                <c:pt idx="22">
                  <c:v>3.5804710645709221</c:v>
                </c:pt>
                <c:pt idx="23">
                  <c:v>3.7081341009135826</c:v>
                </c:pt>
                <c:pt idx="24">
                  <c:v>3.8168849644345957</c:v>
                </c:pt>
                <c:pt idx="25">
                  <c:v>3.9064909291752121</c:v>
                </c:pt>
                <c:pt idx="26">
                  <c:v>3.9778303467256011</c:v>
                </c:pt>
                <c:pt idx="27">
                  <c:v>4.0325197665886749</c:v>
                </c:pt>
                <c:pt idx="28">
                  <c:v>4.0724342716191897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8EE-4E76-9746-87DCDE290330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Módulo1!$EO$13:$EO$41</c:f>
              <c:numCache>
                <c:formatCode>0.000</c:formatCode>
                <c:ptCount val="29"/>
                <c:pt idx="0">
                  <c:v>2.4061745196593605</c:v>
                </c:pt>
                <c:pt idx="1">
                  <c:v>2.6127818648161063</c:v>
                </c:pt>
                <c:pt idx="2">
                  <c:v>2.9109451820374375</c:v>
                </c:pt>
                <c:pt idx="3">
                  <c:v>3.4237771840847224</c:v>
                </c:pt>
                <c:pt idx="4">
                  <c:v>3.5032439542480125</c:v>
                </c:pt>
                <c:pt idx="5">
                  <c:v>3.5474843258173592</c:v>
                </c:pt>
                <c:pt idx="6">
                  <c:v>3.5778186883011696</c:v>
                </c:pt>
                <c:pt idx="7">
                  <c:v>3.6007292253169063</c:v>
                </c:pt>
                <c:pt idx="8">
                  <c:v>3.6190406209129566</c:v>
                </c:pt>
                <c:pt idx="9">
                  <c:v>3.6342331847092293</c:v>
                </c:pt>
                <c:pt idx="10">
                  <c:v>3.6471773333681718</c:v>
                </c:pt>
                <c:pt idx="11">
                  <c:v>3.6584271611200356</c:v>
                </c:pt>
                <c:pt idx="12">
                  <c:v>3.6683565804912353</c:v>
                </c:pt>
                <c:pt idx="13">
                  <c:v>3.6772294655406386</c:v>
                </c:pt>
                <c:pt idx="14">
                  <c:v>3.68523876226008</c:v>
                </c:pt>
                <c:pt idx="15">
                  <c:v>3.6925296834104864</c:v>
                </c:pt>
                <c:pt idx="16">
                  <c:v>3.6992141642822709</c:v>
                </c:pt>
                <c:pt idx="17">
                  <c:v>3.7053802475211874</c:v>
                </c:pt>
                <c:pt idx="18">
                  <c:v>3.7110983880184367</c:v>
                </c:pt>
                <c:pt idx="19">
                  <c:v>3.7164258138335926</c:v>
                </c:pt>
                <c:pt idx="20">
                  <c:v>3.7214096191902346</c:v>
                </c:pt>
                <c:pt idx="21">
                  <c:v>3.7260890066729226</c:v>
                </c:pt>
                <c:pt idx="22">
                  <c:v>3.7304969441927507</c:v>
                </c:pt>
                <c:pt idx="23">
                  <c:v>3.8213961206044496</c:v>
                </c:pt>
                <c:pt idx="24">
                  <c:v>3.8971447164995232</c:v>
                </c:pt>
                <c:pt idx="25">
                  <c:v>3.9585240697512187</c:v>
                </c:pt>
                <c:pt idx="26">
                  <c:v>4.0066858222369914</c:v>
                </c:pt>
                <c:pt idx="27">
                  <c:v>4.0428926420167572</c:v>
                </c:pt>
                <c:pt idx="28">
                  <c:v>4.068283049991229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8EE-4E76-9746-87DCDE290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64320"/>
        <c:axId val="-1992562688"/>
      </c:scatterChart>
      <c:valAx>
        <c:axId val="-199256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2688"/>
        <c:crosses val="autoZero"/>
        <c:crossBetween val="midCat"/>
      </c:valAx>
      <c:valAx>
        <c:axId val="-19925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4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Módulo1!$BI$13:$BI$41</c:f>
              <c:numCache>
                <c:formatCode>#,##0.0000</c:formatCode>
                <c:ptCount val="29"/>
                <c:pt idx="0">
                  <c:v>1.9354118547619443</c:v>
                </c:pt>
                <c:pt idx="1">
                  <c:v>2.1884635561097801</c:v>
                </c:pt>
                <c:pt idx="2">
                  <c:v>2.5227846765841373</c:v>
                </c:pt>
                <c:pt idx="3">
                  <c:v>3.1954818165540222</c:v>
                </c:pt>
                <c:pt idx="4">
                  <c:v>3.312727478013743</c:v>
                </c:pt>
                <c:pt idx="5">
                  <c:v>3.379351240393782</c:v>
                </c:pt>
                <c:pt idx="6">
                  <c:v>3.4255699990607305</c:v>
                </c:pt>
                <c:pt idx="7">
                  <c:v>3.4607603482648193</c:v>
                </c:pt>
                <c:pt idx="8">
                  <c:v>3.4890589412302626</c:v>
                </c:pt>
                <c:pt idx="9">
                  <c:v>3.5126528554722158</c:v>
                </c:pt>
                <c:pt idx="10">
                  <c:v>3.5328369033132923</c:v>
                </c:pt>
                <c:pt idx="11">
                  <c:v>3.5504399292527911</c:v>
                </c:pt>
                <c:pt idx="12">
                  <c:v>3.5660238597242611</c:v>
                </c:pt>
                <c:pt idx="13">
                  <c:v>3.5799868377783763</c:v>
                </c:pt>
                <c:pt idx="14">
                  <c:v>3.5926210037365323</c:v>
                </c:pt>
                <c:pt idx="15">
                  <c:v>3.6041469043154359</c:v>
                </c:pt>
                <c:pt idx="16">
                  <c:v>3.6147350154490425</c:v>
                </c:pt>
                <c:pt idx="17">
                  <c:v>3.6245197603580923</c:v>
                </c:pt>
                <c:pt idx="18">
                  <c:v>3.6336089545705255</c:v>
                </c:pt>
                <c:pt idx="19">
                  <c:v>3.6420903560639024</c:v>
                </c:pt>
                <c:pt idx="20">
                  <c:v>3.6500363222041354</c:v>
                </c:pt>
                <c:pt idx="21">
                  <c:v>3.6575071931989189</c:v>
                </c:pt>
                <c:pt idx="22">
                  <c:v>3.6645537975896225</c:v>
                </c:pt>
                <c:pt idx="23">
                  <c:v>3.8119267846571647</c:v>
                </c:pt>
                <c:pt idx="24">
                  <c:v>3.9382271582032313</c:v>
                </c:pt>
                <c:pt idx="25">
                  <c:v>4.0439963694456269</c:v>
                </c:pt>
                <c:pt idx="26">
                  <c:v>4.1308717838897726</c:v>
                </c:pt>
                <c:pt idx="27">
                  <c:v>4.2010995958803807</c:v>
                </c:pt>
                <c:pt idx="28">
                  <c:v>4.2571417175335542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96-4F4A-A065-67C5EC2DD99C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Módulo1!$BM$13:$BM$41</c:f>
              <c:numCache>
                <c:formatCode>General</c:formatCode>
                <c:ptCount val="29"/>
                <c:pt idx="0">
                  <c:v>2.5910221744474837</c:v>
                </c:pt>
                <c:pt idx="1">
                  <c:v>2.8911291231440783</c:v>
                </c:pt>
                <c:pt idx="2">
                  <c:v>3.1794029225506555</c:v>
                </c:pt>
                <c:pt idx="3">
                  <c:v>3.6096570397077339</c:v>
                </c:pt>
                <c:pt idx="4">
                  <c:v>3.6758617911352589</c:v>
                </c:pt>
                <c:pt idx="5">
                  <c:v>3.7130756872175357</c:v>
                </c:pt>
                <c:pt idx="6">
                  <c:v>3.7387971925014347</c:v>
                </c:pt>
                <c:pt idx="7">
                  <c:v>3.7583575810730094</c:v>
                </c:pt>
                <c:pt idx="8">
                  <c:v>3.7740860725625827</c:v>
                </c:pt>
                <c:pt idx="9">
                  <c:v>3.7872065352720119</c:v>
                </c:pt>
                <c:pt idx="10">
                  <c:v>3.7984404364458686</c:v>
                </c:pt>
                <c:pt idx="11">
                  <c:v>3.8082481757464008</c:v>
                </c:pt>
                <c:pt idx="12">
                  <c:v>3.8169411661673576</c:v>
                </c:pt>
                <c:pt idx="13">
                  <c:v>3.824739666957476</c:v>
                </c:pt>
                <c:pt idx="14">
                  <c:v>3.8318050776849804</c:v>
                </c:pt>
                <c:pt idx="15">
                  <c:v>3.8382591184097872</c:v>
                </c:pt>
                <c:pt idx="16">
                  <c:v>3.8441958003908012</c:v>
                </c:pt>
                <c:pt idx="17">
                  <c:v>3.8496892083954046</c:v>
                </c:pt>
                <c:pt idx="18">
                  <c:v>3.8547987360837421</c:v>
                </c:pt>
                <c:pt idx="19">
                  <c:v>3.8595727119740935</c:v>
                </c:pt>
                <c:pt idx="20">
                  <c:v>3.8640509744859997</c:v>
                </c:pt>
                <c:pt idx="21">
                  <c:v>3.8682667410084064</c:v>
                </c:pt>
                <c:pt idx="22">
                  <c:v>3.8722479908219825</c:v>
                </c:pt>
                <c:pt idx="23">
                  <c:v>3.9569924493525312</c:v>
                </c:pt>
                <c:pt idx="24">
                  <c:v>4.0331427283450232</c:v>
                </c:pt>
                <c:pt idx="25">
                  <c:v>4.1011470723412611</c:v>
                </c:pt>
                <c:pt idx="26">
                  <c:v>4.1615411390668369</c:v>
                </c:pt>
                <c:pt idx="27">
                  <c:v>4.2149130948685247</c:v>
                </c:pt>
                <c:pt idx="28">
                  <c:v>4.261874526015605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96-4F4A-A065-67C5EC2DD99C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Módulo1!$BW$13:$BW$41</c:f>
              <c:numCache>
                <c:formatCode>0.00</c:formatCode>
                <c:ptCount val="29"/>
                <c:pt idx="0">
                  <c:v>2.7074623000409037</c:v>
                </c:pt>
                <c:pt idx="1">
                  <c:v>2.9447774138046987</c:v>
                </c:pt>
                <c:pt idx="2">
                  <c:v>3.2270645824222215</c:v>
                </c:pt>
                <c:pt idx="3">
                  <c:v>3.7602205574904448</c:v>
                </c:pt>
                <c:pt idx="4">
                  <c:v>3.8524042095648228</c:v>
                </c:pt>
                <c:pt idx="5">
                  <c:v>3.9049747219109574</c:v>
                </c:pt>
                <c:pt idx="6">
                  <c:v>3.9415538554841341</c:v>
                </c:pt>
                <c:pt idx="7">
                  <c:v>3.9694750350633852</c:v>
                </c:pt>
                <c:pt idx="8">
                  <c:v>3.9919767714543251</c:v>
                </c:pt>
                <c:pt idx="9">
                  <c:v>4.0107731771332276</c:v>
                </c:pt>
                <c:pt idx="10">
                  <c:v>4.0268801736583555</c:v>
                </c:pt>
                <c:pt idx="11">
                  <c:v>4.0409487741746419</c:v>
                </c:pt>
                <c:pt idx="12">
                  <c:v>4.0534207933594049</c:v>
                </c:pt>
                <c:pt idx="13">
                  <c:v>4.0646095767508736</c:v>
                </c:pt>
                <c:pt idx="14">
                  <c:v>4.0747452578299788</c:v>
                </c:pt>
                <c:pt idx="15">
                  <c:v>4.0840017264043764</c:v>
                </c:pt>
                <c:pt idx="16">
                  <c:v>4.0925135079023827</c:v>
                </c:pt>
                <c:pt idx="17">
                  <c:v>4.1003867638594107</c:v>
                </c:pt>
                <c:pt idx="18">
                  <c:v>4.1077067082497924</c:v>
                </c:pt>
                <c:pt idx="19">
                  <c:v>4.1145427537630841</c:v>
                </c:pt>
                <c:pt idx="20">
                  <c:v>4.1209521727419469</c:v>
                </c:pt>
                <c:pt idx="21">
                  <c:v>4.1269827584888512</c:v>
                </c:pt>
                <c:pt idx="22">
                  <c:v>4.1326747970718225</c:v>
                </c:pt>
                <c:pt idx="23">
                  <c:v>4.2526061816400773</c:v>
                </c:pt>
                <c:pt idx="24">
                  <c:v>4.3565281514949366</c:v>
                </c:pt>
                <c:pt idx="25">
                  <c:v>4.4433793921883744</c:v>
                </c:pt>
                <c:pt idx="26">
                  <c:v>4.5123862635748919</c:v>
                </c:pt>
                <c:pt idx="27">
                  <c:v>4.5627663915764991</c:v>
                </c:pt>
                <c:pt idx="28">
                  <c:v>4.5936955658089831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96-4F4A-A065-67C5EC2DD99C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Módulo1!$CE$13:$CE$41</c:f>
              <c:numCache>
                <c:formatCode>0.00</c:formatCode>
                <c:ptCount val="29"/>
                <c:pt idx="0">
                  <c:v>2.7724562169368179</c:v>
                </c:pt>
                <c:pt idx="1">
                  <c:v>3.0210077964853719</c:v>
                </c:pt>
                <c:pt idx="2">
                  <c:v>3.3104819208072178</c:v>
                </c:pt>
                <c:pt idx="3">
                  <c:v>3.8373957658189872</c:v>
                </c:pt>
                <c:pt idx="4">
                  <c:v>3.9258883190007157</c:v>
                </c:pt>
                <c:pt idx="5">
                  <c:v>3.9760092579781721</c:v>
                </c:pt>
                <c:pt idx="6">
                  <c:v>4.0107347119108772</c:v>
                </c:pt>
                <c:pt idx="7">
                  <c:v>4.037157611332705</c:v>
                </c:pt>
                <c:pt idx="8">
                  <c:v>4.0583987773074028</c:v>
                </c:pt>
                <c:pt idx="9">
                  <c:v>4.0761054560046857</c:v>
                </c:pt>
                <c:pt idx="10">
                  <c:v>4.0912517551504246</c:v>
                </c:pt>
                <c:pt idx="11">
                  <c:v>4.1044607198955925</c:v>
                </c:pt>
                <c:pt idx="12">
                  <c:v>4.1161544982327891</c:v>
                </c:pt>
                <c:pt idx="13">
                  <c:v>4.1266320601335007</c:v>
                </c:pt>
                <c:pt idx="14">
                  <c:v>4.1361127010823076</c:v>
                </c:pt>
                <c:pt idx="15">
                  <c:v>4.144761930724413</c:v>
                </c:pt>
                <c:pt idx="16">
                  <c:v>4.1527076568165846</c:v>
                </c:pt>
                <c:pt idx="17">
                  <c:v>4.160050720996475</c:v>
                </c:pt>
                <c:pt idx="18">
                  <c:v>4.1668719946847714</c:v>
                </c:pt>
                <c:pt idx="19">
                  <c:v>4.173237298454433</c:v>
                </c:pt>
                <c:pt idx="20">
                  <c:v>4.1792008985457905</c:v>
                </c:pt>
                <c:pt idx="21">
                  <c:v>4.184808046609036</c:v>
                </c:pt>
                <c:pt idx="22">
                  <c:v>4.1900968600271247</c:v>
                </c:pt>
                <c:pt idx="23">
                  <c:v>4.3006667215230854</c:v>
                </c:pt>
                <c:pt idx="24">
                  <c:v>4.394854160525159</c:v>
                </c:pt>
                <c:pt idx="25">
                  <c:v>4.4718106866440541</c:v>
                </c:pt>
                <c:pt idx="26">
                  <c:v>4.5308642211905372</c:v>
                </c:pt>
                <c:pt idx="27">
                  <c:v>4.5713410719822534</c:v>
                </c:pt>
                <c:pt idx="28">
                  <c:v>4.5926803506299576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96-4F4A-A065-67C5EC2DD99C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Módulo1!$CM$13:$CM$41</c:f>
              <c:numCache>
                <c:formatCode>0.00</c:formatCode>
                <c:ptCount val="29"/>
                <c:pt idx="0">
                  <c:v>3.0784615516045828</c:v>
                </c:pt>
                <c:pt idx="1">
                  <c:v>3.3540435777725421</c:v>
                </c:pt>
                <c:pt idx="2">
                  <c:v>3.643094785056634</c:v>
                </c:pt>
                <c:pt idx="3">
                  <c:v>4.0937593549613318</c:v>
                </c:pt>
                <c:pt idx="4">
                  <c:v>4.1619672724200178</c:v>
                </c:pt>
                <c:pt idx="5">
                  <c:v>4.1998237305634651</c:v>
                </c:pt>
                <c:pt idx="6">
                  <c:v>4.2257392325620771</c:v>
                </c:pt>
                <c:pt idx="7">
                  <c:v>4.2452921879643331</c:v>
                </c:pt>
                <c:pt idx="8">
                  <c:v>4.2609085485185449</c:v>
                </c:pt>
                <c:pt idx="9">
                  <c:v>4.2738578723397147</c:v>
                </c:pt>
                <c:pt idx="10">
                  <c:v>4.2848858629389808</c:v>
                </c:pt>
                <c:pt idx="11">
                  <c:v>4.2944668273722986</c:v>
                </c:pt>
                <c:pt idx="12">
                  <c:v>4.3029206193333209</c:v>
                </c:pt>
                <c:pt idx="13">
                  <c:v>4.31047283602026</c:v>
                </c:pt>
                <c:pt idx="14">
                  <c:v>4.317288356941182</c:v>
                </c:pt>
                <c:pt idx="15">
                  <c:v>4.3234912214762042</c:v>
                </c:pt>
                <c:pt idx="16">
                  <c:v>4.3291770102141012</c:v>
                </c:pt>
                <c:pt idx="17">
                  <c:v>4.3344208790695156</c:v>
                </c:pt>
                <c:pt idx="18">
                  <c:v>4.3392829543863334</c:v>
                </c:pt>
                <c:pt idx="19">
                  <c:v>4.343812063133794</c:v>
                </c:pt>
                <c:pt idx="20">
                  <c:v>4.3480483776342878</c:v>
                </c:pt>
                <c:pt idx="21">
                  <c:v>4.3520253321951987</c:v>
                </c:pt>
                <c:pt idx="22">
                  <c:v>4.3557710390801327</c:v>
                </c:pt>
                <c:pt idx="23">
                  <c:v>4.4328443297415978</c:v>
                </c:pt>
                <c:pt idx="24">
                  <c:v>4.4964463748139254</c:v>
                </c:pt>
                <c:pt idx="25">
                  <c:v>4.5464757639067486</c:v>
                </c:pt>
                <c:pt idx="26">
                  <c:v>4.582741935587654</c:v>
                </c:pt>
                <c:pt idx="27">
                  <c:v>4.6049702587418411</c:v>
                </c:pt>
                <c:pt idx="28">
                  <c:v>4.6129369561583777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96-4F4A-A065-67C5EC2DD99C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Módulo1!$CP$13:$CP$41</c:f>
              <c:numCache>
                <c:formatCode>0.000</c:formatCode>
                <c:ptCount val="29"/>
                <c:pt idx="0">
                  <c:v>2.3634178293281387</c:v>
                </c:pt>
                <c:pt idx="1">
                  <c:v>2.4708974025040424</c:v>
                </c:pt>
                <c:pt idx="2">
                  <c:v>2.7274504020238912</c:v>
                </c:pt>
                <c:pt idx="3">
                  <c:v>3.3305300248663694</c:v>
                </c:pt>
                <c:pt idx="4">
                  <c:v>3.4333371806981621</c:v>
                </c:pt>
                <c:pt idx="5">
                  <c:v>3.4913388622952861</c:v>
                </c:pt>
                <c:pt idx="6">
                  <c:v>3.531404231606968</c:v>
                </c:pt>
                <c:pt idx="7">
                  <c:v>3.561815024681056</c:v>
                </c:pt>
                <c:pt idx="8">
                  <c:v>3.5862099888916075</c:v>
                </c:pt>
                <c:pt idx="9">
                  <c:v>3.6065073708606121</c:v>
                </c:pt>
                <c:pt idx="10">
                  <c:v>3.6238402840262562</c:v>
                </c:pt>
                <c:pt idx="11">
                  <c:v>3.6389327481046374</c:v>
                </c:pt>
                <c:pt idx="12">
                  <c:v>3.6522748743264399</c:v>
                </c:pt>
                <c:pt idx="13">
                  <c:v>3.6642134669965722</c:v>
                </c:pt>
                <c:pt idx="14">
                  <c:v>3.6750027033646768</c:v>
                </c:pt>
                <c:pt idx="15">
                  <c:v>3.6848342736015058</c:v>
                </c:pt>
                <c:pt idx="16">
                  <c:v>3.6938562110895972</c:v>
                </c:pt>
                <c:pt idx="17">
                  <c:v>3.7021851439896785</c:v>
                </c:pt>
                <c:pt idx="18">
                  <c:v>3.7099145422779949</c:v>
                </c:pt>
                <c:pt idx="19">
                  <c:v>3.717120432207599</c:v>
                </c:pt>
                <c:pt idx="20">
                  <c:v>3.7238654559353939</c:v>
                </c:pt>
                <c:pt idx="21">
                  <c:v>3.730201818884602</c:v>
                </c:pt>
                <c:pt idx="22">
                  <c:v>3.7361734708512873</c:v>
                </c:pt>
                <c:pt idx="23">
                  <c:v>3.8597705885673816</c:v>
                </c:pt>
                <c:pt idx="24">
                  <c:v>3.962918292130329</c:v>
                </c:pt>
                <c:pt idx="25">
                  <c:v>4.0461005625590563</c:v>
                </c:pt>
                <c:pt idx="26">
                  <c:v>4.1110439353045063</c:v>
                </c:pt>
                <c:pt idx="27">
                  <c:v>4.1601595321715275</c:v>
                </c:pt>
                <c:pt idx="28">
                  <c:v>4.1959535891080817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E96-4F4A-A065-67C5EC2DD99C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Módulo1!$CS$13:$CS$41</c:f>
              <c:numCache>
                <c:formatCode>0.000</c:formatCode>
                <c:ptCount val="29"/>
                <c:pt idx="0">
                  <c:v>2.3815754560047924</c:v>
                </c:pt>
                <c:pt idx="1">
                  <c:v>2.5231550995328451</c:v>
                </c:pt>
                <c:pt idx="2">
                  <c:v>2.8100964930937611</c:v>
                </c:pt>
                <c:pt idx="3">
                  <c:v>3.4088793173232217</c:v>
                </c:pt>
                <c:pt idx="4">
                  <c:v>3.5071908160374519</c:v>
                </c:pt>
                <c:pt idx="5">
                  <c:v>3.562294692064945</c:v>
                </c:pt>
                <c:pt idx="6">
                  <c:v>3.6002024138342894</c:v>
                </c:pt>
                <c:pt idx="7">
                  <c:v>3.6288882826004607</c:v>
                </c:pt>
                <c:pt idx="8">
                  <c:v>3.6518439453252367</c:v>
                </c:pt>
                <c:pt idx="9">
                  <c:v>3.6709053389167918</c:v>
                </c:pt>
                <c:pt idx="10">
                  <c:v>3.6871546805659312</c:v>
                </c:pt>
                <c:pt idx="11">
                  <c:v>3.7012822420175016</c:v>
                </c:pt>
                <c:pt idx="12">
                  <c:v>3.713754568860157</c:v>
                </c:pt>
                <c:pt idx="13">
                  <c:v>3.7249013391661587</c:v>
                </c:pt>
                <c:pt idx="14">
                  <c:v>3.7349638813353656</c:v>
                </c:pt>
                <c:pt idx="15">
                  <c:v>3.7441239921938361</c:v>
                </c:pt>
                <c:pt idx="16">
                  <c:v>3.7525219211119851</c:v>
                </c:pt>
                <c:pt idx="17">
                  <c:v>3.7602680589837769</c:v>
                </c:pt>
                <c:pt idx="18">
                  <c:v>3.7674507991125457</c:v>
                </c:pt>
                <c:pt idx="19">
                  <c:v>3.7741419793233146</c:v>
                </c:pt>
                <c:pt idx="20">
                  <c:v>3.7804007449457409</c:v>
                </c:pt>
                <c:pt idx="21">
                  <c:v>3.7862763512584197</c:v>
                </c:pt>
                <c:pt idx="22">
                  <c:v>3.7918102358558268</c:v>
                </c:pt>
                <c:pt idx="23">
                  <c:v>3.9055450379285803</c:v>
                </c:pt>
                <c:pt idx="24">
                  <c:v>3.9992063611285142</c:v>
                </c:pt>
                <c:pt idx="25">
                  <c:v>4.073814769690987</c:v>
                </c:pt>
                <c:pt idx="26">
                  <c:v>4.1313896401675763</c:v>
                </c:pt>
                <c:pt idx="27">
                  <c:v>4.174369894723422</c:v>
                </c:pt>
                <c:pt idx="28">
                  <c:v>4.2050902007429336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E96-4F4A-A065-67C5EC2DD99C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Módulo1!$CV$13:$CV$41</c:f>
              <c:numCache>
                <c:formatCode>0.000</c:formatCode>
                <c:ptCount val="29"/>
                <c:pt idx="0">
                  <c:v>2.5484615650266256</c:v>
                </c:pt>
                <c:pt idx="1">
                  <c:v>2.8224184024445282</c:v>
                </c:pt>
                <c:pt idx="2">
                  <c:v>3.1461613765207681</c:v>
                </c:pt>
                <c:pt idx="3">
                  <c:v>3.6475433161783166</c:v>
                </c:pt>
                <c:pt idx="4">
                  <c:v>3.7212928944669326</c:v>
                </c:pt>
                <c:pt idx="5">
                  <c:v>3.7618362170535593</c:v>
                </c:pt>
                <c:pt idx="6">
                  <c:v>3.78940847041769</c:v>
                </c:pt>
                <c:pt idx="7">
                  <c:v>3.8101048350702698</c:v>
                </c:pt>
                <c:pt idx="8">
                  <c:v>3.8265646344252255</c:v>
                </c:pt>
                <c:pt idx="9">
                  <c:v>3.8401642614318336</c:v>
                </c:pt>
                <c:pt idx="10">
                  <c:v>3.8517097499263846</c:v>
                </c:pt>
                <c:pt idx="11">
                  <c:v>3.8617124260740696</c:v>
                </c:pt>
                <c:pt idx="12">
                  <c:v>3.87051628928918</c:v>
                </c:pt>
                <c:pt idx="13">
                  <c:v>3.8783634425066822</c:v>
                </c:pt>
                <c:pt idx="14">
                  <c:v>3.8854304765702232</c:v>
                </c:pt>
                <c:pt idx="15">
                  <c:v>3.8918499961931778</c:v>
                </c:pt>
                <c:pt idx="16">
                  <c:v>3.8977240061040583</c:v>
                </c:pt>
                <c:pt idx="17">
                  <c:v>3.9031325839035667</c:v>
                </c:pt>
                <c:pt idx="18">
                  <c:v>3.9081396957419456</c:v>
                </c:pt>
                <c:pt idx="19">
                  <c:v>3.9127972118574972</c:v>
                </c:pt>
                <c:pt idx="20">
                  <c:v>3.9171477499604759</c:v>
                </c:pt>
                <c:pt idx="21">
                  <c:v>3.9212267333160957</c:v>
                </c:pt>
                <c:pt idx="22">
                  <c:v>3.925063909446961</c:v>
                </c:pt>
                <c:pt idx="23">
                  <c:v>4.0030203624836611</c:v>
                </c:pt>
                <c:pt idx="24">
                  <c:v>4.0661490686713533</c:v>
                </c:pt>
                <c:pt idx="25">
                  <c:v>4.115974592137662</c:v>
                </c:pt>
                <c:pt idx="26">
                  <c:v>4.1541944058424818</c:v>
                </c:pt>
                <c:pt idx="27">
                  <c:v>4.1824062184881639</c:v>
                </c:pt>
                <c:pt idx="28">
                  <c:v>4.2019207884558352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E96-4F4A-A065-67C5EC2DD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4192"/>
        <c:axId val="-1992542560"/>
      </c:scatterChart>
      <c:valAx>
        <c:axId val="-1992544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2560"/>
        <c:crosses val="autoZero"/>
        <c:crossBetween val="midCat"/>
      </c:valAx>
      <c:valAx>
        <c:axId val="-19925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4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Módulo1!$O$13:$O$41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BF-4A3A-AC5B-C9BB1E496821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Módulo1!$S$13:$S$41</c:f>
              <c:numCache>
                <c:formatCode>0.00</c:formatCode>
                <c:ptCount val="29"/>
                <c:pt idx="0">
                  <c:v>2.6219542679859837</c:v>
                </c:pt>
                <c:pt idx="1">
                  <c:v>2.9207147936013205</c:v>
                </c:pt>
                <c:pt idx="2">
                  <c:v>3.2048154427309612</c:v>
                </c:pt>
                <c:pt idx="3">
                  <c:v>3.6236826598764287</c:v>
                </c:pt>
                <c:pt idx="4">
                  <c:v>3.6875941200174838</c:v>
                </c:pt>
                <c:pt idx="5">
                  <c:v>3.723456156760875</c:v>
                </c:pt>
                <c:pt idx="6">
                  <c:v>3.7482169294425187</c:v>
                </c:pt>
                <c:pt idx="7">
                  <c:v>3.767032311550421</c:v>
                </c:pt>
                <c:pt idx="8">
                  <c:v>3.7821527296902406</c:v>
                </c:pt>
                <c:pt idx="9">
                  <c:v>3.7947598047768425</c:v>
                </c:pt>
                <c:pt idx="10">
                  <c:v>3.8055497004132075</c:v>
                </c:pt>
                <c:pt idx="11">
                  <c:v>3.8149664567032699</c:v>
                </c:pt>
                <c:pt idx="12">
                  <c:v>3.8233102980516094</c:v>
                </c:pt>
                <c:pt idx="13">
                  <c:v>3.8307934940235926</c:v>
                </c:pt>
                <c:pt idx="14">
                  <c:v>3.8375715400501584</c:v>
                </c:pt>
                <c:pt idx="15">
                  <c:v>3.8437616699882282</c:v>
                </c:pt>
                <c:pt idx="16">
                  <c:v>3.849454406608761</c:v>
                </c:pt>
                <c:pt idx="17">
                  <c:v>3.8547210686296527</c:v>
                </c:pt>
                <c:pt idx="18">
                  <c:v>3.8596188196328076</c:v>
                </c:pt>
                <c:pt idx="19">
                  <c:v>3.8641941640691249</c:v>
                </c:pt>
                <c:pt idx="20">
                  <c:v>3.8684854294723263</c:v>
                </c:pt>
                <c:pt idx="21">
                  <c:v>3.8725245677863058</c:v>
                </c:pt>
                <c:pt idx="22">
                  <c:v>3.8763384879160507</c:v>
                </c:pt>
                <c:pt idx="23">
                  <c:v>3.9573999448462458</c:v>
                </c:pt>
                <c:pt idx="24">
                  <c:v>4.0300437141428507</c:v>
                </c:pt>
                <c:pt idx="25">
                  <c:v>4.0947596200892509</c:v>
                </c:pt>
                <c:pt idx="26">
                  <c:v>4.1521094685956799</c:v>
                </c:pt>
                <c:pt idx="27">
                  <c:v>4.2026945315054345</c:v>
                </c:pt>
                <c:pt idx="28">
                  <c:v>4.2471290210446391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BF-4A3A-AC5B-C9BB1E496821}"/>
            </c:ext>
          </c:extLst>
        </c:ser>
        <c:ser>
          <c:idx val="2"/>
          <c:order val="2"/>
          <c:tx>
            <c:v>Witczack Mod (Original)</c:v>
          </c:tx>
          <c:spPr>
            <a:ln w="1905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Módulo1!$AC$13:$AC$41</c:f>
              <c:numCache>
                <c:formatCode>0.00</c:formatCode>
                <c:ptCount val="29"/>
                <c:pt idx="0">
                  <c:v>2.5131208110199119</c:v>
                </c:pt>
                <c:pt idx="1">
                  <c:v>2.8117661732300272</c:v>
                </c:pt>
                <c:pt idx="2">
                  <c:v>3.1890069672671726</c:v>
                </c:pt>
                <c:pt idx="3">
                  <c:v>3.8448746396784137</c:v>
                </c:pt>
                <c:pt idx="4">
                  <c:v>3.9454950555383714</c:v>
                </c:pt>
                <c:pt idx="5">
                  <c:v>4.0010818759088886</c:v>
                </c:pt>
                <c:pt idx="6">
                  <c:v>4.0390024029435878</c:v>
                </c:pt>
                <c:pt idx="7">
                  <c:v>4.0675359136860267</c:v>
                </c:pt>
                <c:pt idx="8">
                  <c:v>4.0902758426991968</c:v>
                </c:pt>
                <c:pt idx="9">
                  <c:v>4.109099137000948</c:v>
                </c:pt>
                <c:pt idx="10">
                  <c:v>4.1251063086985358</c:v>
                </c:pt>
                <c:pt idx="11">
                  <c:v>4.1389961968331335</c:v>
                </c:pt>
                <c:pt idx="12">
                  <c:v>4.1512393595049835</c:v>
                </c:pt>
                <c:pt idx="13">
                  <c:v>4.1621672249929809</c:v>
                </c:pt>
                <c:pt idx="14">
                  <c:v>4.1720217070996242</c:v>
                </c:pt>
                <c:pt idx="15">
                  <c:v>4.1809845794336837</c:v>
                </c:pt>
                <c:pt idx="16">
                  <c:v>4.1891957533883568</c:v>
                </c:pt>
                <c:pt idx="17">
                  <c:v>4.1967651269731903</c:v>
                </c:pt>
                <c:pt idx="18">
                  <c:v>4.2037805341938119</c:v>
                </c:pt>
                <c:pt idx="19">
                  <c:v>4.2103132364063605</c:v>
                </c:pt>
                <c:pt idx="20">
                  <c:v>4.2164218124126442</c:v>
                </c:pt>
                <c:pt idx="21">
                  <c:v>4.2221549753206746</c:v>
                </c:pt>
                <c:pt idx="22">
                  <c:v>4.2275536519702674</c:v>
                </c:pt>
                <c:pt idx="23">
                  <c:v>4.3387376150669335</c:v>
                </c:pt>
                <c:pt idx="24">
                  <c:v>4.4323579333547238</c:v>
                </c:pt>
                <c:pt idx="25">
                  <c:v>4.5112301911715562</c:v>
                </c:pt>
                <c:pt idx="26">
                  <c:v>4.5786760938478768</c:v>
                </c:pt>
                <c:pt idx="27">
                  <c:v>4.6385986815041989</c:v>
                </c:pt>
                <c:pt idx="28">
                  <c:v>4.6962212239154875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BF-4A3A-AC5B-C9BB1E496821}"/>
            </c:ext>
          </c:extLst>
        </c:ser>
        <c:ser>
          <c:idx val="3"/>
          <c:order val="3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Módulo1!$AK$13:$AK$41</c:f>
              <c:numCache>
                <c:formatCode>0.00</c:formatCode>
                <c:ptCount val="29"/>
                <c:pt idx="0">
                  <c:v>2.6254363663127664</c:v>
                </c:pt>
                <c:pt idx="1">
                  <c:v>2.9574233865642712</c:v>
                </c:pt>
                <c:pt idx="2">
                  <c:v>3.3421862215186233</c:v>
                </c:pt>
                <c:pt idx="3">
                  <c:v>3.9531553019535313</c:v>
                </c:pt>
                <c:pt idx="4">
                  <c:v>4.0425928376290408</c:v>
                </c:pt>
                <c:pt idx="5">
                  <c:v>4.0916810921394635</c:v>
                </c:pt>
                <c:pt idx="6">
                  <c:v>4.1250555822306607</c:v>
                </c:pt>
                <c:pt idx="7">
                  <c:v>4.1501145154978838</c:v>
                </c:pt>
                <c:pt idx="8">
                  <c:v>4.1700552397225215</c:v>
                </c:pt>
                <c:pt idx="9">
                  <c:v>4.186542882214404</c:v>
                </c:pt>
                <c:pt idx="10">
                  <c:v>4.2005515878828348</c:v>
                </c:pt>
                <c:pt idx="11">
                  <c:v>4.2126988636328946</c:v>
                </c:pt>
                <c:pt idx="12">
                  <c:v>4.2233999058478569</c:v>
                </c:pt>
                <c:pt idx="13">
                  <c:v>4.2329467981532378</c:v>
                </c:pt>
                <c:pt idx="14">
                  <c:v>4.2415525175018765</c:v>
                </c:pt>
                <c:pt idx="15">
                  <c:v>4.249376952360679</c:v>
                </c:pt>
                <c:pt idx="16">
                  <c:v>4.2565430734433045</c:v>
                </c:pt>
                <c:pt idx="17">
                  <c:v>4.2631474057472767</c:v>
                </c:pt>
                <c:pt idx="18">
                  <c:v>4.2692670478471415</c:v>
                </c:pt>
                <c:pt idx="19">
                  <c:v>4.2749645168040171</c:v>
                </c:pt>
                <c:pt idx="20">
                  <c:v>4.2802911777954789</c:v>
                </c:pt>
                <c:pt idx="21">
                  <c:v>4.2852897258921576</c:v>
                </c:pt>
                <c:pt idx="22">
                  <c:v>4.2899960170069535</c:v>
                </c:pt>
                <c:pt idx="23">
                  <c:v>4.3868435934473107</c:v>
                </c:pt>
                <c:pt idx="24">
                  <c:v>4.4684280297203989</c:v>
                </c:pt>
                <c:pt idx="25">
                  <c:v>4.5372870321934355</c:v>
                </c:pt>
                <c:pt idx="26">
                  <c:v>4.5961678109353512</c:v>
                </c:pt>
                <c:pt idx="27">
                  <c:v>4.6480519838954484</c:v>
                </c:pt>
                <c:pt idx="28">
                  <c:v>4.696493987014879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BF-4A3A-AC5B-C9BB1E496821}"/>
            </c:ext>
          </c:extLst>
        </c:ser>
        <c:ser>
          <c:idx val="4"/>
          <c:order val="4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Módulo1!$AS$13:$AS$41</c:f>
              <c:numCache>
                <c:formatCode>0.00</c:formatCode>
                <c:ptCount val="29"/>
                <c:pt idx="0">
                  <c:v>2.9025484946000515</c:v>
                </c:pt>
                <c:pt idx="1">
                  <c:v>3.2826584441346518</c:v>
                </c:pt>
                <c:pt idx="2">
                  <c:v>3.6556247696511881</c:v>
                </c:pt>
                <c:pt idx="3">
                  <c:v>4.1560293037915095</c:v>
                </c:pt>
                <c:pt idx="4">
                  <c:v>4.2231101328256706</c:v>
                </c:pt>
                <c:pt idx="5">
                  <c:v>4.2594762673110864</c:v>
                </c:pt>
                <c:pt idx="6">
                  <c:v>4.2840395017325301</c:v>
                </c:pt>
                <c:pt idx="7">
                  <c:v>4.3024038283942447</c:v>
                </c:pt>
                <c:pt idx="8">
                  <c:v>4.3169723484760691</c:v>
                </c:pt>
                <c:pt idx="9">
                  <c:v>4.328989759165851</c:v>
                </c:pt>
                <c:pt idx="10">
                  <c:v>4.339181241379797</c:v>
                </c:pt>
                <c:pt idx="11">
                  <c:v>4.3480049757404116</c:v>
                </c:pt>
                <c:pt idx="12">
                  <c:v>4.3557681991137951</c:v>
                </c:pt>
                <c:pt idx="13">
                  <c:v>4.3626865549630027</c:v>
                </c:pt>
                <c:pt idx="14">
                  <c:v>4.3689169751109693</c:v>
                </c:pt>
                <c:pt idx="15">
                  <c:v>4.3745770722996014</c:v>
                </c:pt>
                <c:pt idx="16">
                  <c:v>4.3797571668491742</c:v>
                </c:pt>
                <c:pt idx="17">
                  <c:v>4.3845280601439436</c:v>
                </c:pt>
                <c:pt idx="18">
                  <c:v>4.3889462362468583</c:v>
                </c:pt>
                <c:pt idx="19">
                  <c:v>4.3930574467054626</c:v>
                </c:pt>
                <c:pt idx="20">
                  <c:v>4.3968992446608119</c:v>
                </c:pt>
                <c:pt idx="21">
                  <c:v>4.400502816285095</c:v>
                </c:pt>
                <c:pt idx="22">
                  <c:v>4.4038943303751861</c:v>
                </c:pt>
                <c:pt idx="23">
                  <c:v>4.4734427422607927</c:v>
                </c:pt>
                <c:pt idx="24">
                  <c:v>4.5317703711630735</c:v>
                </c:pt>
                <c:pt idx="25">
                  <c:v>4.5808015133951647</c:v>
                </c:pt>
                <c:pt idx="26">
                  <c:v>4.6223135915353897</c:v>
                </c:pt>
                <c:pt idx="27">
                  <c:v>4.6579340170080208</c:v>
                </c:pt>
                <c:pt idx="28">
                  <c:v>4.6891797197532936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BF-4A3A-AC5B-C9BB1E496821}"/>
            </c:ext>
          </c:extLst>
        </c:ser>
        <c:ser>
          <c:idx val="5"/>
          <c:order val="5"/>
          <c:tx>
            <c:v>Hirsh (Original)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Módulo1!$AV$13:$AV$41</c:f>
              <c:numCache>
                <c:formatCode>0.000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BF-4A3A-AC5B-C9BB1E496821}"/>
            </c:ext>
          </c:extLst>
        </c:ser>
        <c:ser>
          <c:idx val="6"/>
          <c:order val="6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Módulo1!$AY$13:$AY$41</c:f>
              <c:numCache>
                <c:formatCode>0.000</c:formatCode>
                <c:ptCount val="29"/>
                <c:pt idx="0">
                  <c:v>2.3574679904073634</c:v>
                </c:pt>
                <c:pt idx="1">
                  <c:v>2.5319093881026404</c:v>
                </c:pt>
                <c:pt idx="2">
                  <c:v>2.9043719296412687</c:v>
                </c:pt>
                <c:pt idx="3">
                  <c:v>3.5670627314881957</c:v>
                </c:pt>
                <c:pt idx="4">
                  <c:v>3.663502130480166</c:v>
                </c:pt>
                <c:pt idx="5">
                  <c:v>3.7160481823695868</c:v>
                </c:pt>
                <c:pt idx="6">
                  <c:v>3.7515515650365185</c:v>
                </c:pt>
                <c:pt idx="7">
                  <c:v>3.7780626037651461</c:v>
                </c:pt>
                <c:pt idx="8">
                  <c:v>3.7990544279728358</c:v>
                </c:pt>
                <c:pt idx="9">
                  <c:v>3.8163326074677641</c:v>
                </c:pt>
                <c:pt idx="10">
                  <c:v>3.8309516096969429</c:v>
                </c:pt>
                <c:pt idx="11">
                  <c:v>3.8435787145048876</c:v>
                </c:pt>
                <c:pt idx="12">
                  <c:v>3.8546618343481511</c:v>
                </c:pt>
                <c:pt idx="13">
                  <c:v>3.8645155543353469</c:v>
                </c:pt>
                <c:pt idx="14">
                  <c:v>3.8733688943205751</c:v>
                </c:pt>
                <c:pt idx="15">
                  <c:v>3.8813935206499424</c:v>
                </c:pt>
                <c:pt idx="16">
                  <c:v>3.8887212634311688</c:v>
                </c:pt>
                <c:pt idx="17">
                  <c:v>3.8954554497835265</c:v>
                </c:pt>
                <c:pt idx="18">
                  <c:v>3.9016784932297481</c:v>
                </c:pt>
                <c:pt idx="19">
                  <c:v>3.9074571272162619</c:v>
                </c:pt>
                <c:pt idx="20">
                  <c:v>3.9128461064181588</c:v>
                </c:pt>
                <c:pt idx="21">
                  <c:v>3.9178908826686247</c:v>
                </c:pt>
                <c:pt idx="22">
                  <c:v>3.9226295773715871</c:v>
                </c:pt>
                <c:pt idx="23">
                  <c:v>4.0172665194030444</c:v>
                </c:pt>
                <c:pt idx="24">
                  <c:v>4.0912123843898458</c:v>
                </c:pt>
                <c:pt idx="25">
                  <c:v>4.1475325228278637</c:v>
                </c:pt>
                <c:pt idx="26">
                  <c:v>4.1893999007645855</c:v>
                </c:pt>
                <c:pt idx="27">
                  <c:v>4.2196153016677798</c:v>
                </c:pt>
                <c:pt idx="28">
                  <c:v>4.2403721673294834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BF-4A3A-AC5B-C9BB1E496821}"/>
            </c:ext>
          </c:extLst>
        </c:ser>
        <c:ser>
          <c:idx val="7"/>
          <c:order val="7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Módulo1!$N$13:$N$41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Módulo1!$BB$13:$BB$41</c:f>
              <c:numCache>
                <c:formatCode>0.000</c:formatCode>
                <c:ptCount val="29"/>
                <c:pt idx="0">
                  <c:v>2.4805233821702113</c:v>
                </c:pt>
                <c:pt idx="1">
                  <c:v>2.8173130138338833</c:v>
                </c:pt>
                <c:pt idx="2">
                  <c:v>3.2123188273764827</c:v>
                </c:pt>
                <c:pt idx="3">
                  <c:v>3.7535926086342903</c:v>
                </c:pt>
                <c:pt idx="4">
                  <c:v>3.8251884293473157</c:v>
                </c:pt>
                <c:pt idx="5">
                  <c:v>3.8635966710962544</c:v>
                </c:pt>
                <c:pt idx="6">
                  <c:v>3.8893247009647869</c:v>
                </c:pt>
                <c:pt idx="7">
                  <c:v>3.9084262364930265</c:v>
                </c:pt>
                <c:pt idx="8">
                  <c:v>3.9234881029310045</c:v>
                </c:pt>
                <c:pt idx="9">
                  <c:v>3.9358458181578651</c:v>
                </c:pt>
                <c:pt idx="10">
                  <c:v>3.9462751414633312</c:v>
                </c:pt>
                <c:pt idx="11">
                  <c:v>3.9552648382104381</c:v>
                </c:pt>
                <c:pt idx="12">
                  <c:v>3.9631417942984282</c:v>
                </c:pt>
                <c:pt idx="13">
                  <c:v>3.9701348773615335</c:v>
                </c:pt>
                <c:pt idx="14">
                  <c:v>3.9764102534347017</c:v>
                </c:pt>
                <c:pt idx="15">
                  <c:v>3.9820921792753352</c:v>
                </c:pt>
                <c:pt idx="16">
                  <c:v>3.9872758755484528</c:v>
                </c:pt>
                <c:pt idx="17">
                  <c:v>3.9920358340802018</c:v>
                </c:pt>
                <c:pt idx="18">
                  <c:v>3.9964313680226331</c:v>
                </c:pt>
                <c:pt idx="19">
                  <c:v>4.0005104311452993</c:v>
                </c:pt>
                <c:pt idx="20">
                  <c:v>4.0043123137964027</c:v>
                </c:pt>
                <c:pt idx="21">
                  <c:v>4.0078695885846063</c:v>
                </c:pt>
                <c:pt idx="22">
                  <c:v>4.0112095422134262</c:v>
                </c:pt>
                <c:pt idx="23">
                  <c:v>4.0777297045511718</c:v>
                </c:pt>
                <c:pt idx="24">
                  <c:v>4.1298133250884419</c:v>
                </c:pt>
                <c:pt idx="25">
                  <c:v>4.1699341866445883</c:v>
                </c:pt>
                <c:pt idx="26">
                  <c:v>4.2002839542599011</c:v>
                </c:pt>
                <c:pt idx="27">
                  <c:v>4.2226504394522086</c:v>
                </c:pt>
                <c:pt idx="28">
                  <c:v>4.2383933707479819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BF-4A3A-AC5B-C9BB1E496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39296"/>
        <c:axId val="-1992558880"/>
      </c:scatterChart>
      <c:valAx>
        <c:axId val="-199253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8880"/>
        <c:crosses val="autoZero"/>
        <c:crossBetween val="midCat"/>
      </c:valAx>
      <c:valAx>
        <c:axId val="-199255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39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SMA A. Central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89-4B68-BB7E-27EE75A3F7D9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Ligante'!$AX$5:$AX$33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89-4B68-BB7E-27EE75A3F7D9}"/>
            </c:ext>
          </c:extLst>
        </c:ser>
        <c:ser>
          <c:idx val="3"/>
          <c:order val="2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Ligante'!$BA$5:$BA$33</c:f>
              <c:numCache>
                <c:formatCode>0.00</c:formatCode>
                <c:ptCount val="29"/>
                <c:pt idx="0">
                  <c:v>2.8818566973231601</c:v>
                </c:pt>
                <c:pt idx="1">
                  <c:v>3.1171889855451913</c:v>
                </c:pt>
                <c:pt idx="2">
                  <c:v>3.3832704530034277</c:v>
                </c:pt>
                <c:pt idx="3">
                  <c:v>3.8520271015334795</c:v>
                </c:pt>
                <c:pt idx="4">
                  <c:v>3.9298410419411036</c:v>
                </c:pt>
                <c:pt idx="5">
                  <c:v>3.9739098393312826</c:v>
                </c:pt>
                <c:pt idx="6">
                  <c:v>4.0044537609703035</c:v>
                </c:pt>
                <c:pt idx="7">
                  <c:v>4.0277060218893865</c:v>
                </c:pt>
                <c:pt idx="8">
                  <c:v>4.0464075549752794</c:v>
                </c:pt>
                <c:pt idx="9">
                  <c:v>4.0620047007398927</c:v>
                </c:pt>
                <c:pt idx="10">
                  <c:v>4.0753526666227122</c:v>
                </c:pt>
                <c:pt idx="11">
                  <c:v>4.0869984387951588</c:v>
                </c:pt>
                <c:pt idx="12">
                  <c:v>4.0973126454269977</c:v>
                </c:pt>
                <c:pt idx="13">
                  <c:v>4.1065577893074527</c:v>
                </c:pt>
                <c:pt idx="14">
                  <c:v>4.1149264362354518</c:v>
                </c:pt>
                <c:pt idx="15">
                  <c:v>4.1225639388528457</c:v>
                </c:pt>
                <c:pt idx="16">
                  <c:v>4.129582641558545</c:v>
                </c:pt>
                <c:pt idx="17">
                  <c:v>4.1360711277954181</c:v>
                </c:pt>
                <c:pt idx="18">
                  <c:v>4.1421004481988737</c:v>
                </c:pt>
                <c:pt idx="19">
                  <c:v>4.1477284384827584</c:v>
                </c:pt>
                <c:pt idx="20">
                  <c:v>4.1530027885539571</c:v>
                </c:pt>
                <c:pt idx="21">
                  <c:v>4.1579632719109743</c:v>
                </c:pt>
                <c:pt idx="22">
                  <c:v>4.1626433962912266</c:v>
                </c:pt>
                <c:pt idx="23">
                  <c:v>4.2608191908535122</c:v>
                </c:pt>
                <c:pt idx="24">
                  <c:v>4.345109149801921</c:v>
                </c:pt>
                <c:pt idx="25">
                  <c:v>4.4146910830573178</c:v>
                </c:pt>
                <c:pt idx="26">
                  <c:v>4.4689582797386684</c:v>
                </c:pt>
                <c:pt idx="27">
                  <c:v>4.5074497331478192</c:v>
                </c:pt>
                <c:pt idx="28">
                  <c:v>4.5298972181302615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89-4B68-BB7E-27EE75A3F7D9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Ligante'!$BC$5:$BC$33</c:f>
              <c:numCache>
                <c:formatCode>0.00</c:formatCode>
                <c:ptCount val="29"/>
                <c:pt idx="0">
                  <c:v>3.0491613511083488</c:v>
                </c:pt>
                <c:pt idx="1">
                  <c:v>3.307909378261813</c:v>
                </c:pt>
                <c:pt idx="2">
                  <c:v>3.576727687453134</c:v>
                </c:pt>
                <c:pt idx="3">
                  <c:v>4.0062736515761168</c:v>
                </c:pt>
                <c:pt idx="4">
                  <c:v>4.0736461523240726</c:v>
                </c:pt>
                <c:pt idx="5">
                  <c:v>4.1114151344005334</c:v>
                </c:pt>
                <c:pt idx="6">
                  <c:v>4.1374377364516643</c:v>
                </c:pt>
                <c:pt idx="7">
                  <c:v>4.1571656742727754</c:v>
                </c:pt>
                <c:pt idx="8">
                  <c:v>4.1729820183164632</c:v>
                </c:pt>
                <c:pt idx="9">
                  <c:v>4.1861388642284894</c:v>
                </c:pt>
                <c:pt idx="10">
                  <c:v>4.1973740730407618</c:v>
                </c:pt>
                <c:pt idx="11">
                  <c:v>4.2071582764716942</c:v>
                </c:pt>
                <c:pt idx="12">
                  <c:v>4.2158096244906345</c:v>
                </c:pt>
                <c:pt idx="13">
                  <c:v>4.2235529990086054</c:v>
                </c:pt>
                <c:pt idx="14">
                  <c:v>4.2305530772577269</c:v>
                </c:pt>
                <c:pt idx="15">
                  <c:v>4.2369339660679284</c:v>
                </c:pt>
                <c:pt idx="16">
                  <c:v>4.2427914534391915</c:v>
                </c:pt>
                <c:pt idx="17">
                  <c:v>4.2482009714090818</c:v>
                </c:pt>
                <c:pt idx="18">
                  <c:v>4.2532229513456237</c:v>
                </c:pt>
                <c:pt idx="19">
                  <c:v>4.2579065317829299</c:v>
                </c:pt>
                <c:pt idx="20">
                  <c:v>4.2622921907175924</c:v>
                </c:pt>
                <c:pt idx="21">
                  <c:v>4.2664136555598846</c:v>
                </c:pt>
                <c:pt idx="22">
                  <c:v>4.2702993157908953</c:v>
                </c:pt>
                <c:pt idx="23">
                  <c:v>4.3511327722889739</c:v>
                </c:pt>
                <c:pt idx="24">
                  <c:v>4.4192874872191661</c:v>
                </c:pt>
                <c:pt idx="25">
                  <c:v>4.4741678078421874</c:v>
                </c:pt>
                <c:pt idx="26">
                  <c:v>4.5152863438122068</c:v>
                </c:pt>
                <c:pt idx="27">
                  <c:v>4.5423619723735005</c:v>
                </c:pt>
                <c:pt idx="28">
                  <c:v>4.5554908923284012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89-4B68-BB7E-27EE75A3F7D9}"/>
            </c:ext>
          </c:extLst>
        </c:ser>
        <c:ser>
          <c:idx val="6"/>
          <c:order val="4"/>
          <c:tx>
            <c:v>Hirsh (HPDR)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Ligante'!$BB$5:$BB$33</c:f>
              <c:numCache>
                <c:formatCode>0.00</c:formatCode>
                <c:ptCount val="29"/>
                <c:pt idx="0">
                  <c:v>2.404564570055554</c:v>
                </c:pt>
                <c:pt idx="1">
                  <c:v>2.5724433288831476</c:v>
                </c:pt>
                <c:pt idx="2">
                  <c:v>2.8494041069984721</c:v>
                </c:pt>
                <c:pt idx="3">
                  <c:v>3.3812982746349931</c:v>
                </c:pt>
                <c:pt idx="4">
                  <c:v>3.468344042762177</c:v>
                </c:pt>
                <c:pt idx="5">
                  <c:v>3.5173421782401886</c:v>
                </c:pt>
                <c:pt idx="6">
                  <c:v>3.5511676481067722</c:v>
                </c:pt>
                <c:pt idx="7">
                  <c:v>3.5768408366898066</c:v>
                </c:pt>
                <c:pt idx="8">
                  <c:v>3.597439481216548</c:v>
                </c:pt>
                <c:pt idx="9">
                  <c:v>3.6145838306892264</c:v>
                </c:pt>
                <c:pt idx="10">
                  <c:v>3.6292300637412547</c:v>
                </c:pt>
                <c:pt idx="11">
                  <c:v>3.6419887307562857</c:v>
                </c:pt>
                <c:pt idx="12">
                  <c:v>3.6532729263978347</c:v>
                </c:pt>
                <c:pt idx="13">
                  <c:v>3.66337484963339</c:v>
                </c:pt>
                <c:pt idx="14">
                  <c:v>3.672508597682282</c:v>
                </c:pt>
                <c:pt idx="15">
                  <c:v>3.6808356009886221</c:v>
                </c:pt>
                <c:pt idx="16">
                  <c:v>3.6884805062368158</c:v>
                </c:pt>
                <c:pt idx="17">
                  <c:v>3.6955415061282233</c:v>
                </c:pt>
                <c:pt idx="18">
                  <c:v>3.7020972904113876</c:v>
                </c:pt>
                <c:pt idx="19">
                  <c:v>3.7082118609407204</c:v>
                </c:pt>
                <c:pt idx="20">
                  <c:v>3.7139379515229738</c:v>
                </c:pt>
                <c:pt idx="21">
                  <c:v>3.71931951027398</c:v>
                </c:pt>
                <c:pt idx="22">
                  <c:v>3.7243935362889422</c:v>
                </c:pt>
                <c:pt idx="23">
                  <c:v>3.8300718437144958</c:v>
                </c:pt>
                <c:pt idx="24">
                  <c:v>3.9198002019151006</c:v>
                </c:pt>
                <c:pt idx="25">
                  <c:v>3.9939085199330893</c:v>
                </c:pt>
                <c:pt idx="26">
                  <c:v>4.0534433317594205</c:v>
                </c:pt>
                <c:pt idx="27">
                  <c:v>4.0998756472798812</c:v>
                </c:pt>
                <c:pt idx="28">
                  <c:v>4.1347821040341906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89-4B68-BB7E-27EE75A3F7D9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Ligante'!$AW$5:$AW$33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xVal>
          <c:yVal>
            <c:numRef>
              <c:f>'Gráficas x Ligante'!$BD$5:$BD$33</c:f>
              <c:numCache>
                <c:formatCode>0.00</c:formatCode>
                <c:ptCount val="29"/>
                <c:pt idx="0">
                  <c:v>2.5107834975448062</c:v>
                </c:pt>
                <c:pt idx="1">
                  <c:v>2.7536134595506794</c:v>
                </c:pt>
                <c:pt idx="2">
                  <c:v>3.0513527891490937</c:v>
                </c:pt>
                <c:pt idx="3">
                  <c:v>3.5341637960812871</c:v>
                </c:pt>
                <c:pt idx="4">
                  <c:v>3.6085054301786039</c:v>
                </c:pt>
                <c:pt idx="5">
                  <c:v>3.6499466635453901</c:v>
                </c:pt>
                <c:pt idx="6">
                  <c:v>3.6783952290267989</c:v>
                </c:pt>
                <c:pt idx="7">
                  <c:v>3.6999038686080237</c:v>
                </c:pt>
                <c:pt idx="8">
                  <c:v>3.7171108231650902</c:v>
                </c:pt>
                <c:pt idx="9">
                  <c:v>3.7313991418020493</c:v>
                </c:pt>
                <c:pt idx="10">
                  <c:v>3.743582327901013</c:v>
                </c:pt>
                <c:pt idx="11">
                  <c:v>3.7541784207096693</c:v>
                </c:pt>
                <c:pt idx="12">
                  <c:v>3.7635371180691553</c:v>
                </c:pt>
                <c:pt idx="13">
                  <c:v>3.7719052849649062</c:v>
                </c:pt>
                <c:pt idx="14">
                  <c:v>3.7794634865850854</c:v>
                </c:pt>
                <c:pt idx="15">
                  <c:v>3.7863476588050391</c:v>
                </c:pt>
                <c:pt idx="16">
                  <c:v>3.7926626165380202</c:v>
                </c:pt>
                <c:pt idx="17">
                  <c:v>3.7984908251847385</c:v>
                </c:pt>
                <c:pt idx="18">
                  <c:v>3.8038982945722131</c:v>
                </c:pt>
                <c:pt idx="19">
                  <c:v>3.8089386564010557</c:v>
                </c:pt>
                <c:pt idx="20">
                  <c:v>3.8136560567217153</c:v>
                </c:pt>
                <c:pt idx="21">
                  <c:v>3.8180872531517278</c:v>
                </c:pt>
                <c:pt idx="22">
                  <c:v>3.8222631649798373</c:v>
                </c:pt>
                <c:pt idx="23">
                  <c:v>3.9088504185714594</c:v>
                </c:pt>
                <c:pt idx="24">
                  <c:v>3.9820346661015305</c:v>
                </c:pt>
                <c:pt idx="25">
                  <c:v>4.0426080926182184</c:v>
                </c:pt>
                <c:pt idx="26">
                  <c:v>4.0917302557064223</c:v>
                </c:pt>
                <c:pt idx="27">
                  <c:v>4.1307242664553847</c:v>
                </c:pt>
                <c:pt idx="28">
                  <c:v>4.1608917206304783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989-4B68-BB7E-27EE75A3F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67584"/>
        <c:axId val="-1992567040"/>
      </c:scatterChart>
      <c:valAx>
        <c:axId val="-1992567584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7040"/>
        <c:crosses val="autoZero"/>
        <c:crossBetween val="midCat"/>
      </c:valAx>
      <c:valAx>
        <c:axId val="-1992567040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SMA</a:t>
            </a:r>
            <a:r>
              <a:rPr lang="es-CL" baseline="0"/>
              <a:t> A. del Maipo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57-4BFB-8B4F-8EC90B4EF4EB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Ligante'!$BH$5:$BH$33</c:f>
              <c:numCache>
                <c:formatCode>0.00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57-4BFB-8B4F-8EC90B4EF4EB}"/>
            </c:ext>
          </c:extLst>
        </c:ser>
        <c:ser>
          <c:idx val="3"/>
          <c:order val="2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Ligante'!$BK$5:$BK$33</c:f>
              <c:numCache>
                <c:formatCode>0.00</c:formatCode>
                <c:ptCount val="29"/>
                <c:pt idx="0">
                  <c:v>2.9704768451042312</c:v>
                </c:pt>
                <c:pt idx="1">
                  <c:v>3.2032840069689508</c:v>
                </c:pt>
                <c:pt idx="2">
                  <c:v>3.4527365296229782</c:v>
                </c:pt>
                <c:pt idx="3">
                  <c:v>3.8775151976406295</c:v>
                </c:pt>
                <c:pt idx="4">
                  <c:v>3.9485582715784013</c:v>
                </c:pt>
                <c:pt idx="5">
                  <c:v>3.9891208592832621</c:v>
                </c:pt>
                <c:pt idx="6">
                  <c:v>4.0174118501515652</c:v>
                </c:pt>
                <c:pt idx="7">
                  <c:v>4.0390614254716768</c:v>
                </c:pt>
                <c:pt idx="8">
                  <c:v>4.0565521891541039</c:v>
                </c:pt>
                <c:pt idx="9">
                  <c:v>4.071197443793233</c:v>
                </c:pt>
                <c:pt idx="10">
                  <c:v>4.083775506803434</c:v>
                </c:pt>
                <c:pt idx="11">
                  <c:v>4.0947852337271007</c:v>
                </c:pt>
                <c:pt idx="12">
                  <c:v>4.1045653009129683</c:v>
                </c:pt>
                <c:pt idx="13">
                  <c:v>4.1133560189875018</c:v>
                </c:pt>
                <c:pt idx="14">
                  <c:v>4.1213339767473594</c:v>
                </c:pt>
                <c:pt idx="15">
                  <c:v>4.1286326831324995</c:v>
                </c:pt>
                <c:pt idx="16">
                  <c:v>4.1353554870189324</c:v>
                </c:pt>
                <c:pt idx="17">
                  <c:v>4.1415839980363138</c:v>
                </c:pt>
                <c:pt idx="18">
                  <c:v>4.1473837646263085</c:v>
                </c:pt>
                <c:pt idx="19">
                  <c:v>4.1528082149204311</c:v>
                </c:pt>
                <c:pt idx="20">
                  <c:v>4.1579014608661407</c:v>
                </c:pt>
                <c:pt idx="21">
                  <c:v>4.1627003372304365</c:v>
                </c:pt>
                <c:pt idx="22">
                  <c:v>4.1672359127755314</c:v>
                </c:pt>
                <c:pt idx="23">
                  <c:v>4.2644944668140292</c:v>
                </c:pt>
                <c:pt idx="24">
                  <c:v>4.3525485931286045</c:v>
                </c:pt>
                <c:pt idx="25">
                  <c:v>4.4308163932167259</c:v>
                </c:pt>
                <c:pt idx="26">
                  <c:v>4.4988782793105475</c:v>
                </c:pt>
                <c:pt idx="27">
                  <c:v>4.5564266544066543</c:v>
                </c:pt>
                <c:pt idx="28">
                  <c:v>4.6032498663653865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57-4BFB-8B4F-8EC90B4EF4EB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Ligante'!$BM$5:$BM$33</c:f>
              <c:numCache>
                <c:formatCode>0.00</c:formatCode>
                <c:ptCount val="29"/>
                <c:pt idx="0">
                  <c:v>3.3408516039153993</c:v>
                </c:pt>
                <c:pt idx="1">
                  <c:v>3.5607232047349311</c:v>
                </c:pt>
                <c:pt idx="2">
                  <c:v>3.7774166502067636</c:v>
                </c:pt>
                <c:pt idx="3">
                  <c:v>4.1077563074380592</c:v>
                </c:pt>
                <c:pt idx="4">
                  <c:v>4.1586903118975833</c:v>
                </c:pt>
                <c:pt idx="5">
                  <c:v>4.1872304650699474</c:v>
                </c:pt>
                <c:pt idx="6">
                  <c:v>4.2069009902365533</c:v>
                </c:pt>
                <c:pt idx="7">
                  <c:v>4.2218216656214773</c:v>
                </c:pt>
                <c:pt idx="8">
                  <c:v>4.2337914798737852</c:v>
                </c:pt>
                <c:pt idx="9">
                  <c:v>4.2437551061696688</c:v>
                </c:pt>
                <c:pt idx="10">
                  <c:v>4.2522690592342487</c:v>
                </c:pt>
                <c:pt idx="11">
                  <c:v>4.2596882376815461</c:v>
                </c:pt>
                <c:pt idx="12">
                  <c:v>4.2662525340714836</c:v>
                </c:pt>
                <c:pt idx="13">
                  <c:v>4.2721315105833986</c:v>
                </c:pt>
                <c:pt idx="14">
                  <c:v>4.2774493373859528</c:v>
                </c:pt>
                <c:pt idx="15">
                  <c:v>4.282299598770507</c:v>
                </c:pt>
                <c:pt idx="16">
                  <c:v>4.28675453055203</c:v>
                </c:pt>
                <c:pt idx="17">
                  <c:v>4.2908710232023459</c:v>
                </c:pt>
                <c:pt idx="18">
                  <c:v>4.2946946588368293</c:v>
                </c:pt>
                <c:pt idx="19">
                  <c:v>4.2982625061522883</c:v>
                </c:pt>
                <c:pt idx="20">
                  <c:v>4.3016051045734311</c:v>
                </c:pt>
                <c:pt idx="21">
                  <c:v>4.304747903901081</c:v>
                </c:pt>
                <c:pt idx="22">
                  <c:v>4.3077123291232224</c:v>
                </c:pt>
                <c:pt idx="23">
                  <c:v>4.3697994570992149</c:v>
                </c:pt>
                <c:pt idx="24">
                  <c:v>4.4231661093244954</c:v>
                </c:pt>
                <c:pt idx="25">
                  <c:v>4.4675440981514996</c:v>
                </c:pt>
                <c:pt idx="26">
                  <c:v>4.5026827930398952</c:v>
                </c:pt>
                <c:pt idx="27">
                  <c:v>4.5283583559504992</c:v>
                </c:pt>
                <c:pt idx="28">
                  <c:v>4.544414670759326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57-4BFB-8B4F-8EC90B4EF4EB}"/>
            </c:ext>
          </c:extLst>
        </c:ser>
        <c:ser>
          <c:idx val="6"/>
          <c:order val="4"/>
          <c:tx>
            <c:v>Hirsh (HPDR)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Ligante'!$BL$5:$BL$33</c:f>
              <c:numCache>
                <c:formatCode>0.00</c:formatCode>
                <c:ptCount val="29"/>
                <c:pt idx="0">
                  <c:v>2.4771468953572118</c:v>
                </c:pt>
                <c:pt idx="1">
                  <c:v>2.6861425582584282</c:v>
                </c:pt>
                <c:pt idx="2">
                  <c:v>2.9631173602868826</c:v>
                </c:pt>
                <c:pt idx="3">
                  <c:v>3.4457790872045684</c:v>
                </c:pt>
                <c:pt idx="4">
                  <c:v>3.5244778658888962</c:v>
                </c:pt>
                <c:pt idx="5">
                  <c:v>3.5690568764941997</c:v>
                </c:pt>
                <c:pt idx="6">
                  <c:v>3.5999864862011761</c:v>
                </c:pt>
                <c:pt idx="7">
                  <c:v>3.623560696528815</c:v>
                </c:pt>
                <c:pt idx="8">
                  <c:v>3.642544261654804</c:v>
                </c:pt>
                <c:pt idx="9">
                  <c:v>3.6583954169815684</c:v>
                </c:pt>
                <c:pt idx="10">
                  <c:v>3.6719762593597607</c:v>
                </c:pt>
                <c:pt idx="11">
                  <c:v>3.6838381825482407</c:v>
                </c:pt>
                <c:pt idx="12">
                  <c:v>3.694354840819376</c:v>
                </c:pt>
                <c:pt idx="13">
                  <c:v>3.7037909259870907</c:v>
                </c:pt>
                <c:pt idx="14">
                  <c:v>3.7123406518273896</c:v>
                </c:pt>
                <c:pt idx="15">
                  <c:v>3.72015065110996</c:v>
                </c:pt>
                <c:pt idx="16">
                  <c:v>3.7273342879293074</c:v>
                </c:pt>
                <c:pt idx="17">
                  <c:v>3.7339809748461783</c:v>
                </c:pt>
                <c:pt idx="18">
                  <c:v>3.740162448280294</c:v>
                </c:pt>
                <c:pt idx="19">
                  <c:v>3.7459371194172482</c:v>
                </c:pt>
                <c:pt idx="20">
                  <c:v>3.7513531670568931</c:v>
                </c:pt>
                <c:pt idx="21">
                  <c:v>3.7564507844845547</c:v>
                </c:pt>
                <c:pt idx="22">
                  <c:v>3.761263843251645</c:v>
                </c:pt>
                <c:pt idx="23">
                  <c:v>3.8632485280350886</c:v>
                </c:pt>
                <c:pt idx="24">
                  <c:v>3.9533071990248394</c:v>
                </c:pt>
                <c:pt idx="25">
                  <c:v>4.0313291632056556</c:v>
                </c:pt>
                <c:pt idx="26">
                  <c:v>4.097730602562871</c:v>
                </c:pt>
                <c:pt idx="27">
                  <c:v>4.1533793056213311</c:v>
                </c:pt>
                <c:pt idx="28">
                  <c:v>4.1994527973633327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857-4BFB-8B4F-8EC90B4EF4EB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Ligante'!$BG$5:$BG$33</c:f>
              <c:numCache>
                <c:formatCode>#,##0.00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xVal>
          <c:yVal>
            <c:numRef>
              <c:f>'Gráficas x Ligante'!$BN$5:$BN$33</c:f>
              <c:numCache>
                <c:formatCode>0.00</c:formatCode>
                <c:ptCount val="29"/>
                <c:pt idx="0">
                  <c:v>2.7955658291720296</c:v>
                </c:pt>
                <c:pt idx="1">
                  <c:v>3.0418075414160204</c:v>
                </c:pt>
                <c:pt idx="2">
                  <c:v>3.2884308830447111</c:v>
                </c:pt>
                <c:pt idx="3">
                  <c:v>3.6578691166390627</c:v>
                </c:pt>
                <c:pt idx="4">
                  <c:v>3.7136253990777068</c:v>
                </c:pt>
                <c:pt idx="5">
                  <c:v>3.7446851242565309</c:v>
                </c:pt>
                <c:pt idx="6">
                  <c:v>3.7660118595351499</c:v>
                </c:pt>
                <c:pt idx="7">
                  <c:v>3.7821440057252085</c:v>
                </c:pt>
                <c:pt idx="8">
                  <c:v>3.7950574056610256</c:v>
                </c:pt>
                <c:pt idx="9">
                  <c:v>3.8057871621009172</c:v>
                </c:pt>
                <c:pt idx="10">
                  <c:v>3.8149418729681988</c:v>
                </c:pt>
                <c:pt idx="11">
                  <c:v>3.8229090012274334</c:v>
                </c:pt>
                <c:pt idx="12">
                  <c:v>3.8299500661136112</c:v>
                </c:pt>
                <c:pt idx="13">
                  <c:v>3.8362496735533109</c:v>
                </c:pt>
                <c:pt idx="14">
                  <c:v>3.8419428499832007</c:v>
                </c:pt>
                <c:pt idx="15">
                  <c:v>3.8471312517743446</c:v>
                </c:pt>
                <c:pt idx="16">
                  <c:v>3.8518932673982187</c:v>
                </c:pt>
                <c:pt idx="17">
                  <c:v>3.856290576141026</c:v>
                </c:pt>
                <c:pt idx="18">
                  <c:v>3.8603725547221988</c:v>
                </c:pt>
                <c:pt idx="19">
                  <c:v>3.8641793255722199</c:v>
                </c:pt>
                <c:pt idx="20">
                  <c:v>3.8677439191212311</c:v>
                </c:pt>
                <c:pt idx="21">
                  <c:v>3.8710938415397909</c:v>
                </c:pt>
                <c:pt idx="22">
                  <c:v>3.8742522334799974</c:v>
                </c:pt>
                <c:pt idx="23">
                  <c:v>3.9401479007151088</c:v>
                </c:pt>
                <c:pt idx="24">
                  <c:v>3.9967251365756939</c:v>
                </c:pt>
                <c:pt idx="25">
                  <c:v>4.0445136308797114</c:v>
                </c:pt>
                <c:pt idx="26">
                  <c:v>4.084194447566305</c:v>
                </c:pt>
                <c:pt idx="27">
                  <c:v>4.1165108145166958</c:v>
                </c:pt>
                <c:pt idx="28">
                  <c:v>4.1421877876481439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857-4BFB-8B4F-8EC90B4EF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3648"/>
        <c:axId val="-1992566496"/>
      </c:scatterChart>
      <c:valAx>
        <c:axId val="-1992543648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6496"/>
        <c:crosses val="autoZero"/>
        <c:crossBetween val="midCat"/>
      </c:valAx>
      <c:valAx>
        <c:axId val="-1992566496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3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MDC A. del Sol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0-4101-A2C0-6AA001A268FF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Ligante'!$BR$5:$BR$33</c:f>
              <c:numCache>
                <c:formatCode>0.00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0-4101-A2C0-6AA001A268FF}"/>
            </c:ext>
          </c:extLst>
        </c:ser>
        <c:ser>
          <c:idx val="3"/>
          <c:order val="2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Ligante'!$BU$5:$BU$33</c:f>
              <c:numCache>
                <c:formatCode>0.00</c:formatCode>
                <c:ptCount val="29"/>
                <c:pt idx="0">
                  <c:v>2.6877760330661675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0-4101-A2C0-6AA001A268FF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Ligante'!$BW$5:$BW$33</c:f>
              <c:numCache>
                <c:formatCode>0.00</c:formatCode>
                <c:ptCount val="29"/>
                <c:pt idx="0">
                  <c:v>2.8877914339013149</c:v>
                </c:pt>
                <c:pt idx="1">
                  <c:v>3.1221704339869336</c:v>
                </c:pt>
                <c:pt idx="2">
                  <c:v>3.3769556031931751</c:v>
                </c:pt>
                <c:pt idx="3">
                  <c:v>3.803849612373678</c:v>
                </c:pt>
                <c:pt idx="4">
                  <c:v>3.8725166827668436</c:v>
                </c:pt>
                <c:pt idx="5">
                  <c:v>3.9111669575431733</c:v>
                </c:pt>
                <c:pt idx="6">
                  <c:v>3.9378572059005807</c:v>
                </c:pt>
                <c:pt idx="7">
                  <c:v>3.958122754848258</c:v>
                </c:pt>
                <c:pt idx="8">
                  <c:v>3.9743891615012479</c:v>
                </c:pt>
                <c:pt idx="9">
                  <c:v>3.9879330633783963</c:v>
                </c:pt>
                <c:pt idx="10">
                  <c:v>3.9995077907869003</c:v>
                </c:pt>
                <c:pt idx="11">
                  <c:v>4.0095943606903699</c:v>
                </c:pt>
                <c:pt idx="12">
                  <c:v>4.0185182357537208</c:v>
                </c:pt>
                <c:pt idx="13">
                  <c:v>4.0265096430995388</c:v>
                </c:pt>
                <c:pt idx="14">
                  <c:v>4.0337372863442962</c:v>
                </c:pt>
                <c:pt idx="15">
                  <c:v>4.0403283812636985</c:v>
                </c:pt>
                <c:pt idx="16">
                  <c:v>4.0463811666828953</c:v>
                </c:pt>
                <c:pt idx="17">
                  <c:v>4.0519730409971739</c:v>
                </c:pt>
                <c:pt idx="18">
                  <c:v>4.057166037335767</c:v>
                </c:pt>
                <c:pt idx="19">
                  <c:v>4.0620106163244678</c:v>
                </c:pt>
                <c:pt idx="20">
                  <c:v>4.066548359924548</c:v>
                </c:pt>
                <c:pt idx="21">
                  <c:v>4.0708139268707129</c:v>
                </c:pt>
                <c:pt idx="22">
                  <c:v>4.0748364995396216</c:v>
                </c:pt>
                <c:pt idx="23">
                  <c:v>4.1587761862919566</c:v>
                </c:pt>
                <c:pt idx="24">
                  <c:v>4.230089733305455</c:v>
                </c:pt>
                <c:pt idx="25">
                  <c:v>4.2882600044442576</c:v>
                </c:pt>
                <c:pt idx="26">
                  <c:v>4.3329222250397441</c:v>
                </c:pt>
                <c:pt idx="27">
                  <c:v>4.3638184022174498</c:v>
                </c:pt>
                <c:pt idx="28">
                  <c:v>4.3808170197258542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70-4101-A2C0-6AA001A268FF}"/>
            </c:ext>
          </c:extLst>
        </c:ser>
        <c:ser>
          <c:idx val="6"/>
          <c:order val="4"/>
          <c:tx>
            <c:v>Hirsh (HPDR)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Ligante'!$BV$5:$BV$33</c:f>
              <c:numCache>
                <c:formatCode>0.00</c:formatCode>
                <c:ptCount val="29"/>
                <c:pt idx="0">
                  <c:v>2.3523964670108137</c:v>
                </c:pt>
                <c:pt idx="1">
                  <c:v>2.4710595207369046</c:v>
                </c:pt>
                <c:pt idx="2">
                  <c:v>2.7080838861285921</c:v>
                </c:pt>
                <c:pt idx="3">
                  <c:v>3.2289292730022381</c:v>
                </c:pt>
                <c:pt idx="4">
                  <c:v>3.3180890312012163</c:v>
                </c:pt>
                <c:pt idx="5">
                  <c:v>3.3686748298908618</c:v>
                </c:pt>
                <c:pt idx="6">
                  <c:v>3.4037711128071857</c:v>
                </c:pt>
                <c:pt idx="7">
                  <c:v>3.4305081944849283</c:v>
                </c:pt>
                <c:pt idx="8">
                  <c:v>3.4520247386118381</c:v>
                </c:pt>
                <c:pt idx="9">
                  <c:v>3.4699781194926889</c:v>
                </c:pt>
                <c:pt idx="10">
                  <c:v>3.4853488450400048</c:v>
                </c:pt>
                <c:pt idx="11">
                  <c:v>3.4987643099933257</c:v>
                </c:pt>
                <c:pt idx="12">
                  <c:v>3.5106497776797214</c:v>
                </c:pt>
                <c:pt idx="13">
                  <c:v>3.5213065396487284</c:v>
                </c:pt>
                <c:pt idx="14">
                  <c:v>3.5309556759373519</c:v>
                </c:pt>
                <c:pt idx="15">
                  <c:v>3.5397641025559157</c:v>
                </c:pt>
                <c:pt idx="16">
                  <c:v>3.5478608585093179</c:v>
                </c:pt>
                <c:pt idx="17">
                  <c:v>3.5553477111029452</c:v>
                </c:pt>
                <c:pt idx="18">
                  <c:v>3.5623063003014939</c:v>
                </c:pt>
                <c:pt idx="19">
                  <c:v>3.568803092801752</c:v>
                </c:pt>
                <c:pt idx="20">
                  <c:v>3.574892903990619</c:v>
                </c:pt>
                <c:pt idx="21">
                  <c:v>3.5806214567232502</c:v>
                </c:pt>
                <c:pt idx="22">
                  <c:v>3.5860272761427701</c:v>
                </c:pt>
                <c:pt idx="23">
                  <c:v>3.6997264958775866</c:v>
                </c:pt>
                <c:pt idx="24">
                  <c:v>3.7982012089111579</c:v>
                </c:pt>
                <c:pt idx="25">
                  <c:v>3.8811820216323194</c:v>
                </c:pt>
                <c:pt idx="26">
                  <c:v>3.9491275708647495</c:v>
                </c:pt>
                <c:pt idx="27">
                  <c:v>4.0030244174328979</c:v>
                </c:pt>
                <c:pt idx="28">
                  <c:v>4.0441143164760094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470-4101-A2C0-6AA001A268FF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Ligante'!$BQ$5:$BQ$33</c:f>
              <c:numCache>
                <c:formatCode>#,##0.00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xVal>
          <c:yVal>
            <c:numRef>
              <c:f>'Gráficas x Ligante'!$BX$5:$BX$33</c:f>
              <c:numCache>
                <c:formatCode>0.00</c:formatCode>
                <c:ptCount val="29"/>
                <c:pt idx="0">
                  <c:v>2.4441662088901857</c:v>
                </c:pt>
                <c:pt idx="1">
                  <c:v>2.6254076119101279</c:v>
                </c:pt>
                <c:pt idx="2">
                  <c:v>2.882663793761743</c:v>
                </c:pt>
                <c:pt idx="3">
                  <c:v>3.3570899857872769</c:v>
                </c:pt>
                <c:pt idx="4">
                  <c:v>3.4352035628546345</c:v>
                </c:pt>
                <c:pt idx="5">
                  <c:v>3.4793397523986527</c:v>
                </c:pt>
                <c:pt idx="6">
                  <c:v>3.5098906126949885</c:v>
                </c:pt>
                <c:pt idx="7">
                  <c:v>3.5331277587398908</c:v>
                </c:pt>
                <c:pt idx="8">
                  <c:v>3.5518050672993313</c:v>
                </c:pt>
                <c:pt idx="9">
                  <c:v>3.5673742113898608</c:v>
                </c:pt>
                <c:pt idx="10">
                  <c:v>3.5806928635739812</c:v>
                </c:pt>
                <c:pt idx="11">
                  <c:v>3.592309228712395</c:v>
                </c:pt>
                <c:pt idx="12">
                  <c:v>3.6025945570318996</c:v>
                </c:pt>
                <c:pt idx="13">
                  <c:v>3.6118116679004086</c:v>
                </c:pt>
                <c:pt idx="14">
                  <c:v>3.6201532797697444</c:v>
                </c:pt>
                <c:pt idx="15">
                  <c:v>3.6277648072113999</c:v>
                </c:pt>
                <c:pt idx="16">
                  <c:v>3.6347586055238681</c:v>
                </c:pt>
                <c:pt idx="17">
                  <c:v>3.6412232403392943</c:v>
                </c:pt>
                <c:pt idx="18">
                  <c:v>3.6472297286691129</c:v>
                </c:pt>
                <c:pt idx="19">
                  <c:v>3.6528358643859833</c:v>
                </c:pt>
                <c:pt idx="20">
                  <c:v>3.6580892918623085</c:v>
                </c:pt>
                <c:pt idx="21">
                  <c:v>3.6630297380692292</c:v>
                </c:pt>
                <c:pt idx="22">
                  <c:v>3.6676906648216039</c:v>
                </c:pt>
                <c:pt idx="23">
                  <c:v>3.765462260394254</c:v>
                </c:pt>
                <c:pt idx="24">
                  <c:v>3.8497584861223224</c:v>
                </c:pt>
                <c:pt idx="25">
                  <c:v>3.9205274234150047</c:v>
                </c:pt>
                <c:pt idx="26">
                  <c:v>3.9782665350514272</c:v>
                </c:pt>
                <c:pt idx="27">
                  <c:v>4.0238339856620335</c:v>
                </c:pt>
                <c:pt idx="28">
                  <c:v>4.058221193470227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470-4101-A2C0-6AA001A26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7456"/>
        <c:axId val="-1992561056"/>
      </c:scatterChart>
      <c:valAx>
        <c:axId val="-1992547456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61056"/>
        <c:crosses val="autoZero"/>
        <c:crossBetween val="midCat"/>
      </c:valAx>
      <c:valAx>
        <c:axId val="-1992561056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MDC A. del Maipo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5D-43A9-8299-2822597854B6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Ligante'!$CB$5:$CB$33</c:f>
              <c:numCache>
                <c:formatCode>0.00</c:formatCode>
                <c:ptCount val="29"/>
                <c:pt idx="0">
                  <c:v>2.3831269014205216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5D-43A9-8299-2822597854B6}"/>
            </c:ext>
          </c:extLst>
        </c:ser>
        <c:ser>
          <c:idx val="3"/>
          <c:order val="2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Ligante'!$CE$5:$CE$33</c:f>
              <c:numCache>
                <c:formatCode>0.00</c:formatCode>
                <c:ptCount val="29"/>
                <c:pt idx="0">
                  <c:v>2.7423341467369058</c:v>
                </c:pt>
                <c:pt idx="1">
                  <c:v>2.9874362575424418</c:v>
                </c:pt>
                <c:pt idx="2">
                  <c:v>3.2530696091502018</c:v>
                </c:pt>
                <c:pt idx="3">
                  <c:v>3.7089558654460855</c:v>
                </c:pt>
                <c:pt idx="4">
                  <c:v>3.7839932316271905</c:v>
                </c:pt>
                <c:pt idx="5">
                  <c:v>3.8264163176132513</c:v>
                </c:pt>
                <c:pt idx="6">
                  <c:v>3.8557789900993509</c:v>
                </c:pt>
                <c:pt idx="7">
                  <c:v>3.8781043480144324</c:v>
                </c:pt>
                <c:pt idx="8">
                  <c:v>3.8960397494574277</c:v>
                </c:pt>
                <c:pt idx="9">
                  <c:v>3.9109816927347079</c:v>
                </c:pt>
                <c:pt idx="10">
                  <c:v>3.9237556828960485</c:v>
                </c:pt>
                <c:pt idx="11">
                  <c:v>3.9348895757858648</c:v>
                </c:pt>
                <c:pt idx="12">
                  <c:v>3.9447409532372695</c:v>
                </c:pt>
                <c:pt idx="13">
                  <c:v>3.9535630210339732</c:v>
                </c:pt>
                <c:pt idx="14">
                  <c:v>3.9615414846251751</c:v>
                </c:pt>
                <c:pt idx="15">
                  <c:v>3.9688164886219464</c:v>
                </c:pt>
                <c:pt idx="16">
                  <c:v>3.9754963295397285</c:v>
                </c:pt>
                <c:pt idx="17">
                  <c:v>3.9816663815340365</c:v>
                </c:pt>
                <c:pt idx="18">
                  <c:v>3.9873951072390823</c:v>
                </c:pt>
                <c:pt idx="19">
                  <c:v>3.9927382244989835</c:v>
                </c:pt>
                <c:pt idx="20">
                  <c:v>3.9977416676992643</c:v>
                </c:pt>
                <c:pt idx="21">
                  <c:v>4.0024437386275817</c:v>
                </c:pt>
                <c:pt idx="22">
                  <c:v>4.0068766987936293</c:v>
                </c:pt>
                <c:pt idx="23">
                  <c:v>4.0988357629368446</c:v>
                </c:pt>
                <c:pt idx="24">
                  <c:v>4.1750347662893175</c:v>
                </c:pt>
                <c:pt idx="25">
                  <c:v>4.2338725381262226</c:v>
                </c:pt>
                <c:pt idx="26">
                  <c:v>4.2744821167623543</c:v>
                </c:pt>
                <c:pt idx="27">
                  <c:v>4.297131026572715</c:v>
                </c:pt>
                <c:pt idx="28">
                  <c:v>4.303349561699843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5D-43A9-8299-2822597854B6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Ligante'!$CG$5:$CG$33</c:f>
              <c:numCache>
                <c:formatCode>0.00</c:formatCode>
                <c:ptCount val="29"/>
                <c:pt idx="0">
                  <c:v>2.9165659660098373</c:v>
                </c:pt>
                <c:pt idx="1">
                  <c:v>3.1825886347984764</c:v>
                </c:pt>
                <c:pt idx="2">
                  <c:v>3.451374204430806</c:v>
                </c:pt>
                <c:pt idx="3">
                  <c:v>3.8675963022931241</c:v>
                </c:pt>
                <c:pt idx="4">
                  <c:v>3.9316353572303089</c:v>
                </c:pt>
                <c:pt idx="5">
                  <c:v>3.967404094514881</c:v>
                </c:pt>
                <c:pt idx="6">
                  <c:v>3.9919945367662781</c:v>
                </c:pt>
                <c:pt idx="7">
                  <c:v>4.0106075910285259</c:v>
                </c:pt>
                <c:pt idx="8">
                  <c:v>4.0255119951985598</c:v>
                </c:pt>
                <c:pt idx="9">
                  <c:v>4.0378979618281035</c:v>
                </c:pt>
                <c:pt idx="10">
                  <c:v>4.0484660404597523</c:v>
                </c:pt>
                <c:pt idx="11">
                  <c:v>4.057662619756095</c:v>
                </c:pt>
                <c:pt idx="12">
                  <c:v>4.0657892054888007</c:v>
                </c:pt>
                <c:pt idx="13">
                  <c:v>4.073058757586228</c:v>
                </c:pt>
                <c:pt idx="14">
                  <c:v>4.0796271213184863</c:v>
                </c:pt>
                <c:pt idx="15">
                  <c:v>4.0856116788226746</c:v>
                </c:pt>
                <c:pt idx="16">
                  <c:v>4.0911029799649805</c:v>
                </c:pt>
                <c:pt idx="17">
                  <c:v>4.0961722974042774</c:v>
                </c:pt>
                <c:pt idx="18">
                  <c:v>4.1008767049506094</c:v>
                </c:pt>
                <c:pt idx="19">
                  <c:v>4.1052625919660581</c:v>
                </c:pt>
                <c:pt idx="20">
                  <c:v>4.1093681572277934</c:v>
                </c:pt>
                <c:pt idx="21">
                  <c:v>4.1132252176886013</c:v>
                </c:pt>
                <c:pt idx="22">
                  <c:v>4.1168605457765484</c:v>
                </c:pt>
                <c:pt idx="23">
                  <c:v>4.1922426641501547</c:v>
                </c:pt>
                <c:pt idx="24">
                  <c:v>4.2553872626512241</c:v>
                </c:pt>
                <c:pt idx="25">
                  <c:v>4.3058573635149662</c:v>
                </c:pt>
                <c:pt idx="26">
                  <c:v>4.3433190567940505</c:v>
                </c:pt>
                <c:pt idx="27">
                  <c:v>4.3676488475821245</c:v>
                </c:pt>
                <c:pt idx="28">
                  <c:v>4.379085496820049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5D-43A9-8299-2822597854B6}"/>
            </c:ext>
          </c:extLst>
        </c:ser>
        <c:ser>
          <c:idx val="6"/>
          <c:order val="4"/>
          <c:tx>
            <c:v>Hirsh (HPDR)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Ligante'!$CF$5:$CF$33</c:f>
              <c:numCache>
                <c:formatCode>0.00</c:formatCode>
                <c:ptCount val="29"/>
                <c:pt idx="0">
                  <c:v>2.3747404919558588</c:v>
                </c:pt>
                <c:pt idx="1">
                  <c:v>2.5295672234979465</c:v>
                </c:pt>
                <c:pt idx="2">
                  <c:v>2.7886974252974186</c:v>
                </c:pt>
                <c:pt idx="3">
                  <c:v>3.2936413684072261</c:v>
                </c:pt>
                <c:pt idx="4">
                  <c:v>3.3775073475899671</c:v>
                </c:pt>
                <c:pt idx="5">
                  <c:v>3.4249918331345435</c:v>
                </c:pt>
                <c:pt idx="6">
                  <c:v>3.457912495976776</c:v>
                </c:pt>
                <c:pt idx="7">
                  <c:v>3.4829852649697943</c:v>
                </c:pt>
                <c:pt idx="8">
                  <c:v>3.5031611497043911</c:v>
                </c:pt>
                <c:pt idx="9">
                  <c:v>3.5199966793858719</c:v>
                </c:pt>
                <c:pt idx="10">
                  <c:v>3.5344119815535846</c:v>
                </c:pt>
                <c:pt idx="11">
                  <c:v>3.5469954786132747</c:v>
                </c:pt>
                <c:pt idx="12">
                  <c:v>3.5581458448535113</c:v>
                </c:pt>
                <c:pt idx="13">
                  <c:v>3.5681454394156051</c:v>
                </c:pt>
                <c:pt idx="14">
                  <c:v>3.5772013957984878</c:v>
                </c:pt>
                <c:pt idx="15">
                  <c:v>3.5854700678053768</c:v>
                </c:pt>
                <c:pt idx="16">
                  <c:v>3.5930723090239853</c:v>
                </c:pt>
                <c:pt idx="17">
                  <c:v>3.6001034187170884</c:v>
                </c:pt>
                <c:pt idx="18">
                  <c:v>3.6066398400400761</c:v>
                </c:pt>
                <c:pt idx="19">
                  <c:v>3.6127438036071742</c:v>
                </c:pt>
                <c:pt idx="20">
                  <c:v>3.6184666280032953</c:v>
                </c:pt>
                <c:pt idx="21">
                  <c:v>3.6238511172352594</c:v>
                </c:pt>
                <c:pt idx="22">
                  <c:v>3.6289333358010789</c:v>
                </c:pt>
                <c:pt idx="23">
                  <c:v>3.7361697837366625</c:v>
                </c:pt>
                <c:pt idx="24">
                  <c:v>3.8299357504650815</c:v>
                </c:pt>
                <c:pt idx="25">
                  <c:v>3.9101499737301357</c:v>
                </c:pt>
                <c:pt idx="26">
                  <c:v>3.9773119773822723</c:v>
                </c:pt>
                <c:pt idx="27">
                  <c:v>4.0323688310606975</c:v>
                </c:pt>
                <c:pt idx="28">
                  <c:v>4.0765267634382685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5D-43A9-8299-2822597854B6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Ligante'!$CA$5:$CA$33</c:f>
              <c:numCache>
                <c:formatCode>#,##0.00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xVal>
          <c:yVal>
            <c:numRef>
              <c:f>'Gráficas x Ligante'!$CH$5:$CH$33</c:f>
              <c:numCache>
                <c:formatCode>0.00</c:formatCode>
                <c:ptCount val="29"/>
                <c:pt idx="0">
                  <c:v>2.468706127359396</c:v>
                </c:pt>
                <c:pt idx="1">
                  <c:v>2.6945978372669774</c:v>
                </c:pt>
                <c:pt idx="2">
                  <c:v>2.980255425034088</c:v>
                </c:pt>
                <c:pt idx="3">
                  <c:v>3.4528426989040661</c:v>
                </c:pt>
                <c:pt idx="4">
                  <c:v>3.5266290459500755</c:v>
                </c:pt>
                <c:pt idx="5">
                  <c:v>3.5679345077916333</c:v>
                </c:pt>
                <c:pt idx="6">
                  <c:v>3.5963721577390841</c:v>
                </c:pt>
                <c:pt idx="7">
                  <c:v>3.6179211066438222</c:v>
                </c:pt>
                <c:pt idx="8">
                  <c:v>3.6351924706992786</c:v>
                </c:pt>
                <c:pt idx="9">
                  <c:v>3.6495571776284645</c:v>
                </c:pt>
                <c:pt idx="10">
                  <c:v>3.6618226492991397</c:v>
                </c:pt>
                <c:pt idx="11">
                  <c:v>3.6725036368930524</c:v>
                </c:pt>
                <c:pt idx="12">
                  <c:v>3.6819479714401537</c:v>
                </c:pt>
                <c:pt idx="13">
                  <c:v>3.6904014259423468</c:v>
                </c:pt>
                <c:pt idx="14">
                  <c:v>3.6980439183777438</c:v>
                </c:pt>
                <c:pt idx="15">
                  <c:v>3.7050110028832854</c:v>
                </c:pt>
                <c:pt idx="16">
                  <c:v>3.7114072758075447</c:v>
                </c:pt>
                <c:pt idx="17">
                  <c:v>3.7173150864509705</c:v>
                </c:pt>
                <c:pt idx="18">
                  <c:v>3.7228003938055121</c:v>
                </c:pt>
                <c:pt idx="19">
                  <c:v>3.7279168206065747</c:v>
                </c:pt>
                <c:pt idx="20">
                  <c:v>3.7327085307812911</c:v>
                </c:pt>
                <c:pt idx="21">
                  <c:v>3.7372123168484128</c:v>
                </c:pt>
                <c:pt idx="22">
                  <c:v>3.7414591435252569</c:v>
                </c:pt>
                <c:pt idx="23">
                  <c:v>3.8301255623379595</c:v>
                </c:pt>
                <c:pt idx="24">
                  <c:v>3.9061576503285993</c:v>
                </c:pt>
                <c:pt idx="25">
                  <c:v>3.970066565595098</c:v>
                </c:pt>
                <c:pt idx="26">
                  <c:v>4.0227239321584554</c:v>
                </c:pt>
                <c:pt idx="27">
                  <c:v>4.0652048782834074</c:v>
                </c:pt>
                <c:pt idx="28">
                  <c:v>4.0986289661409332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45D-43A9-8299-28225978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56704"/>
        <c:axId val="-1992543104"/>
      </c:scatterChart>
      <c:valAx>
        <c:axId val="-1992556704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3104"/>
        <c:crosses val="autoZero"/>
        <c:crossBetween val="midCat"/>
      </c:valAx>
      <c:valAx>
        <c:axId val="-1992543104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6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Mezcla IV-A-12 A. del Maipo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xVal>
          <c:yVal>
            <c:numRef>
              <c:f>'Gráficas x Ligante'!$B$35:$C$35</c:f>
              <c:numCache>
                <c:formatCode>0.00</c:formatCode>
                <c:ptCount val="2"/>
                <c:pt idx="0" formatCode="#,##0.00">
                  <c:v>0</c:v>
                </c:pt>
                <c:pt idx="1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FA-47E2-BB02-95A82624A25B}"/>
            </c:ext>
          </c:extLst>
        </c:ser>
        <c:ser>
          <c:idx val="1"/>
          <c:order val="1"/>
          <c:tx>
            <c:v>Witczack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'Gráficas x Ligante'!$CK$5:$CK$33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Ligante'!$CL$5:$CL$33</c:f>
              <c:numCache>
                <c:formatCode>0.00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FA-47E2-BB02-95A82624A25B}"/>
            </c:ext>
          </c:extLst>
        </c:ser>
        <c:ser>
          <c:idx val="3"/>
          <c:order val="2"/>
          <c:tx>
            <c:v>Witczack Mod (HPDR)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'Gráficas x Ligante'!$CK$5:$CK$33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Ligante'!$CO$5:$CO$33</c:f>
              <c:numCache>
                <c:formatCode>0.00</c:formatCode>
                <c:ptCount val="29"/>
                <c:pt idx="0">
                  <c:v>2.8220444795124036</c:v>
                </c:pt>
                <c:pt idx="1">
                  <c:v>3.0688178394122936</c:v>
                </c:pt>
                <c:pt idx="2">
                  <c:v>3.3514612256681438</c:v>
                </c:pt>
                <c:pt idx="3">
                  <c:v>3.8499726308428031</c:v>
                </c:pt>
                <c:pt idx="4">
                  <c:v>3.9323850346803049</c:v>
                </c:pt>
                <c:pt idx="5">
                  <c:v>3.9790030018781906</c:v>
                </c:pt>
                <c:pt idx="6">
                  <c:v>4.0112918482820046</c:v>
                </c:pt>
                <c:pt idx="7">
                  <c:v>4.0358614713982499</c:v>
                </c:pt>
                <c:pt idx="8">
                  <c:v>4.0556163121075475</c:v>
                </c:pt>
                <c:pt idx="9">
                  <c:v>4.0720881302772494</c:v>
                </c:pt>
                <c:pt idx="10">
                  <c:v>4.0861822289057539</c:v>
                </c:pt>
                <c:pt idx="11">
                  <c:v>4.0984774143225211</c:v>
                </c:pt>
                <c:pt idx="12">
                  <c:v>4.1093657473584466</c:v>
                </c:pt>
                <c:pt idx="13">
                  <c:v>4.1191248317430151</c:v>
                </c:pt>
                <c:pt idx="14">
                  <c:v>4.1279582597885387</c:v>
                </c:pt>
                <c:pt idx="15">
                  <c:v>4.1360196727370218</c:v>
                </c:pt>
                <c:pt idx="16">
                  <c:v>4.1434277973927855</c:v>
                </c:pt>
                <c:pt idx="17">
                  <c:v>4.1502762326381291</c:v>
                </c:pt>
                <c:pt idx="18">
                  <c:v>4.1566400393968568</c:v>
                </c:pt>
                <c:pt idx="19">
                  <c:v>4.1625803084938244</c:v>
                </c:pt>
                <c:pt idx="20">
                  <c:v>4.168147406878961</c:v>
                </c:pt>
                <c:pt idx="21">
                  <c:v>4.1733833352937824</c:v>
                </c:pt>
                <c:pt idx="22">
                  <c:v>4.1783234736234149</c:v>
                </c:pt>
                <c:pt idx="23">
                  <c:v>4.2820537506338754</c:v>
                </c:pt>
                <c:pt idx="24">
                  <c:v>4.3715800649998435</c:v>
                </c:pt>
                <c:pt idx="25">
                  <c:v>4.4464647571706628</c:v>
                </c:pt>
                <c:pt idx="26">
                  <c:v>4.5065166625215136</c:v>
                </c:pt>
                <c:pt idx="27">
                  <c:v>4.5516320572281517</c:v>
                </c:pt>
                <c:pt idx="28">
                  <c:v>4.5817300185023404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FA-47E2-BB02-95A82624A25B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'Gráficas x Ligante'!$CK$5:$CK$33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Ligante'!$CQ$5:$CQ$33</c:f>
              <c:numCache>
                <c:formatCode>0.00</c:formatCode>
                <c:ptCount val="29"/>
                <c:pt idx="0">
                  <c:v>3.0625310082899828</c:v>
                </c:pt>
                <c:pt idx="1">
                  <c:v>3.3411319707759612</c:v>
                </c:pt>
                <c:pt idx="2">
                  <c:v>3.6204765935140646</c:v>
                </c:pt>
                <c:pt idx="3">
                  <c:v>4.0495836868717152</c:v>
                </c:pt>
                <c:pt idx="4">
                  <c:v>4.1155166540044075</c:v>
                </c:pt>
                <c:pt idx="5">
                  <c:v>4.152372957841667</c:v>
                </c:pt>
                <c:pt idx="6">
                  <c:v>4.1777296970295801</c:v>
                </c:pt>
                <c:pt idx="7">
                  <c:v>4.1969353930438897</c:v>
                </c:pt>
                <c:pt idx="8">
                  <c:v>4.2123234946027033</c:v>
                </c:pt>
                <c:pt idx="9">
                  <c:v>4.2251183779343515</c:v>
                </c:pt>
                <c:pt idx="10">
                  <c:v>4.2360408375701724</c:v>
                </c:pt>
                <c:pt idx="11">
                  <c:v>4.2455502508292824</c:v>
                </c:pt>
                <c:pt idx="12">
                  <c:v>4.253956956000815</c:v>
                </c:pt>
                <c:pt idx="13">
                  <c:v>4.2614801930021819</c:v>
                </c:pt>
                <c:pt idx="14">
                  <c:v>4.2682804324833894</c:v>
                </c:pt>
                <c:pt idx="15">
                  <c:v>4.2744785621970411</c:v>
                </c:pt>
                <c:pt idx="16">
                  <c:v>4.2801678526663345</c:v>
                </c:pt>
                <c:pt idx="17">
                  <c:v>4.2854217305701763</c:v>
                </c:pt>
                <c:pt idx="18">
                  <c:v>4.2902990044194018</c:v>
                </c:pt>
                <c:pt idx="19">
                  <c:v>4.2948474812971371</c:v>
                </c:pt>
                <c:pt idx="20">
                  <c:v>4.2991065336182563</c:v>
                </c:pt>
                <c:pt idx="21">
                  <c:v>4.3031089609581175</c:v>
                </c:pt>
                <c:pt idx="22">
                  <c:v>4.3068823667322835</c:v>
                </c:pt>
                <c:pt idx="23">
                  <c:v>4.3854181804576964</c:v>
                </c:pt>
                <c:pt idx="24">
                  <c:v>4.451848418813511</c:v>
                </c:pt>
                <c:pt idx="25">
                  <c:v>4.5057463886032307</c:v>
                </c:pt>
                <c:pt idx="26">
                  <c:v>4.5467425898871605</c:v>
                </c:pt>
                <c:pt idx="27">
                  <c:v>4.5746308292056055</c:v>
                </c:pt>
                <c:pt idx="28">
                  <c:v>4.589543953977854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FA-47E2-BB02-95A82624A25B}"/>
            </c:ext>
          </c:extLst>
        </c:ser>
        <c:ser>
          <c:idx val="6"/>
          <c:order val="4"/>
          <c:tx>
            <c:v>Hirsh (HPDR)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Ligante'!$CP$5:$CP$33</c:f>
              <c:numCache>
                <c:formatCode>0.00</c:formatCode>
                <c:ptCount val="29"/>
                <c:pt idx="0">
                  <c:v>2.3838565968346668</c:v>
                </c:pt>
                <c:pt idx="1">
                  <c:v>2.5350266816296148</c:v>
                </c:pt>
                <c:pt idx="2">
                  <c:v>2.8088364159832762</c:v>
                </c:pt>
                <c:pt idx="3">
                  <c:v>3.3565369469158961</c:v>
                </c:pt>
                <c:pt idx="4">
                  <c:v>3.4468515961604131</c:v>
                </c:pt>
                <c:pt idx="5">
                  <c:v>3.4977301844999555</c:v>
                </c:pt>
                <c:pt idx="6">
                  <c:v>3.532869836490903</c:v>
                </c:pt>
                <c:pt idx="7">
                  <c:v>3.5595489925125956</c:v>
                </c:pt>
                <c:pt idx="8">
                  <c:v>3.5809599968056629</c:v>
                </c:pt>
                <c:pt idx="9">
                  <c:v>3.5987839882794836</c:v>
                </c:pt>
                <c:pt idx="10">
                  <c:v>3.614013335627202</c:v>
                </c:pt>
                <c:pt idx="11">
                  <c:v>3.6272818320990394</c:v>
                </c:pt>
                <c:pt idx="12">
                  <c:v>3.6390183754383449</c:v>
                </c:pt>
                <c:pt idx="13">
                  <c:v>3.6495263901045139</c:v>
                </c:pt>
                <c:pt idx="14">
                  <c:v>3.6590282289519509</c:v>
                </c:pt>
                <c:pt idx="15">
                  <c:v>3.6676915678523985</c:v>
                </c:pt>
                <c:pt idx="16">
                  <c:v>3.6756458902266576</c:v>
                </c:pt>
                <c:pt idx="17">
                  <c:v>3.6829932093453031</c:v>
                </c:pt>
                <c:pt idx="18">
                  <c:v>3.6898152842978242</c:v>
                </c:pt>
                <c:pt idx="19">
                  <c:v>3.6961786190875978</c:v>
                </c:pt>
                <c:pt idx="20">
                  <c:v>3.7021380135220912</c:v>
                </c:pt>
                <c:pt idx="21">
                  <c:v>3.7077391409146419</c:v>
                </c:pt>
                <c:pt idx="22">
                  <c:v>3.7130204554544224</c:v>
                </c:pt>
                <c:pt idx="23">
                  <c:v>3.8230731335768025</c:v>
                </c:pt>
                <c:pt idx="24">
                  <c:v>3.9165979257800836</c:v>
                </c:pt>
                <c:pt idx="25">
                  <c:v>3.9939085870899063</c:v>
                </c:pt>
                <c:pt idx="26">
                  <c:v>4.0561037581019521</c:v>
                </c:pt>
                <c:pt idx="27">
                  <c:v>4.1047632309078441</c:v>
                </c:pt>
                <c:pt idx="28">
                  <c:v>4.1416077159077549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FA-47E2-BB02-95A82624A25B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'Gráficas x Ligante'!$CK$5:$CK$33</c:f>
              <c:numCache>
                <c:formatCode>#,##0.00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xVal>
          <c:yVal>
            <c:numRef>
              <c:f>'Gráficas x Ligante'!$CR$5:$CR$33</c:f>
              <c:numCache>
                <c:formatCode>0.00</c:formatCode>
                <c:ptCount val="29"/>
                <c:pt idx="0">
                  <c:v>2.5189591278597812</c:v>
                </c:pt>
                <c:pt idx="1">
                  <c:v>2.7702541407786629</c:v>
                </c:pt>
                <c:pt idx="2">
                  <c:v>3.068780100770875</c:v>
                </c:pt>
                <c:pt idx="3">
                  <c:v>3.5407674481838463</c:v>
                </c:pt>
                <c:pt idx="4">
                  <c:v>3.6127235981646684</c:v>
                </c:pt>
                <c:pt idx="5">
                  <c:v>3.6528055232388543</c:v>
                </c:pt>
                <c:pt idx="6">
                  <c:v>3.680316466892505</c:v>
                </c:pt>
                <c:pt idx="7">
                  <c:v>3.7011168720341256</c:v>
                </c:pt>
                <c:pt idx="8">
                  <c:v>3.7177592051794175</c:v>
                </c:pt>
                <c:pt idx="9">
                  <c:v>3.7315809056131117</c:v>
                </c:pt>
                <c:pt idx="10">
                  <c:v>3.7433683927194905</c:v>
                </c:pt>
                <c:pt idx="11">
                  <c:v>3.7536223437912262</c:v>
                </c:pt>
                <c:pt idx="12">
                  <c:v>3.7626806811163647</c:v>
                </c:pt>
                <c:pt idx="13">
                  <c:v>3.7707819286964153</c:v>
                </c:pt>
                <c:pt idx="14">
                  <c:v>3.7781005361778774</c:v>
                </c:pt>
                <c:pt idx="15">
                  <c:v>3.7847678277830261</c:v>
                </c:pt>
                <c:pt idx="16">
                  <c:v>3.7908850586799749</c:v>
                </c:pt>
                <c:pt idx="17">
                  <c:v>3.7965318917717576</c:v>
                </c:pt>
                <c:pt idx="18">
                  <c:v>3.8017720929870604</c:v>
                </c:pt>
                <c:pt idx="19">
                  <c:v>3.8066574709274681</c:v>
                </c:pt>
                <c:pt idx="20">
                  <c:v>3.8112306713696875</c:v>
                </c:pt>
                <c:pt idx="21">
                  <c:v>3.8155272033128274</c:v>
                </c:pt>
                <c:pt idx="22">
                  <c:v>3.8195769363977439</c:v>
                </c:pt>
                <c:pt idx="23">
                  <c:v>3.9037609441822432</c:v>
                </c:pt>
                <c:pt idx="24">
                  <c:v>3.9754113206997346</c:v>
                </c:pt>
                <c:pt idx="25">
                  <c:v>4.0353147855847888</c:v>
                </c:pt>
                <c:pt idx="26">
                  <c:v>4.0845559728059699</c:v>
                </c:pt>
                <c:pt idx="27">
                  <c:v>4.124357826343636</c:v>
                </c:pt>
                <c:pt idx="28">
                  <c:v>4.1559361925243712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FFA-47E2-BB02-95A82624A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53984"/>
        <c:axId val="-1992541472"/>
      </c:scatterChart>
      <c:valAx>
        <c:axId val="-1992553984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Ec. Sigmoidal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1472"/>
        <c:crosses val="autoZero"/>
        <c:crossBetween val="midCat"/>
      </c:valAx>
      <c:valAx>
        <c:axId val="-1992541472"/>
        <c:scaling>
          <c:orientation val="minMax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3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2'!$GN$13:$GN$41</c:f>
              <c:numCache>
                <c:formatCode>#,##0.0000</c:formatCode>
                <c:ptCount val="29"/>
                <c:pt idx="0">
                  <c:v>2.0562608173919834</c:v>
                </c:pt>
                <c:pt idx="1">
                  <c:v>2.2578587189463541</c:v>
                </c:pt>
                <c:pt idx="2">
                  <c:v>2.5084837419631021</c:v>
                </c:pt>
                <c:pt idx="3">
                  <c:v>3.0035756027247151</c:v>
                </c:pt>
                <c:pt idx="4">
                  <c:v>3.0926068955159365</c:v>
                </c:pt>
                <c:pt idx="5">
                  <c:v>3.1439763987281695</c:v>
                </c:pt>
                <c:pt idx="6">
                  <c:v>3.180001362880299</c:v>
                </c:pt>
                <c:pt idx="7">
                  <c:v>3.2076657740590084</c:v>
                </c:pt>
                <c:pt idx="8">
                  <c:v>3.2300709729729347</c:v>
                </c:pt>
                <c:pt idx="9">
                  <c:v>3.24886565350229</c:v>
                </c:pt>
                <c:pt idx="10">
                  <c:v>3.2650305317875086</c:v>
                </c:pt>
                <c:pt idx="11">
                  <c:v>3.2791960404798246</c:v>
                </c:pt>
                <c:pt idx="12">
                  <c:v>3.2917912167114176</c:v>
                </c:pt>
                <c:pt idx="13">
                  <c:v>3.3031211029774417</c:v>
                </c:pt>
                <c:pt idx="14">
                  <c:v>3.3134102424377407</c:v>
                </c:pt>
                <c:pt idx="15">
                  <c:v>3.3228286536264857</c:v>
                </c:pt>
                <c:pt idx="16">
                  <c:v>3.3315081199817942</c:v>
                </c:pt>
                <c:pt idx="17">
                  <c:v>3.339552825333453</c:v>
                </c:pt>
                <c:pt idx="18">
                  <c:v>3.3470465362989654</c:v>
                </c:pt>
                <c:pt idx="19">
                  <c:v>3.354057594111461</c:v>
                </c:pt>
                <c:pt idx="20">
                  <c:v>3.3606424709598715</c:v>
                </c:pt>
                <c:pt idx="21">
                  <c:v>3.3668483588790656</c:v>
                </c:pt>
                <c:pt idx="22">
                  <c:v>3.3727150904438465</c:v>
                </c:pt>
                <c:pt idx="23">
                  <c:v>3.498709507868158</c:v>
                </c:pt>
                <c:pt idx="24">
                  <c:v>3.6128079021696911</c:v>
                </c:pt>
                <c:pt idx="25">
                  <c:v>3.7141621694471314</c:v>
                </c:pt>
                <c:pt idx="26">
                  <c:v>3.8026666521216699</c:v>
                </c:pt>
                <c:pt idx="27">
                  <c:v>3.8788018280458441</c:v>
                </c:pt>
                <c:pt idx="28">
                  <c:v>3.9434573083040845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D0-407E-88F5-321E2454CE58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2'!$GR$13:$GR$41</c:f>
              <c:numCache>
                <c:formatCode>General</c:formatCode>
                <c:ptCount val="29"/>
                <c:pt idx="0">
                  <c:v>2.6570420801070234</c:v>
                </c:pt>
                <c:pt idx="1">
                  <c:v>2.9572095963914893</c:v>
                </c:pt>
                <c:pt idx="2">
                  <c:v>3.2420727771057178</c:v>
                </c:pt>
                <c:pt idx="3">
                  <c:v>3.6610445852457629</c:v>
                </c:pt>
                <c:pt idx="4">
                  <c:v>3.7248654383625768</c:v>
                </c:pt>
                <c:pt idx="5">
                  <c:v>3.7606642979780638</c:v>
                </c:pt>
                <c:pt idx="6">
                  <c:v>3.7853762775114208</c:v>
                </c:pt>
                <c:pt idx="7">
                  <c:v>3.8041517576802728</c:v>
                </c:pt>
                <c:pt idx="8">
                  <c:v>3.8192383424000371</c:v>
                </c:pt>
                <c:pt idx="9">
                  <c:v>3.8318160040651015</c:v>
                </c:pt>
                <c:pt idx="10">
                  <c:v>3.8425798566241918</c:v>
                </c:pt>
                <c:pt idx="11">
                  <c:v>3.8519732289756408</c:v>
                </c:pt>
                <c:pt idx="12">
                  <c:v>3.8602958404972347</c:v>
                </c:pt>
                <c:pt idx="13">
                  <c:v>3.8677595887368219</c:v>
                </c:pt>
                <c:pt idx="14">
                  <c:v>3.8745196868848502</c:v>
                </c:pt>
                <c:pt idx="15">
                  <c:v>3.8806931494162096</c:v>
                </c:pt>
                <c:pt idx="16">
                  <c:v>3.8863703250853012</c:v>
                </c:pt>
                <c:pt idx="17">
                  <c:v>3.8916223921796513</c:v>
                </c:pt>
                <c:pt idx="18">
                  <c:v>3.8965063992630968</c:v>
                </c:pt>
                <c:pt idx="19">
                  <c:v>3.9010687553608174</c:v>
                </c:pt>
                <c:pt idx="20">
                  <c:v>3.9053477079356922</c:v>
                </c:pt>
                <c:pt idx="21">
                  <c:v>3.9093751410695514</c:v>
                </c:pt>
                <c:pt idx="22">
                  <c:v>3.9131779056376423</c:v>
                </c:pt>
                <c:pt idx="23">
                  <c:v>3.9939785963554568</c:v>
                </c:pt>
                <c:pt idx="24">
                  <c:v>4.0663502936945575</c:v>
                </c:pt>
                <c:pt idx="25">
                  <c:v>4.1307932837892816</c:v>
                </c:pt>
                <c:pt idx="26">
                  <c:v>4.1878772488381308</c:v>
                </c:pt>
                <c:pt idx="27">
                  <c:v>4.2382090592934025</c:v>
                </c:pt>
                <c:pt idx="28">
                  <c:v>4.2824066113957544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D0-407E-88F5-321E2454CE58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2'!$HJ$13:$HJ$41</c:f>
              <c:numCache>
                <c:formatCode>0.00</c:formatCode>
                <c:ptCount val="29"/>
                <c:pt idx="0">
                  <c:v>2.8220444795124036</c:v>
                </c:pt>
                <c:pt idx="1">
                  <c:v>3.0688178394122936</c:v>
                </c:pt>
                <c:pt idx="2">
                  <c:v>3.3514612256681438</c:v>
                </c:pt>
                <c:pt idx="3">
                  <c:v>3.8499726308428031</c:v>
                </c:pt>
                <c:pt idx="4">
                  <c:v>3.9323850346803049</c:v>
                </c:pt>
                <c:pt idx="5">
                  <c:v>3.9790030018781906</c:v>
                </c:pt>
                <c:pt idx="6">
                  <c:v>4.0112918482820046</c:v>
                </c:pt>
                <c:pt idx="7">
                  <c:v>4.0358614713982499</c:v>
                </c:pt>
                <c:pt idx="8">
                  <c:v>4.0556163121075475</c:v>
                </c:pt>
                <c:pt idx="9">
                  <c:v>4.0720881302772494</c:v>
                </c:pt>
                <c:pt idx="10">
                  <c:v>4.0861822289057539</c:v>
                </c:pt>
                <c:pt idx="11">
                  <c:v>4.0984774143225211</c:v>
                </c:pt>
                <c:pt idx="12">
                  <c:v>4.1093657473584466</c:v>
                </c:pt>
                <c:pt idx="13">
                  <c:v>4.1191248317430151</c:v>
                </c:pt>
                <c:pt idx="14">
                  <c:v>4.1279582597885387</c:v>
                </c:pt>
                <c:pt idx="15">
                  <c:v>4.1360196727370218</c:v>
                </c:pt>
                <c:pt idx="16">
                  <c:v>4.1434277973927855</c:v>
                </c:pt>
                <c:pt idx="17">
                  <c:v>4.1502762326381291</c:v>
                </c:pt>
                <c:pt idx="18">
                  <c:v>4.1566400393968568</c:v>
                </c:pt>
                <c:pt idx="19">
                  <c:v>4.1625803084938244</c:v>
                </c:pt>
                <c:pt idx="20">
                  <c:v>4.168147406878961</c:v>
                </c:pt>
                <c:pt idx="21">
                  <c:v>4.1733833352937824</c:v>
                </c:pt>
                <c:pt idx="22">
                  <c:v>4.1783234736234149</c:v>
                </c:pt>
                <c:pt idx="23">
                  <c:v>4.2820537506338754</c:v>
                </c:pt>
                <c:pt idx="24">
                  <c:v>4.3715800649998435</c:v>
                </c:pt>
                <c:pt idx="25">
                  <c:v>4.4464647571706628</c:v>
                </c:pt>
                <c:pt idx="26">
                  <c:v>4.5065166625215136</c:v>
                </c:pt>
                <c:pt idx="27">
                  <c:v>4.5516320572281517</c:v>
                </c:pt>
                <c:pt idx="28">
                  <c:v>4.5817300185023404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D0-407E-88F5-321E2454CE58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2'!$HR$13:$HR$41</c:f>
              <c:numCache>
                <c:formatCode>0.00</c:formatCode>
                <c:ptCount val="29"/>
                <c:pt idx="0">
                  <c:v>3.0625310082899828</c:v>
                </c:pt>
                <c:pt idx="1">
                  <c:v>3.3411319707759612</c:v>
                </c:pt>
                <c:pt idx="2">
                  <c:v>3.6204765935140646</c:v>
                </c:pt>
                <c:pt idx="3">
                  <c:v>4.0495836868717152</c:v>
                </c:pt>
                <c:pt idx="4">
                  <c:v>4.1155166540044075</c:v>
                </c:pt>
                <c:pt idx="5">
                  <c:v>4.152372957841667</c:v>
                </c:pt>
                <c:pt idx="6">
                  <c:v>4.1777296970295801</c:v>
                </c:pt>
                <c:pt idx="7">
                  <c:v>4.1969353930438897</c:v>
                </c:pt>
                <c:pt idx="8">
                  <c:v>4.2123234946027033</c:v>
                </c:pt>
                <c:pt idx="9">
                  <c:v>4.2251183779343515</c:v>
                </c:pt>
                <c:pt idx="10">
                  <c:v>4.2360408375701724</c:v>
                </c:pt>
                <c:pt idx="11">
                  <c:v>4.2455502508292824</c:v>
                </c:pt>
                <c:pt idx="12">
                  <c:v>4.253956956000815</c:v>
                </c:pt>
                <c:pt idx="13">
                  <c:v>4.2614801930021819</c:v>
                </c:pt>
                <c:pt idx="14">
                  <c:v>4.2682804324833894</c:v>
                </c:pt>
                <c:pt idx="15">
                  <c:v>4.2744785621970411</c:v>
                </c:pt>
                <c:pt idx="16">
                  <c:v>4.2801678526663345</c:v>
                </c:pt>
                <c:pt idx="17">
                  <c:v>4.2854217305701763</c:v>
                </c:pt>
                <c:pt idx="18">
                  <c:v>4.2902990044194018</c:v>
                </c:pt>
                <c:pt idx="19">
                  <c:v>4.2948474812971371</c:v>
                </c:pt>
                <c:pt idx="20">
                  <c:v>4.2991065336182563</c:v>
                </c:pt>
                <c:pt idx="21">
                  <c:v>4.3031089609581175</c:v>
                </c:pt>
                <c:pt idx="22">
                  <c:v>4.3068823667322835</c:v>
                </c:pt>
                <c:pt idx="23">
                  <c:v>4.3854181804576964</c:v>
                </c:pt>
                <c:pt idx="24">
                  <c:v>4.451848418813511</c:v>
                </c:pt>
                <c:pt idx="25">
                  <c:v>4.5057463886032307</c:v>
                </c:pt>
                <c:pt idx="26">
                  <c:v>4.5467425898871605</c:v>
                </c:pt>
                <c:pt idx="27">
                  <c:v>4.5746308292056055</c:v>
                </c:pt>
                <c:pt idx="28">
                  <c:v>4.589543953977854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D0-407E-88F5-321E2454CE58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2'!$HX$13:$HX$41</c:f>
              <c:numCache>
                <c:formatCode>0.000</c:formatCode>
                <c:ptCount val="29"/>
                <c:pt idx="0">
                  <c:v>2.3838565968346668</c:v>
                </c:pt>
                <c:pt idx="1">
                  <c:v>2.5350266816296148</c:v>
                </c:pt>
                <c:pt idx="2">
                  <c:v>2.8088364159832762</c:v>
                </c:pt>
                <c:pt idx="3">
                  <c:v>3.3565369469158961</c:v>
                </c:pt>
                <c:pt idx="4">
                  <c:v>3.4468515961604131</c:v>
                </c:pt>
                <c:pt idx="5">
                  <c:v>3.4977301844999555</c:v>
                </c:pt>
                <c:pt idx="6">
                  <c:v>3.532869836490903</c:v>
                </c:pt>
                <c:pt idx="7">
                  <c:v>3.5595489925125956</c:v>
                </c:pt>
                <c:pt idx="8">
                  <c:v>3.5809599968056629</c:v>
                </c:pt>
                <c:pt idx="9">
                  <c:v>3.5987839882794836</c:v>
                </c:pt>
                <c:pt idx="10">
                  <c:v>3.614013335627202</c:v>
                </c:pt>
                <c:pt idx="11">
                  <c:v>3.6272818320990394</c:v>
                </c:pt>
                <c:pt idx="12">
                  <c:v>3.6390183754383449</c:v>
                </c:pt>
                <c:pt idx="13">
                  <c:v>3.6495263901045139</c:v>
                </c:pt>
                <c:pt idx="14">
                  <c:v>3.6590282289519509</c:v>
                </c:pt>
                <c:pt idx="15">
                  <c:v>3.6676915678523985</c:v>
                </c:pt>
                <c:pt idx="16">
                  <c:v>3.6756458902266576</c:v>
                </c:pt>
                <c:pt idx="17">
                  <c:v>3.6829932093453031</c:v>
                </c:pt>
                <c:pt idx="18">
                  <c:v>3.6898152842978242</c:v>
                </c:pt>
                <c:pt idx="19">
                  <c:v>3.6961786190875978</c:v>
                </c:pt>
                <c:pt idx="20">
                  <c:v>3.7021380135220912</c:v>
                </c:pt>
                <c:pt idx="21">
                  <c:v>3.7077391409146419</c:v>
                </c:pt>
                <c:pt idx="22">
                  <c:v>3.7130204554544224</c:v>
                </c:pt>
                <c:pt idx="23">
                  <c:v>3.8230731335768025</c:v>
                </c:pt>
                <c:pt idx="24">
                  <c:v>3.9165979257800836</c:v>
                </c:pt>
                <c:pt idx="25">
                  <c:v>3.9939085870899063</c:v>
                </c:pt>
                <c:pt idx="26">
                  <c:v>4.0561037581019521</c:v>
                </c:pt>
                <c:pt idx="27">
                  <c:v>4.1047632309078441</c:v>
                </c:pt>
                <c:pt idx="28">
                  <c:v>4.1416077159077549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CD0-407E-88F5-321E2454CE58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2'!$GM$13:$GM$41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2'!$IA$13:$IA$41</c:f>
              <c:numCache>
                <c:formatCode>0.000</c:formatCode>
                <c:ptCount val="29"/>
                <c:pt idx="0">
                  <c:v>2.5189591278597812</c:v>
                </c:pt>
                <c:pt idx="1">
                  <c:v>2.7702541407786629</c:v>
                </c:pt>
                <c:pt idx="2">
                  <c:v>3.068780100770875</c:v>
                </c:pt>
                <c:pt idx="3">
                  <c:v>3.5407674481838463</c:v>
                </c:pt>
                <c:pt idx="4">
                  <c:v>3.6127235981646684</c:v>
                </c:pt>
                <c:pt idx="5">
                  <c:v>3.6528055232388543</c:v>
                </c:pt>
                <c:pt idx="6">
                  <c:v>3.680316466892505</c:v>
                </c:pt>
                <c:pt idx="7">
                  <c:v>3.7011168720341256</c:v>
                </c:pt>
                <c:pt idx="8">
                  <c:v>3.7177592051794175</c:v>
                </c:pt>
                <c:pt idx="9">
                  <c:v>3.7315809056131117</c:v>
                </c:pt>
                <c:pt idx="10">
                  <c:v>3.7433683927194905</c:v>
                </c:pt>
                <c:pt idx="11">
                  <c:v>3.7536223437912262</c:v>
                </c:pt>
                <c:pt idx="12">
                  <c:v>3.7626806811163647</c:v>
                </c:pt>
                <c:pt idx="13">
                  <c:v>3.7707819286964153</c:v>
                </c:pt>
                <c:pt idx="14">
                  <c:v>3.7781005361778774</c:v>
                </c:pt>
                <c:pt idx="15">
                  <c:v>3.7847678277830261</c:v>
                </c:pt>
                <c:pt idx="16">
                  <c:v>3.7908850586799749</c:v>
                </c:pt>
                <c:pt idx="17">
                  <c:v>3.7965318917717576</c:v>
                </c:pt>
                <c:pt idx="18">
                  <c:v>3.8017720929870604</c:v>
                </c:pt>
                <c:pt idx="19">
                  <c:v>3.8066574709274681</c:v>
                </c:pt>
                <c:pt idx="20">
                  <c:v>3.8112306713696875</c:v>
                </c:pt>
                <c:pt idx="21">
                  <c:v>3.8155272033128274</c:v>
                </c:pt>
                <c:pt idx="22">
                  <c:v>3.8195769363977439</c:v>
                </c:pt>
                <c:pt idx="23">
                  <c:v>3.9037609441822432</c:v>
                </c:pt>
                <c:pt idx="24">
                  <c:v>3.9754113206997346</c:v>
                </c:pt>
                <c:pt idx="25">
                  <c:v>4.0353147855847888</c:v>
                </c:pt>
                <c:pt idx="26">
                  <c:v>4.0845559728059699</c:v>
                </c:pt>
                <c:pt idx="27">
                  <c:v>4.124357826343636</c:v>
                </c:pt>
                <c:pt idx="28">
                  <c:v>4.1559361925243712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CD0-407E-88F5-321E2454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52896"/>
        <c:axId val="-1992552352"/>
      </c:scatterChart>
      <c:valAx>
        <c:axId val="-199255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2352"/>
        <c:crosses val="autoZero"/>
        <c:crossBetween val="midCat"/>
      </c:valAx>
      <c:valAx>
        <c:axId val="-19925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52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2'!$EU$13:$EU$41</c:f>
              <c:numCache>
                <c:formatCode>#,##0.0000</c:formatCode>
                <c:ptCount val="29"/>
                <c:pt idx="0">
                  <c:v>2.0987795685437396</c:v>
                </c:pt>
                <c:pt idx="1">
                  <c:v>2.3002074415749978</c:v>
                </c:pt>
                <c:pt idx="2">
                  <c:v>2.5475051508021616</c:v>
                </c:pt>
                <c:pt idx="3">
                  <c:v>3.0257646745715445</c:v>
                </c:pt>
                <c:pt idx="4">
                  <c:v>3.1103214426354406</c:v>
                </c:pt>
                <c:pt idx="5">
                  <c:v>3.1589085345487686</c:v>
                </c:pt>
                <c:pt idx="6">
                  <c:v>3.1928946169911372</c:v>
                </c:pt>
                <c:pt idx="7">
                  <c:v>3.2189442968667343</c:v>
                </c:pt>
                <c:pt idx="8">
                  <c:v>3.2400105197288243</c:v>
                </c:pt>
                <c:pt idx="9">
                  <c:v>3.2576604457553238</c:v>
                </c:pt>
                <c:pt idx="10">
                  <c:v>3.2728250180421421</c:v>
                </c:pt>
                <c:pt idx="11">
                  <c:v>3.2861019852836955</c:v>
                </c:pt>
                <c:pt idx="12">
                  <c:v>3.2978977372275042</c:v>
                </c:pt>
                <c:pt idx="13">
                  <c:v>3.3085009611430323</c:v>
                </c:pt>
                <c:pt idx="14">
                  <c:v>3.3181239947096697</c:v>
                </c:pt>
                <c:pt idx="15">
                  <c:v>3.3269275010495978</c:v>
                </c:pt>
                <c:pt idx="16">
                  <c:v>3.3350359317674041</c:v>
                </c:pt>
                <c:pt idx="17">
                  <c:v>3.3425476160436021</c:v>
                </c:pt>
                <c:pt idx="18">
                  <c:v>3.3495415698445883</c:v>
                </c:pt>
                <c:pt idx="19">
                  <c:v>3.356082225693557</c:v>
                </c:pt>
                <c:pt idx="20">
                  <c:v>3.3622228005340511</c:v>
                </c:pt>
                <c:pt idx="21">
                  <c:v>3.368007746207534</c:v>
                </c:pt>
                <c:pt idx="22">
                  <c:v>3.3734745666191945</c:v>
                </c:pt>
                <c:pt idx="23">
                  <c:v>3.4904170632324218</c:v>
                </c:pt>
                <c:pt idx="24">
                  <c:v>3.595552262750731</c:v>
                </c:pt>
                <c:pt idx="25">
                  <c:v>3.6883306244914502</c:v>
                </c:pt>
                <c:pt idx="26">
                  <c:v>3.7688702518672921</c:v>
                </c:pt>
                <c:pt idx="27">
                  <c:v>3.8377944139538647</c:v>
                </c:pt>
                <c:pt idx="28">
                  <c:v>3.8960612194243547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51-489E-8239-8176B8D763A4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2'!$EY$13:$EY$41</c:f>
              <c:numCache>
                <c:formatCode>General</c:formatCode>
                <c:ptCount val="29"/>
                <c:pt idx="0">
                  <c:v>2.3831269014205216</c:v>
                </c:pt>
                <c:pt idx="1">
                  <c:v>2.6762295538502849</c:v>
                </c:pt>
                <c:pt idx="2">
                  <c:v>2.9543880797308577</c:v>
                </c:pt>
                <c:pt idx="3">
                  <c:v>3.3634987982363316</c:v>
                </c:pt>
                <c:pt idx="4">
                  <c:v>3.425817537986775</c:v>
                </c:pt>
                <c:pt idx="5">
                  <c:v>3.4607738211887056</c:v>
                </c:pt>
                <c:pt idx="6">
                  <c:v>3.4849041695944032</c:v>
                </c:pt>
                <c:pt idx="7">
                  <c:v>3.5032377424814762</c:v>
                </c:pt>
                <c:pt idx="8">
                  <c:v>3.5179692432521281</c:v>
                </c:pt>
                <c:pt idx="9">
                  <c:v>3.5302508719940628</c:v>
                </c:pt>
                <c:pt idx="10">
                  <c:v>3.540761382173462</c:v>
                </c:pt>
                <c:pt idx="11">
                  <c:v>3.5499336683207092</c:v>
                </c:pt>
                <c:pt idx="12">
                  <c:v>3.5580603954973098</c:v>
                </c:pt>
                <c:pt idx="13">
                  <c:v>3.5653484739448729</c:v>
                </c:pt>
                <c:pt idx="14">
                  <c:v>3.5719494636935258</c:v>
                </c:pt>
                <c:pt idx="15">
                  <c:v>3.5779776251182369</c:v>
                </c:pt>
                <c:pt idx="16">
                  <c:v>3.5835211804886433</c:v>
                </c:pt>
                <c:pt idx="17">
                  <c:v>3.5886496328113604</c:v>
                </c:pt>
                <c:pt idx="18">
                  <c:v>3.5934186879321905</c:v>
                </c:pt>
                <c:pt idx="19">
                  <c:v>3.5978736625747625</c:v>
                </c:pt>
                <c:pt idx="20">
                  <c:v>3.6020519039942256</c:v>
                </c:pt>
                <c:pt idx="21">
                  <c:v>3.6059845458357866</c:v>
                </c:pt>
                <c:pt idx="22">
                  <c:v>3.6096978070016514</c:v>
                </c:pt>
                <c:pt idx="23">
                  <c:v>3.6885967400397766</c:v>
                </c:pt>
                <c:pt idx="24">
                  <c:v>3.7592650678905222</c:v>
                </c:pt>
                <c:pt idx="25">
                  <c:v>3.8221913017517766</c:v>
                </c:pt>
                <c:pt idx="26">
                  <c:v>3.8779317155518154</c:v>
                </c:pt>
                <c:pt idx="27">
                  <c:v>3.927078896194947</c:v>
                </c:pt>
                <c:pt idx="28">
                  <c:v>3.9702361968664319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51-489E-8239-8176B8D763A4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2'!$FQ$13:$FQ$41</c:f>
              <c:numCache>
                <c:formatCode>0.00</c:formatCode>
                <c:ptCount val="29"/>
                <c:pt idx="0">
                  <c:v>2.7423341467369058</c:v>
                </c:pt>
                <c:pt idx="1">
                  <c:v>2.9874362575424418</c:v>
                </c:pt>
                <c:pt idx="2">
                  <c:v>3.2530696091502018</c:v>
                </c:pt>
                <c:pt idx="3">
                  <c:v>3.7089558654460855</c:v>
                </c:pt>
                <c:pt idx="4">
                  <c:v>3.7839932316271905</c:v>
                </c:pt>
                <c:pt idx="5">
                  <c:v>3.8264163176132513</c:v>
                </c:pt>
                <c:pt idx="6">
                  <c:v>3.8557789900993509</c:v>
                </c:pt>
                <c:pt idx="7">
                  <c:v>3.8781043480144324</c:v>
                </c:pt>
                <c:pt idx="8">
                  <c:v>3.8960397494574277</c:v>
                </c:pt>
                <c:pt idx="9">
                  <c:v>3.9109816927347079</c:v>
                </c:pt>
                <c:pt idx="10">
                  <c:v>3.9237556828960485</c:v>
                </c:pt>
                <c:pt idx="11">
                  <c:v>3.9348895757858648</c:v>
                </c:pt>
                <c:pt idx="12">
                  <c:v>3.9447409532372695</c:v>
                </c:pt>
                <c:pt idx="13">
                  <c:v>3.9535630210339732</c:v>
                </c:pt>
                <c:pt idx="14">
                  <c:v>3.9615414846251751</c:v>
                </c:pt>
                <c:pt idx="15">
                  <c:v>3.9688164886219464</c:v>
                </c:pt>
                <c:pt idx="16">
                  <c:v>3.9754963295397285</c:v>
                </c:pt>
                <c:pt idx="17">
                  <c:v>3.9816663815340365</c:v>
                </c:pt>
                <c:pt idx="18">
                  <c:v>3.9873951072390823</c:v>
                </c:pt>
                <c:pt idx="19">
                  <c:v>3.9927382244989835</c:v>
                </c:pt>
                <c:pt idx="20">
                  <c:v>3.9977416676992643</c:v>
                </c:pt>
                <c:pt idx="21">
                  <c:v>4.0024437386275817</c:v>
                </c:pt>
                <c:pt idx="22">
                  <c:v>4.0068766987936293</c:v>
                </c:pt>
                <c:pt idx="23">
                  <c:v>4.0988357629368446</c:v>
                </c:pt>
                <c:pt idx="24">
                  <c:v>4.1750347662893175</c:v>
                </c:pt>
                <c:pt idx="25">
                  <c:v>4.2338725381262226</c:v>
                </c:pt>
                <c:pt idx="26">
                  <c:v>4.2744821167623543</c:v>
                </c:pt>
                <c:pt idx="27">
                  <c:v>4.297131026572715</c:v>
                </c:pt>
                <c:pt idx="28">
                  <c:v>4.303349561699843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51-489E-8239-8176B8D763A4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2'!$FY$13:$FY$41</c:f>
              <c:numCache>
                <c:formatCode>0.00</c:formatCode>
                <c:ptCount val="29"/>
                <c:pt idx="0">
                  <c:v>2.9165659660098373</c:v>
                </c:pt>
                <c:pt idx="1">
                  <c:v>3.1825886347984764</c:v>
                </c:pt>
                <c:pt idx="2">
                  <c:v>3.451374204430806</c:v>
                </c:pt>
                <c:pt idx="3">
                  <c:v>3.8675963022931241</c:v>
                </c:pt>
                <c:pt idx="4">
                  <c:v>3.9316353572303089</c:v>
                </c:pt>
                <c:pt idx="5">
                  <c:v>3.967404094514881</c:v>
                </c:pt>
                <c:pt idx="6">
                  <c:v>3.9919945367662781</c:v>
                </c:pt>
                <c:pt idx="7">
                  <c:v>4.0106075910285259</c:v>
                </c:pt>
                <c:pt idx="8">
                  <c:v>4.0255119951985598</c:v>
                </c:pt>
                <c:pt idx="9">
                  <c:v>4.0378979618281035</c:v>
                </c:pt>
                <c:pt idx="10">
                  <c:v>4.0484660404597523</c:v>
                </c:pt>
                <c:pt idx="11">
                  <c:v>4.057662619756095</c:v>
                </c:pt>
                <c:pt idx="12">
                  <c:v>4.0657892054888007</c:v>
                </c:pt>
                <c:pt idx="13">
                  <c:v>4.073058757586228</c:v>
                </c:pt>
                <c:pt idx="14">
                  <c:v>4.0796271213184863</c:v>
                </c:pt>
                <c:pt idx="15">
                  <c:v>4.0856116788226746</c:v>
                </c:pt>
                <c:pt idx="16">
                  <c:v>4.0911029799649805</c:v>
                </c:pt>
                <c:pt idx="17">
                  <c:v>4.0961722974042774</c:v>
                </c:pt>
                <c:pt idx="18">
                  <c:v>4.1008767049506094</c:v>
                </c:pt>
                <c:pt idx="19">
                  <c:v>4.1052625919660581</c:v>
                </c:pt>
                <c:pt idx="20">
                  <c:v>4.1093681572277934</c:v>
                </c:pt>
                <c:pt idx="21">
                  <c:v>4.1132252176886013</c:v>
                </c:pt>
                <c:pt idx="22">
                  <c:v>4.1168605457765484</c:v>
                </c:pt>
                <c:pt idx="23">
                  <c:v>4.1922426641501547</c:v>
                </c:pt>
                <c:pt idx="24">
                  <c:v>4.2553872626512241</c:v>
                </c:pt>
                <c:pt idx="25">
                  <c:v>4.3058573635149662</c:v>
                </c:pt>
                <c:pt idx="26">
                  <c:v>4.3433190567940505</c:v>
                </c:pt>
                <c:pt idx="27">
                  <c:v>4.3676488475821245</c:v>
                </c:pt>
                <c:pt idx="28">
                  <c:v>4.379085496820049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51-489E-8239-8176B8D763A4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2'!$GE$13:$GE$41</c:f>
              <c:numCache>
                <c:formatCode>0.000</c:formatCode>
                <c:ptCount val="29"/>
                <c:pt idx="0">
                  <c:v>2.3747404919558588</c:v>
                </c:pt>
                <c:pt idx="1">
                  <c:v>2.5295672234979465</c:v>
                </c:pt>
                <c:pt idx="2">
                  <c:v>2.7886974252974186</c:v>
                </c:pt>
                <c:pt idx="3">
                  <c:v>3.2936413684072261</c:v>
                </c:pt>
                <c:pt idx="4">
                  <c:v>3.3775073475899671</c:v>
                </c:pt>
                <c:pt idx="5">
                  <c:v>3.4249918331345435</c:v>
                </c:pt>
                <c:pt idx="6">
                  <c:v>3.457912495976776</c:v>
                </c:pt>
                <c:pt idx="7">
                  <c:v>3.4829852649697943</c:v>
                </c:pt>
                <c:pt idx="8">
                  <c:v>3.5031611497043911</c:v>
                </c:pt>
                <c:pt idx="9">
                  <c:v>3.5199966793858719</c:v>
                </c:pt>
                <c:pt idx="10">
                  <c:v>3.5344119815535846</c:v>
                </c:pt>
                <c:pt idx="11">
                  <c:v>3.5469954786132747</c:v>
                </c:pt>
                <c:pt idx="12">
                  <c:v>3.5581458448535113</c:v>
                </c:pt>
                <c:pt idx="13">
                  <c:v>3.5681454394156051</c:v>
                </c:pt>
                <c:pt idx="14">
                  <c:v>3.5772013957984878</c:v>
                </c:pt>
                <c:pt idx="15">
                  <c:v>3.5854700678053768</c:v>
                </c:pt>
                <c:pt idx="16">
                  <c:v>3.5930723090239853</c:v>
                </c:pt>
                <c:pt idx="17">
                  <c:v>3.6001034187170884</c:v>
                </c:pt>
                <c:pt idx="18">
                  <c:v>3.6066398400400761</c:v>
                </c:pt>
                <c:pt idx="19">
                  <c:v>3.6127438036071742</c:v>
                </c:pt>
                <c:pt idx="20">
                  <c:v>3.6184666280032953</c:v>
                </c:pt>
                <c:pt idx="21">
                  <c:v>3.6238511172352594</c:v>
                </c:pt>
                <c:pt idx="22">
                  <c:v>3.6289333358010789</c:v>
                </c:pt>
                <c:pt idx="23">
                  <c:v>3.7361697837366625</c:v>
                </c:pt>
                <c:pt idx="24">
                  <c:v>3.8299357504650815</c:v>
                </c:pt>
                <c:pt idx="25">
                  <c:v>3.9101499737301357</c:v>
                </c:pt>
                <c:pt idx="26">
                  <c:v>3.9773119773822723</c:v>
                </c:pt>
                <c:pt idx="27">
                  <c:v>4.0323688310606975</c:v>
                </c:pt>
                <c:pt idx="28">
                  <c:v>4.0765267634382685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251-489E-8239-8176B8D763A4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2'!$ET$13:$ET$41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2'!$GH$13:$GH$41</c:f>
              <c:numCache>
                <c:formatCode>0.000</c:formatCode>
                <c:ptCount val="29"/>
                <c:pt idx="0">
                  <c:v>2.468706127359396</c:v>
                </c:pt>
                <c:pt idx="1">
                  <c:v>2.6945978372669774</c:v>
                </c:pt>
                <c:pt idx="2">
                  <c:v>2.980255425034088</c:v>
                </c:pt>
                <c:pt idx="3">
                  <c:v>3.4528426989040661</c:v>
                </c:pt>
                <c:pt idx="4">
                  <c:v>3.5266290459500755</c:v>
                </c:pt>
                <c:pt idx="5">
                  <c:v>3.5679345077916333</c:v>
                </c:pt>
                <c:pt idx="6">
                  <c:v>3.5963721577390841</c:v>
                </c:pt>
                <c:pt idx="7">
                  <c:v>3.6179211066438222</c:v>
                </c:pt>
                <c:pt idx="8">
                  <c:v>3.6351924706992786</c:v>
                </c:pt>
                <c:pt idx="9">
                  <c:v>3.6495571776284645</c:v>
                </c:pt>
                <c:pt idx="10">
                  <c:v>3.6618226492991397</c:v>
                </c:pt>
                <c:pt idx="11">
                  <c:v>3.6725036368930524</c:v>
                </c:pt>
                <c:pt idx="12">
                  <c:v>3.6819479714401537</c:v>
                </c:pt>
                <c:pt idx="13">
                  <c:v>3.6904014259423468</c:v>
                </c:pt>
                <c:pt idx="14">
                  <c:v>3.6980439183777438</c:v>
                </c:pt>
                <c:pt idx="15">
                  <c:v>3.7050110028832854</c:v>
                </c:pt>
                <c:pt idx="16">
                  <c:v>3.7114072758075447</c:v>
                </c:pt>
                <c:pt idx="17">
                  <c:v>3.7173150864509705</c:v>
                </c:pt>
                <c:pt idx="18">
                  <c:v>3.7228003938055121</c:v>
                </c:pt>
                <c:pt idx="19">
                  <c:v>3.7279168206065747</c:v>
                </c:pt>
                <c:pt idx="20">
                  <c:v>3.7327085307812911</c:v>
                </c:pt>
                <c:pt idx="21">
                  <c:v>3.7372123168484128</c:v>
                </c:pt>
                <c:pt idx="22">
                  <c:v>3.7414591435252569</c:v>
                </c:pt>
                <c:pt idx="23">
                  <c:v>3.8301255623379595</c:v>
                </c:pt>
                <c:pt idx="24">
                  <c:v>3.9061576503285993</c:v>
                </c:pt>
                <c:pt idx="25">
                  <c:v>3.970066565595098</c:v>
                </c:pt>
                <c:pt idx="26">
                  <c:v>4.0227239321584554</c:v>
                </c:pt>
                <c:pt idx="27">
                  <c:v>4.0652048782834074</c:v>
                </c:pt>
                <c:pt idx="28">
                  <c:v>4.0986289661409332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251-489E-8239-8176B8D7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0928"/>
        <c:axId val="-1992549632"/>
      </c:scatterChart>
      <c:valAx>
        <c:axId val="-199254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9632"/>
        <c:crosses val="autoZero"/>
        <c:crossBetween val="midCat"/>
      </c:valAx>
      <c:valAx>
        <c:axId val="-19925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018119722986438E-2"/>
                  <c:y val="0.21752280964879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Módulo1!$KF$13:$KF$41</c:f>
              <c:numCache>
                <c:formatCode>General</c:formatCode>
                <c:ptCount val="29"/>
                <c:pt idx="0">
                  <c:v>2.6158428202728392</c:v>
                </c:pt>
                <c:pt idx="1">
                  <c:v>2.9153375528500023</c:v>
                </c:pt>
                <c:pt idx="2">
                  <c:v>3.2001363821492643</c:v>
                </c:pt>
                <c:pt idx="3">
                  <c:v>3.620032969645036</c:v>
                </c:pt>
                <c:pt idx="4">
                  <c:v>3.6841014928347633</c:v>
                </c:pt>
                <c:pt idx="5">
                  <c:v>3.7200516608899714</c:v>
                </c:pt>
                <c:pt idx="6">
                  <c:v>3.7448732834166387</c:v>
                </c:pt>
                <c:pt idx="7">
                  <c:v>3.7637349045131265</c:v>
                </c:pt>
                <c:pt idx="8">
                  <c:v>3.7788924812308426</c:v>
                </c:pt>
                <c:pt idx="9">
                  <c:v>3.7915305383298032</c:v>
                </c:pt>
                <c:pt idx="10">
                  <c:v>3.802346950241962</c:v>
                </c:pt>
                <c:pt idx="11">
                  <c:v>3.8117868483042252</c:v>
                </c:pt>
                <c:pt idx="12">
                  <c:v>3.8201511947256281</c:v>
                </c:pt>
                <c:pt idx="13">
                  <c:v>3.8276527807261065</c:v>
                </c:pt>
                <c:pt idx="14">
                  <c:v>3.8344474838681664</c:v>
                </c:pt>
                <c:pt idx="15">
                  <c:v>3.8406528261120996</c:v>
                </c:pt>
                <c:pt idx="16">
                  <c:v>3.8463595526894703</c:v>
                </c:pt>
                <c:pt idx="17">
                  <c:v>3.8516391575846365</c:v>
                </c:pt>
                <c:pt idx="18">
                  <c:v>3.8565489448595733</c:v>
                </c:pt>
                <c:pt idx="19">
                  <c:v>3.8611355332503292</c:v>
                </c:pt>
                <c:pt idx="20">
                  <c:v>3.8654373444809198</c:v>
                </c:pt>
                <c:pt idx="21">
                  <c:v>3.8694864090174619</c:v>
                </c:pt>
                <c:pt idx="22">
                  <c:v>3.8733097018938412</c:v>
                </c:pt>
                <c:pt idx="23">
                  <c:v>3.9545703681603142</c:v>
                </c:pt>
                <c:pt idx="24">
                  <c:v>4.0273926602421524</c:v>
                </c:pt>
                <c:pt idx="25">
                  <c:v>4.0922676061707897</c:v>
                </c:pt>
                <c:pt idx="26">
                  <c:v>4.1497583925000665</c:v>
                </c:pt>
                <c:pt idx="27">
                  <c:v>4.2004677687048133</c:v>
                </c:pt>
                <c:pt idx="28">
                  <c:v>4.2450114564438053</c:v>
                </c:pt>
              </c:numCache>
            </c:numRef>
          </c:xVal>
          <c:yVal>
            <c:numRef>
              <c:f>Módulo1!$KB$13:$KB$41</c:f>
              <c:numCache>
                <c:formatCode>#,##0.0000</c:formatCode>
                <c:ptCount val="29"/>
                <c:pt idx="0">
                  <c:v>2.2308059439281247</c:v>
                </c:pt>
                <c:pt idx="1">
                  <c:v>2.5108163226982323</c:v>
                </c:pt>
                <c:pt idx="2">
                  <c:v>2.8476385722414683</c:v>
                </c:pt>
                <c:pt idx="3">
                  <c:v>3.4302785862547109</c:v>
                </c:pt>
                <c:pt idx="4">
                  <c:v>3.520762683880104</c:v>
                </c:pt>
                <c:pt idx="5">
                  <c:v>3.5708806660567802</c:v>
                </c:pt>
                <c:pt idx="6">
                  <c:v>3.6051125181510102</c:v>
                </c:pt>
                <c:pt idx="7">
                  <c:v>3.6308871984214037</c:v>
                </c:pt>
                <c:pt idx="8">
                  <c:v>3.6514354206843382</c:v>
                </c:pt>
                <c:pt idx="9">
                  <c:v>3.6684470611605118</c:v>
                </c:pt>
                <c:pt idx="10">
                  <c:v>3.6829140215238265</c:v>
                </c:pt>
                <c:pt idx="11">
                  <c:v>3.6954667159755017</c:v>
                </c:pt>
                <c:pt idx="12">
                  <c:v>3.7065299287917188</c:v>
                </c:pt>
                <c:pt idx="13">
                  <c:v>3.7164030239796872</c:v>
                </c:pt>
                <c:pt idx="14">
                  <c:v>3.7253046193620918</c:v>
                </c:pt>
                <c:pt idx="15">
                  <c:v>3.7333990532600536</c:v>
                </c:pt>
                <c:pt idx="16">
                  <c:v>3.7408128629162736</c:v>
                </c:pt>
                <c:pt idx="17">
                  <c:v>3.7476454722870844</c:v>
                </c:pt>
                <c:pt idx="18">
                  <c:v>3.7539763657821235</c:v>
                </c:pt>
                <c:pt idx="19">
                  <c:v>3.7598700458555712</c:v>
                </c:pt>
                <c:pt idx="20">
                  <c:v>3.7653795462835022</c:v>
                </c:pt>
                <c:pt idx="21">
                  <c:v>3.7705489770192866</c:v>
                </c:pt>
                <c:pt idx="22">
                  <c:v>3.7754154033950416</c:v>
                </c:pt>
                <c:pt idx="23">
                  <c:v>3.8751340789711399</c:v>
                </c:pt>
                <c:pt idx="24">
                  <c:v>3.9575712760800394</c:v>
                </c:pt>
                <c:pt idx="25">
                  <c:v>4.0245528660804153</c:v>
                </c:pt>
                <c:pt idx="26">
                  <c:v>4.078215524127474</c:v>
                </c:pt>
                <c:pt idx="27">
                  <c:v>4.1207246913848667</c:v>
                </c:pt>
                <c:pt idx="28">
                  <c:v>4.1540982025211841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04-439E-BAE8-79ED2CA6CFBE}"/>
            </c:ext>
          </c:extLst>
        </c:ser>
        <c:ser>
          <c:idx val="1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Módulo1!$DD$44:$DE$44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xVal>
          <c:yVal>
            <c:numRef>
              <c:f>Módulo1!$DD$45:$DE$45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04-439E-BAE8-79ED2CA6C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9717120"/>
        <c:axId val="-2029723104"/>
      </c:scatterChart>
      <c:valAx>
        <c:axId val="-2029717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Modelo Predictivo MEPDG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23104"/>
        <c:crosses val="autoZero"/>
        <c:crossBetween val="midCat"/>
      </c:valAx>
      <c:valAx>
        <c:axId val="-202972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Valor</a:t>
                </a:r>
                <a:r>
                  <a:rPr lang="es-CL" baseline="0"/>
                  <a:t> Medido (Ec. SIgmoidal)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29717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2'!$DB$13:$DB$41</c:f>
              <c:numCache>
                <c:formatCode>#,##0.0000</c:formatCode>
                <c:ptCount val="29"/>
                <c:pt idx="0">
                  <c:v>1.9088584905624375</c:v>
                </c:pt>
                <c:pt idx="1">
                  <c:v>2.1252956457274639</c:v>
                </c:pt>
                <c:pt idx="2">
                  <c:v>2.3691427853808995</c:v>
                </c:pt>
                <c:pt idx="3">
                  <c:v>2.8122232176268698</c:v>
                </c:pt>
                <c:pt idx="4">
                  <c:v>2.8899695216315657</c:v>
                </c:pt>
                <c:pt idx="5">
                  <c:v>2.9348743571911884</c:v>
                </c:pt>
                <c:pt idx="6">
                  <c:v>2.9664245143600736</c:v>
                </c:pt>
                <c:pt idx="7">
                  <c:v>2.9907000367804089</c:v>
                </c:pt>
                <c:pt idx="8">
                  <c:v>3.0103979077221052</c:v>
                </c:pt>
                <c:pt idx="9">
                  <c:v>3.0269513183974741</c:v>
                </c:pt>
                <c:pt idx="10">
                  <c:v>3.041212773374073</c:v>
                </c:pt>
                <c:pt idx="11">
                  <c:v>3.0537303831142171</c:v>
                </c:pt>
                <c:pt idx="12">
                  <c:v>3.0648772711801557</c:v>
                </c:pt>
                <c:pt idx="13">
                  <c:v>3.0749188244919097</c:v>
                </c:pt>
                <c:pt idx="14">
                  <c:v>3.0840504777024322</c:v>
                </c:pt>
                <c:pt idx="15">
                  <c:v>3.0924202759915511</c:v>
                </c:pt>
                <c:pt idx="16">
                  <c:v>3.1001430251581246</c:v>
                </c:pt>
                <c:pt idx="17">
                  <c:v>3.1073095310135046</c:v>
                </c:pt>
                <c:pt idx="18">
                  <c:v>3.1139928397593879</c:v>
                </c:pt>
                <c:pt idx="19">
                  <c:v>3.1202525758128674</c:v>
                </c:pt>
                <c:pt idx="20">
                  <c:v>3.1261380328028849</c:v>
                </c:pt>
                <c:pt idx="21">
                  <c:v>3.1316904241834806</c:v>
                </c:pt>
                <c:pt idx="22">
                  <c:v>3.1369445533423841</c:v>
                </c:pt>
                <c:pt idx="23">
                  <c:v>3.2512246593689715</c:v>
                </c:pt>
                <c:pt idx="24">
                  <c:v>3.3578567608325134</c:v>
                </c:pt>
                <c:pt idx="25">
                  <c:v>3.4561405984206779</c:v>
                </c:pt>
                <c:pt idx="26">
                  <c:v>3.545711605181908</c:v>
                </c:pt>
                <c:pt idx="27">
                  <c:v>3.6265052026798861</c:v>
                </c:pt>
                <c:pt idx="28">
                  <c:v>3.6987068575242468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DE-4464-A0E5-6609A3BA9258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2'!$DF$13:$DF$41</c:f>
              <c:numCache>
                <c:formatCode>General</c:formatCode>
                <c:ptCount val="29"/>
                <c:pt idx="0">
                  <c:v>2.3951711595043381</c:v>
                </c:pt>
                <c:pt idx="1">
                  <c:v>2.6892652575195508</c:v>
                </c:pt>
                <c:pt idx="2">
                  <c:v>2.9683646791588369</c:v>
                </c:pt>
                <c:pt idx="3">
                  <c:v>3.3788592507699007</c:v>
                </c:pt>
                <c:pt idx="4">
                  <c:v>3.4413887891566031</c:v>
                </c:pt>
                <c:pt idx="5">
                  <c:v>3.4764633150710349</c:v>
                </c:pt>
                <c:pt idx="6">
                  <c:v>3.5006752865094937</c:v>
                </c:pt>
                <c:pt idx="7">
                  <c:v>3.5190708743246253</c:v>
                </c:pt>
                <c:pt idx="8">
                  <c:v>3.5338522056965536</c:v>
                </c:pt>
                <c:pt idx="9">
                  <c:v>3.5461753781314491</c:v>
                </c:pt>
                <c:pt idx="10">
                  <c:v>3.5567214410389849</c:v>
                </c:pt>
                <c:pt idx="11">
                  <c:v>3.5659247532534954</c:v>
                </c:pt>
                <c:pt idx="12">
                  <c:v>3.5740789698018798</c:v>
                </c:pt>
                <c:pt idx="13">
                  <c:v>3.5813917008178962</c:v>
                </c:pt>
                <c:pt idx="14">
                  <c:v>3.5880150189968512</c:v>
                </c:pt>
                <c:pt idx="15">
                  <c:v>3.5940635712095097</c:v>
                </c:pt>
                <c:pt idx="16">
                  <c:v>3.5996258781451256</c:v>
                </c:pt>
                <c:pt idx="17">
                  <c:v>3.6047716779103616</c:v>
                </c:pt>
                <c:pt idx="18">
                  <c:v>3.6095568647809637</c:v>
                </c:pt>
                <c:pt idx="19">
                  <c:v>3.6140269087683752</c:v>
                </c:pt>
                <c:pt idx="20">
                  <c:v>3.6182192834581302</c:v>
                </c:pt>
                <c:pt idx="21">
                  <c:v>3.6221652278077401</c:v>
                </c:pt>
                <c:pt idx="22">
                  <c:v>3.6258910494071594</c:v>
                </c:pt>
                <c:pt idx="23">
                  <c:v>3.7050568650483884</c:v>
                </c:pt>
                <c:pt idx="24">
                  <c:v>3.7759642347539177</c:v>
                </c:pt>
                <c:pt idx="25">
                  <c:v>3.8391033221538673</c:v>
                </c:pt>
                <c:pt idx="26">
                  <c:v>3.8950322828221617</c:v>
                </c:pt>
                <c:pt idx="27">
                  <c:v>3.9443457081406028</c:v>
                </c:pt>
                <c:pt idx="28">
                  <c:v>3.9876489921898428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DE-4464-A0E5-6609A3BA9258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2'!$DX$13:$DX$41</c:f>
              <c:numCache>
                <c:formatCode>0.00</c:formatCode>
                <c:ptCount val="29"/>
                <c:pt idx="0">
                  <c:v>2.6877760330661675</c:v>
                </c:pt>
                <c:pt idx="1">
                  <c:v>2.92640186196514</c:v>
                </c:pt>
                <c:pt idx="2">
                  <c:v>3.1959802999548805</c:v>
                </c:pt>
                <c:pt idx="3">
                  <c:v>3.6706502853216079</c:v>
                </c:pt>
                <c:pt idx="4">
                  <c:v>3.7494445999664561</c:v>
                </c:pt>
                <c:pt idx="5">
                  <c:v>3.7940712909233278</c:v>
                </c:pt>
                <c:pt idx="6">
                  <c:v>3.8250033989248258</c:v>
                </c:pt>
                <c:pt idx="7">
                  <c:v>3.8485521533866947</c:v>
                </c:pt>
                <c:pt idx="8">
                  <c:v>3.8674928404944207</c:v>
                </c:pt>
                <c:pt idx="9">
                  <c:v>3.8832899533796676</c:v>
                </c:pt>
                <c:pt idx="10">
                  <c:v>3.8968094470963535</c:v>
                </c:pt>
                <c:pt idx="11">
                  <c:v>3.9086051905185624</c:v>
                </c:pt>
                <c:pt idx="12">
                  <c:v>3.9190524809298029</c:v>
                </c:pt>
                <c:pt idx="13">
                  <c:v>3.9284171317965115</c:v>
                </c:pt>
                <c:pt idx="14">
                  <c:v>3.9368941401410118</c:v>
                </c:pt>
                <c:pt idx="15">
                  <c:v>3.9446306956070285</c:v>
                </c:pt>
                <c:pt idx="16">
                  <c:v>3.9517405638067618</c:v>
                </c:pt>
                <c:pt idx="17">
                  <c:v>3.9583134498491073</c:v>
                </c:pt>
                <c:pt idx="18">
                  <c:v>3.9644213048322627</c:v>
                </c:pt>
                <c:pt idx="19">
                  <c:v>3.9701226980808357</c:v>
                </c:pt>
                <c:pt idx="20">
                  <c:v>3.9754659249180153</c:v>
                </c:pt>
                <c:pt idx="21">
                  <c:v>3.9804912641626728</c:v>
                </c:pt>
                <c:pt idx="22">
                  <c:v>3.9852326495935948</c:v>
                </c:pt>
                <c:pt idx="23">
                  <c:v>4.0847122873677417</c:v>
                </c:pt>
                <c:pt idx="24">
                  <c:v>4.1701612425832035</c:v>
                </c:pt>
                <c:pt idx="25">
                  <c:v>4.2407464593217252</c:v>
                </c:pt>
                <c:pt idx="26">
                  <c:v>4.2958518268071195</c:v>
                </c:pt>
                <c:pt idx="27">
                  <c:v>4.335007919618211</c:v>
                </c:pt>
                <c:pt idx="28">
                  <c:v>4.3579393753659259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DE-4464-A0E5-6609A3BA9258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2'!$EF$13:$EF$41</c:f>
              <c:numCache>
                <c:formatCode>0.00</c:formatCode>
                <c:ptCount val="29"/>
                <c:pt idx="0">
                  <c:v>2.8877914339013149</c:v>
                </c:pt>
                <c:pt idx="1">
                  <c:v>3.1221704339869336</c:v>
                </c:pt>
                <c:pt idx="2">
                  <c:v>3.3769556031931751</c:v>
                </c:pt>
                <c:pt idx="3">
                  <c:v>3.803849612373678</c:v>
                </c:pt>
                <c:pt idx="4">
                  <c:v>3.8725166827668436</c:v>
                </c:pt>
                <c:pt idx="5">
                  <c:v>3.9111669575431733</c:v>
                </c:pt>
                <c:pt idx="6">
                  <c:v>3.9378572059005807</c:v>
                </c:pt>
                <c:pt idx="7">
                  <c:v>3.958122754848258</c:v>
                </c:pt>
                <c:pt idx="8">
                  <c:v>3.9743891615012479</c:v>
                </c:pt>
                <c:pt idx="9">
                  <c:v>3.9879330633783963</c:v>
                </c:pt>
                <c:pt idx="10">
                  <c:v>3.9995077907869003</c:v>
                </c:pt>
                <c:pt idx="11">
                  <c:v>4.0095943606903699</c:v>
                </c:pt>
                <c:pt idx="12">
                  <c:v>4.0185182357537208</c:v>
                </c:pt>
                <c:pt idx="13">
                  <c:v>4.0265096430995388</c:v>
                </c:pt>
                <c:pt idx="14">
                  <c:v>4.0337372863442962</c:v>
                </c:pt>
                <c:pt idx="15">
                  <c:v>4.0403283812636985</c:v>
                </c:pt>
                <c:pt idx="16">
                  <c:v>4.0463811666828953</c:v>
                </c:pt>
                <c:pt idx="17">
                  <c:v>4.0519730409971739</c:v>
                </c:pt>
                <c:pt idx="18">
                  <c:v>4.057166037335767</c:v>
                </c:pt>
                <c:pt idx="19">
                  <c:v>4.0620106163244678</c:v>
                </c:pt>
                <c:pt idx="20">
                  <c:v>4.066548359924548</c:v>
                </c:pt>
                <c:pt idx="21">
                  <c:v>4.0708139268707129</c:v>
                </c:pt>
                <c:pt idx="22">
                  <c:v>4.0748364995396216</c:v>
                </c:pt>
                <c:pt idx="23">
                  <c:v>4.1587761862919566</c:v>
                </c:pt>
                <c:pt idx="24">
                  <c:v>4.230089733305455</c:v>
                </c:pt>
                <c:pt idx="25">
                  <c:v>4.2882600044442576</c:v>
                </c:pt>
                <c:pt idx="26">
                  <c:v>4.3329222250397441</c:v>
                </c:pt>
                <c:pt idx="27">
                  <c:v>4.3638184022174498</c:v>
                </c:pt>
                <c:pt idx="28">
                  <c:v>4.3808170197258542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DE-4464-A0E5-6609A3BA9258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2'!$EL$13:$EL$41</c:f>
              <c:numCache>
                <c:formatCode>0.000</c:formatCode>
                <c:ptCount val="29"/>
                <c:pt idx="0">
                  <c:v>2.3523964670108137</c:v>
                </c:pt>
                <c:pt idx="1">
                  <c:v>2.4710595207369046</c:v>
                </c:pt>
                <c:pt idx="2">
                  <c:v>2.7080838861285921</c:v>
                </c:pt>
                <c:pt idx="3">
                  <c:v>3.2289292730022381</c:v>
                </c:pt>
                <c:pt idx="4">
                  <c:v>3.3180890312012163</c:v>
                </c:pt>
                <c:pt idx="5">
                  <c:v>3.3686748298908618</c:v>
                </c:pt>
                <c:pt idx="6">
                  <c:v>3.4037711128071857</c:v>
                </c:pt>
                <c:pt idx="7">
                  <c:v>3.4305081944849283</c:v>
                </c:pt>
                <c:pt idx="8">
                  <c:v>3.4520247386118381</c:v>
                </c:pt>
                <c:pt idx="9">
                  <c:v>3.4699781194926889</c:v>
                </c:pt>
                <c:pt idx="10">
                  <c:v>3.4853488450400048</c:v>
                </c:pt>
                <c:pt idx="11">
                  <c:v>3.4987643099933257</c:v>
                </c:pt>
                <c:pt idx="12">
                  <c:v>3.5106497776797214</c:v>
                </c:pt>
                <c:pt idx="13">
                  <c:v>3.5213065396487284</c:v>
                </c:pt>
                <c:pt idx="14">
                  <c:v>3.5309556759373519</c:v>
                </c:pt>
                <c:pt idx="15">
                  <c:v>3.5397641025559157</c:v>
                </c:pt>
                <c:pt idx="16">
                  <c:v>3.5478608585093179</c:v>
                </c:pt>
                <c:pt idx="17">
                  <c:v>3.5553477111029452</c:v>
                </c:pt>
                <c:pt idx="18">
                  <c:v>3.5623063003014939</c:v>
                </c:pt>
                <c:pt idx="19">
                  <c:v>3.568803092801752</c:v>
                </c:pt>
                <c:pt idx="20">
                  <c:v>3.574892903990619</c:v>
                </c:pt>
                <c:pt idx="21">
                  <c:v>3.5806214567232502</c:v>
                </c:pt>
                <c:pt idx="22">
                  <c:v>3.5860272761427701</c:v>
                </c:pt>
                <c:pt idx="23">
                  <c:v>3.6997264958775866</c:v>
                </c:pt>
                <c:pt idx="24">
                  <c:v>3.7982012089111579</c:v>
                </c:pt>
                <c:pt idx="25">
                  <c:v>3.8811820216323194</c:v>
                </c:pt>
                <c:pt idx="26">
                  <c:v>3.9491275708647495</c:v>
                </c:pt>
                <c:pt idx="27">
                  <c:v>4.0030244174328979</c:v>
                </c:pt>
                <c:pt idx="28">
                  <c:v>4.0441143164760094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3DE-4464-A0E5-6609A3BA9258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2'!$DA$13:$DA$41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2'!$EO$13:$EO$41</c:f>
              <c:numCache>
                <c:formatCode>0.000</c:formatCode>
                <c:ptCount val="29"/>
                <c:pt idx="0">
                  <c:v>2.4441662088901857</c:v>
                </c:pt>
                <c:pt idx="1">
                  <c:v>2.6254076119101279</c:v>
                </c:pt>
                <c:pt idx="2">
                  <c:v>2.882663793761743</c:v>
                </c:pt>
                <c:pt idx="3">
                  <c:v>3.3570899857872769</c:v>
                </c:pt>
                <c:pt idx="4">
                  <c:v>3.4352035628546345</c:v>
                </c:pt>
                <c:pt idx="5">
                  <c:v>3.4793397523986527</c:v>
                </c:pt>
                <c:pt idx="6">
                  <c:v>3.5098906126949885</c:v>
                </c:pt>
                <c:pt idx="7">
                  <c:v>3.5331277587398908</c:v>
                </c:pt>
                <c:pt idx="8">
                  <c:v>3.5518050672993313</c:v>
                </c:pt>
                <c:pt idx="9">
                  <c:v>3.5673742113898608</c:v>
                </c:pt>
                <c:pt idx="10">
                  <c:v>3.5806928635739812</c:v>
                </c:pt>
                <c:pt idx="11">
                  <c:v>3.592309228712395</c:v>
                </c:pt>
                <c:pt idx="12">
                  <c:v>3.6025945570318996</c:v>
                </c:pt>
                <c:pt idx="13">
                  <c:v>3.6118116679004086</c:v>
                </c:pt>
                <c:pt idx="14">
                  <c:v>3.6201532797697444</c:v>
                </c:pt>
                <c:pt idx="15">
                  <c:v>3.6277648072113999</c:v>
                </c:pt>
                <c:pt idx="16">
                  <c:v>3.6347586055238681</c:v>
                </c:pt>
                <c:pt idx="17">
                  <c:v>3.6412232403392943</c:v>
                </c:pt>
                <c:pt idx="18">
                  <c:v>3.6472297286691129</c:v>
                </c:pt>
                <c:pt idx="19">
                  <c:v>3.6528358643859833</c:v>
                </c:pt>
                <c:pt idx="20">
                  <c:v>3.6580892918623085</c:v>
                </c:pt>
                <c:pt idx="21">
                  <c:v>3.6630297380692292</c:v>
                </c:pt>
                <c:pt idx="22">
                  <c:v>3.6676906648216039</c:v>
                </c:pt>
                <c:pt idx="23">
                  <c:v>3.765462260394254</c:v>
                </c:pt>
                <c:pt idx="24">
                  <c:v>3.8497584861223224</c:v>
                </c:pt>
                <c:pt idx="25">
                  <c:v>3.9205274234150047</c:v>
                </c:pt>
                <c:pt idx="26">
                  <c:v>3.9782665350514272</c:v>
                </c:pt>
                <c:pt idx="27">
                  <c:v>4.0238339856620335</c:v>
                </c:pt>
                <c:pt idx="28">
                  <c:v>4.058221193470227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3DE-4464-A0E5-6609A3BA9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545280"/>
        <c:axId val="-1992546368"/>
      </c:scatterChart>
      <c:valAx>
        <c:axId val="-199254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6368"/>
        <c:crosses val="autoZero"/>
        <c:crossBetween val="midCat"/>
      </c:valAx>
      <c:valAx>
        <c:axId val="-199254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2545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2'!$BI$13:$BI$41</c:f>
              <c:numCache>
                <c:formatCode>#,##0.0000</c:formatCode>
                <c:ptCount val="29"/>
                <c:pt idx="0">
                  <c:v>2.3045115076474296</c:v>
                </c:pt>
                <c:pt idx="1">
                  <c:v>2.4580386964066601</c:v>
                </c:pt>
                <c:pt idx="2">
                  <c:v>2.6911815254123108</c:v>
                </c:pt>
                <c:pt idx="3">
                  <c:v>3.2374989934382725</c:v>
                </c:pt>
                <c:pt idx="4">
                  <c:v>3.3394250454826455</c:v>
                </c:pt>
                <c:pt idx="5">
                  <c:v>3.3977435175624047</c:v>
                </c:pt>
                <c:pt idx="6">
                  <c:v>3.4383031435854452</c:v>
                </c:pt>
                <c:pt idx="7">
                  <c:v>3.4692154452064976</c:v>
                </c:pt>
                <c:pt idx="8">
                  <c:v>3.4940806788474101</c:v>
                </c:pt>
                <c:pt idx="9">
                  <c:v>3.5148097635043785</c:v>
                </c:pt>
                <c:pt idx="10">
                  <c:v>3.5325371063488209</c:v>
                </c:pt>
                <c:pt idx="11">
                  <c:v>3.5479903233541537</c:v>
                </c:pt>
                <c:pt idx="12">
                  <c:v>3.5616634548475741</c:v>
                </c:pt>
                <c:pt idx="13">
                  <c:v>3.5739069496013123</c:v>
                </c:pt>
                <c:pt idx="14">
                  <c:v>3.584978183444735</c:v>
                </c:pt>
                <c:pt idx="15">
                  <c:v>3.595071595162433</c:v>
                </c:pt>
                <c:pt idx="16">
                  <c:v>3.6043375631515238</c:v>
                </c:pt>
                <c:pt idx="17">
                  <c:v>3.6128947146549351</c:v>
                </c:pt>
                <c:pt idx="18">
                  <c:v>3.6208382277867868</c:v>
                </c:pt>
                <c:pt idx="19">
                  <c:v>3.6282455939727312</c:v>
                </c:pt>
                <c:pt idx="20">
                  <c:v>3.6351807178958193</c:v>
                </c:pt>
                <c:pt idx="21">
                  <c:v>3.6416968981790632</c:v>
                </c:pt>
                <c:pt idx="22">
                  <c:v>3.6478390358442647</c:v>
                </c:pt>
                <c:pt idx="23">
                  <c:v>3.7750950473809501</c:v>
                </c:pt>
                <c:pt idx="24">
                  <c:v>3.8814131586279914</c:v>
                </c:pt>
                <c:pt idx="25">
                  <c:v>3.9674568032555664</c:v>
                </c:pt>
                <c:pt idx="26">
                  <c:v>4.0353168522838807</c:v>
                </c:pt>
                <c:pt idx="27">
                  <c:v>4.0877540723334143</c:v>
                </c:pt>
                <c:pt idx="28">
                  <c:v>4.1276377607718224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51-4BDB-A08A-5D24EB39D018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2'!$BM$13:$BM$41</c:f>
              <c:numCache>
                <c:formatCode>General</c:formatCode>
                <c:ptCount val="29"/>
                <c:pt idx="0">
                  <c:v>2.6449035066790185</c:v>
                </c:pt>
                <c:pt idx="1">
                  <c:v>2.9367768689384013</c:v>
                </c:pt>
                <c:pt idx="2">
                  <c:v>3.2114717742280732</c:v>
                </c:pt>
                <c:pt idx="3">
                  <c:v>3.6114813004994644</c:v>
                </c:pt>
                <c:pt idx="4">
                  <c:v>3.6719995245428247</c:v>
                </c:pt>
                <c:pt idx="5">
                  <c:v>3.7058982638965565</c:v>
                </c:pt>
                <c:pt idx="6">
                  <c:v>3.7292786712630535</c:v>
                </c:pt>
                <c:pt idx="7">
                  <c:v>3.7470315961425107</c:v>
                </c:pt>
                <c:pt idx="8">
                  <c:v>3.7612897397667884</c:v>
                </c:pt>
                <c:pt idx="9">
                  <c:v>3.7731721087489438</c:v>
                </c:pt>
                <c:pt idx="10">
                  <c:v>3.7833375998553893</c:v>
                </c:pt>
                <c:pt idx="11">
                  <c:v>3.7922062826158061</c:v>
                </c:pt>
                <c:pt idx="12">
                  <c:v>3.8000620583945461</c:v>
                </c:pt>
                <c:pt idx="13">
                  <c:v>3.8071055840357295</c:v>
                </c:pt>
                <c:pt idx="14">
                  <c:v>3.8134838015601487</c:v>
                </c:pt>
                <c:pt idx="15">
                  <c:v>3.8193074644772262</c:v>
                </c:pt>
                <c:pt idx="16">
                  <c:v>3.8246620695720348</c:v>
                </c:pt>
                <c:pt idx="17">
                  <c:v>3.8296149598543123</c:v>
                </c:pt>
                <c:pt idx="18">
                  <c:v>3.8342201004969478</c:v>
                </c:pt>
                <c:pt idx="19">
                  <c:v>3.8385213850542268</c:v>
                </c:pt>
                <c:pt idx="20">
                  <c:v>3.8425549824192982</c:v>
                </c:pt>
                <c:pt idx="21">
                  <c:v>3.8463510396560205</c:v>
                </c:pt>
                <c:pt idx="22">
                  <c:v>3.8499349414512443</c:v>
                </c:pt>
                <c:pt idx="23">
                  <c:v>3.9259949027659893</c:v>
                </c:pt>
                <c:pt idx="24">
                  <c:v>3.9939742107748817</c:v>
                </c:pt>
                <c:pt idx="25">
                  <c:v>4.054390091245395</c:v>
                </c:pt>
                <c:pt idx="26">
                  <c:v>4.1078158504791267</c:v>
                </c:pt>
                <c:pt idx="27">
                  <c:v>4.1548514393341573</c:v>
                </c:pt>
                <c:pt idx="28">
                  <c:v>4.1960999622572883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51-4BDB-A08A-5D24EB39D018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2'!$CE$13:$CE$41</c:f>
              <c:numCache>
                <c:formatCode>0.00</c:formatCode>
                <c:ptCount val="29"/>
                <c:pt idx="0">
                  <c:v>2.9704768451042312</c:v>
                </c:pt>
                <c:pt idx="1">
                  <c:v>3.2032840069689508</c:v>
                </c:pt>
                <c:pt idx="2">
                  <c:v>3.4527365296229782</c:v>
                </c:pt>
                <c:pt idx="3">
                  <c:v>3.8775151976406295</c:v>
                </c:pt>
                <c:pt idx="4">
                  <c:v>3.9485582715784013</c:v>
                </c:pt>
                <c:pt idx="5">
                  <c:v>3.9891208592832621</c:v>
                </c:pt>
                <c:pt idx="6">
                  <c:v>4.0174118501515652</c:v>
                </c:pt>
                <c:pt idx="7">
                  <c:v>4.0390614254716768</c:v>
                </c:pt>
                <c:pt idx="8">
                  <c:v>4.0565521891541039</c:v>
                </c:pt>
                <c:pt idx="9">
                  <c:v>4.071197443793233</c:v>
                </c:pt>
                <c:pt idx="10">
                  <c:v>4.083775506803434</c:v>
                </c:pt>
                <c:pt idx="11">
                  <c:v>4.0947852337271007</c:v>
                </c:pt>
                <c:pt idx="12">
                  <c:v>4.1045653009129683</c:v>
                </c:pt>
                <c:pt idx="13">
                  <c:v>4.1133560189875018</c:v>
                </c:pt>
                <c:pt idx="14">
                  <c:v>4.1213339767473594</c:v>
                </c:pt>
                <c:pt idx="15">
                  <c:v>4.1286326831324995</c:v>
                </c:pt>
                <c:pt idx="16">
                  <c:v>4.1353554870189324</c:v>
                </c:pt>
                <c:pt idx="17">
                  <c:v>4.1415839980363138</c:v>
                </c:pt>
                <c:pt idx="18">
                  <c:v>4.1473837646263085</c:v>
                </c:pt>
                <c:pt idx="19">
                  <c:v>4.1528082149204311</c:v>
                </c:pt>
                <c:pt idx="20">
                  <c:v>4.1579014608661407</c:v>
                </c:pt>
                <c:pt idx="21">
                  <c:v>4.1627003372304365</c:v>
                </c:pt>
                <c:pt idx="22">
                  <c:v>4.1672359127755314</c:v>
                </c:pt>
                <c:pt idx="23">
                  <c:v>4.2644944668140292</c:v>
                </c:pt>
                <c:pt idx="24">
                  <c:v>4.3525485931286045</c:v>
                </c:pt>
                <c:pt idx="25">
                  <c:v>4.4308163932167259</c:v>
                </c:pt>
                <c:pt idx="26">
                  <c:v>4.4988782793105475</c:v>
                </c:pt>
                <c:pt idx="27">
                  <c:v>4.5564266544066543</c:v>
                </c:pt>
                <c:pt idx="28">
                  <c:v>4.6032498663653865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51-4BDB-A08A-5D24EB39D018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2'!$CM$13:$CM$41</c:f>
              <c:numCache>
                <c:formatCode>0.00</c:formatCode>
                <c:ptCount val="29"/>
                <c:pt idx="0">
                  <c:v>3.3408516039153993</c:v>
                </c:pt>
                <c:pt idx="1">
                  <c:v>3.5607232047349311</c:v>
                </c:pt>
                <c:pt idx="2">
                  <c:v>3.7774166502067636</c:v>
                </c:pt>
                <c:pt idx="3">
                  <c:v>4.1077563074380592</c:v>
                </c:pt>
                <c:pt idx="4">
                  <c:v>4.1586903118975833</c:v>
                </c:pt>
                <c:pt idx="5">
                  <c:v>4.1872304650699474</c:v>
                </c:pt>
                <c:pt idx="6">
                  <c:v>4.2069009902365533</c:v>
                </c:pt>
                <c:pt idx="7">
                  <c:v>4.2218216656214773</c:v>
                </c:pt>
                <c:pt idx="8">
                  <c:v>4.2337914798737852</c:v>
                </c:pt>
                <c:pt idx="9">
                  <c:v>4.2437551061696688</c:v>
                </c:pt>
                <c:pt idx="10">
                  <c:v>4.2522690592342487</c:v>
                </c:pt>
                <c:pt idx="11">
                  <c:v>4.2596882376815461</c:v>
                </c:pt>
                <c:pt idx="12">
                  <c:v>4.2662525340714836</c:v>
                </c:pt>
                <c:pt idx="13">
                  <c:v>4.2721315105833986</c:v>
                </c:pt>
                <c:pt idx="14">
                  <c:v>4.2774493373859528</c:v>
                </c:pt>
                <c:pt idx="15">
                  <c:v>4.282299598770507</c:v>
                </c:pt>
                <c:pt idx="16">
                  <c:v>4.28675453055203</c:v>
                </c:pt>
                <c:pt idx="17">
                  <c:v>4.2908710232023459</c:v>
                </c:pt>
                <c:pt idx="18">
                  <c:v>4.2946946588368293</c:v>
                </c:pt>
                <c:pt idx="19">
                  <c:v>4.2982625061522883</c:v>
                </c:pt>
                <c:pt idx="20">
                  <c:v>4.3016051045734311</c:v>
                </c:pt>
                <c:pt idx="21">
                  <c:v>4.304747903901081</c:v>
                </c:pt>
                <c:pt idx="22">
                  <c:v>4.3077123291232224</c:v>
                </c:pt>
                <c:pt idx="23">
                  <c:v>4.3697994570992149</c:v>
                </c:pt>
                <c:pt idx="24">
                  <c:v>4.4231661093244954</c:v>
                </c:pt>
                <c:pt idx="25">
                  <c:v>4.4675440981514996</c:v>
                </c:pt>
                <c:pt idx="26">
                  <c:v>4.5026827930398952</c:v>
                </c:pt>
                <c:pt idx="27">
                  <c:v>4.5283583559504992</c:v>
                </c:pt>
                <c:pt idx="28">
                  <c:v>4.544414670759326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51-4BDB-A08A-5D24EB39D018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2'!$CS$13:$CS$41</c:f>
              <c:numCache>
                <c:formatCode>0.000</c:formatCode>
                <c:ptCount val="29"/>
                <c:pt idx="0">
                  <c:v>2.4771468953572118</c:v>
                </c:pt>
                <c:pt idx="1">
                  <c:v>2.6861425582584282</c:v>
                </c:pt>
                <c:pt idx="2">
                  <c:v>2.9631173602868826</c:v>
                </c:pt>
                <c:pt idx="3">
                  <c:v>3.4457790872045684</c:v>
                </c:pt>
                <c:pt idx="4">
                  <c:v>3.5244778658888962</c:v>
                </c:pt>
                <c:pt idx="5">
                  <c:v>3.5690568764941997</c:v>
                </c:pt>
                <c:pt idx="6">
                  <c:v>3.5999864862011761</c:v>
                </c:pt>
                <c:pt idx="7">
                  <c:v>3.623560696528815</c:v>
                </c:pt>
                <c:pt idx="8">
                  <c:v>3.642544261654804</c:v>
                </c:pt>
                <c:pt idx="9">
                  <c:v>3.6583954169815684</c:v>
                </c:pt>
                <c:pt idx="10">
                  <c:v>3.6719762593597607</c:v>
                </c:pt>
                <c:pt idx="11">
                  <c:v>3.6838381825482407</c:v>
                </c:pt>
                <c:pt idx="12">
                  <c:v>3.694354840819376</c:v>
                </c:pt>
                <c:pt idx="13">
                  <c:v>3.7037909259870907</c:v>
                </c:pt>
                <c:pt idx="14">
                  <c:v>3.7123406518273896</c:v>
                </c:pt>
                <c:pt idx="15">
                  <c:v>3.72015065110996</c:v>
                </c:pt>
                <c:pt idx="16">
                  <c:v>3.7273342879293074</c:v>
                </c:pt>
                <c:pt idx="17">
                  <c:v>3.7339809748461783</c:v>
                </c:pt>
                <c:pt idx="18">
                  <c:v>3.740162448280294</c:v>
                </c:pt>
                <c:pt idx="19">
                  <c:v>3.7459371194172482</c:v>
                </c:pt>
                <c:pt idx="20">
                  <c:v>3.7513531670568931</c:v>
                </c:pt>
                <c:pt idx="21">
                  <c:v>3.7564507844845547</c:v>
                </c:pt>
                <c:pt idx="22">
                  <c:v>3.761263843251645</c:v>
                </c:pt>
                <c:pt idx="23">
                  <c:v>3.8632485280350886</c:v>
                </c:pt>
                <c:pt idx="24">
                  <c:v>3.9533071990248394</c:v>
                </c:pt>
                <c:pt idx="25">
                  <c:v>4.0313291632056556</c:v>
                </c:pt>
                <c:pt idx="26">
                  <c:v>4.097730602562871</c:v>
                </c:pt>
                <c:pt idx="27">
                  <c:v>4.1533793056213311</c:v>
                </c:pt>
                <c:pt idx="28">
                  <c:v>4.1994527973633327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51-4BDB-A08A-5D24EB39D018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2'!$BH$13:$BH$41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2'!$CV$13:$CV$41</c:f>
              <c:numCache>
                <c:formatCode>0.000</c:formatCode>
                <c:ptCount val="29"/>
                <c:pt idx="0">
                  <c:v>2.7955658291720296</c:v>
                </c:pt>
                <c:pt idx="1">
                  <c:v>3.0418075414160204</c:v>
                </c:pt>
                <c:pt idx="2">
                  <c:v>3.2884308830447111</c:v>
                </c:pt>
                <c:pt idx="3">
                  <c:v>3.6578691166390627</c:v>
                </c:pt>
                <c:pt idx="4">
                  <c:v>3.7136253990777068</c:v>
                </c:pt>
                <c:pt idx="5">
                  <c:v>3.7446851242565309</c:v>
                </c:pt>
                <c:pt idx="6">
                  <c:v>3.7660118595351499</c:v>
                </c:pt>
                <c:pt idx="7">
                  <c:v>3.7821440057252085</c:v>
                </c:pt>
                <c:pt idx="8">
                  <c:v>3.7950574056610256</c:v>
                </c:pt>
                <c:pt idx="9">
                  <c:v>3.8057871621009172</c:v>
                </c:pt>
                <c:pt idx="10">
                  <c:v>3.8149418729681988</c:v>
                </c:pt>
                <c:pt idx="11">
                  <c:v>3.8229090012274334</c:v>
                </c:pt>
                <c:pt idx="12">
                  <c:v>3.8299500661136112</c:v>
                </c:pt>
                <c:pt idx="13">
                  <c:v>3.8362496735533109</c:v>
                </c:pt>
                <c:pt idx="14">
                  <c:v>3.8419428499832007</c:v>
                </c:pt>
                <c:pt idx="15">
                  <c:v>3.8471312517743446</c:v>
                </c:pt>
                <c:pt idx="16">
                  <c:v>3.8518932673982187</c:v>
                </c:pt>
                <c:pt idx="17">
                  <c:v>3.856290576141026</c:v>
                </c:pt>
                <c:pt idx="18">
                  <c:v>3.8603725547221988</c:v>
                </c:pt>
                <c:pt idx="19">
                  <c:v>3.8641793255722199</c:v>
                </c:pt>
                <c:pt idx="20">
                  <c:v>3.8677439191212311</c:v>
                </c:pt>
                <c:pt idx="21">
                  <c:v>3.8710938415397909</c:v>
                </c:pt>
                <c:pt idx="22">
                  <c:v>3.8742522334799974</c:v>
                </c:pt>
                <c:pt idx="23">
                  <c:v>3.9401479007151088</c:v>
                </c:pt>
                <c:pt idx="24">
                  <c:v>3.9967251365756939</c:v>
                </c:pt>
                <c:pt idx="25">
                  <c:v>4.0445136308797114</c:v>
                </c:pt>
                <c:pt idx="26">
                  <c:v>4.084194447566305</c:v>
                </c:pt>
                <c:pt idx="27">
                  <c:v>4.1165108145166958</c:v>
                </c:pt>
                <c:pt idx="28">
                  <c:v>4.1421877876481439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51-4BDB-A08A-5D24EB39D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157744"/>
        <c:axId val="-1984153392"/>
      </c:scatterChart>
      <c:valAx>
        <c:axId val="-198415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53392"/>
        <c:crosses val="autoZero"/>
        <c:crossBetween val="midCat"/>
      </c:valAx>
      <c:valAx>
        <c:axId val="-198415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5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Ec. sigmoidal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2'!$O$13:$O$41</c:f>
              <c:numCache>
                <c:formatCode>#,##0.00</c:formatCode>
                <c:ptCount val="29"/>
                <c:pt idx="0">
                  <c:v>2.284592711548378</c:v>
                </c:pt>
                <c:pt idx="1">
                  <c:v>2.4477807135527199</c:v>
                </c:pt>
                <c:pt idx="2">
                  <c:v>2.687457605727142</c:v>
                </c:pt>
                <c:pt idx="3">
                  <c:v>3.2297664013132694</c:v>
                </c:pt>
                <c:pt idx="4">
                  <c:v>3.3295932266841097</c:v>
                </c:pt>
                <c:pt idx="5">
                  <c:v>3.3866732794688068</c:v>
                </c:pt>
                <c:pt idx="6">
                  <c:v>3.4263746427427955</c:v>
                </c:pt>
                <c:pt idx="7">
                  <c:v>3.4566415821980736</c:v>
                </c:pt>
                <c:pt idx="8">
                  <c:v>3.4809966256319833</c:v>
                </c:pt>
                <c:pt idx="9">
                  <c:v>3.5013083880677458</c:v>
                </c:pt>
                <c:pt idx="10">
                  <c:v>3.5186857927811181</c:v>
                </c:pt>
                <c:pt idx="11">
                  <c:v>3.5338399692716553</c:v>
                </c:pt>
                <c:pt idx="12">
                  <c:v>3.5472537105420097</c:v>
                </c:pt>
                <c:pt idx="13">
                  <c:v>3.5592694697829703</c:v>
                </c:pt>
                <c:pt idx="14">
                  <c:v>3.5701387486997973</c:v>
                </c:pt>
                <c:pt idx="15">
                  <c:v>3.5800515526886909</c:v>
                </c:pt>
                <c:pt idx="16">
                  <c:v>3.5891548380659044</c:v>
                </c:pt>
                <c:pt idx="17">
                  <c:v>3.597564539804698</c:v>
                </c:pt>
                <c:pt idx="18">
                  <c:v>3.605373682978704</c:v>
                </c:pt>
                <c:pt idx="19">
                  <c:v>3.6126580125630356</c:v>
                </c:pt>
                <c:pt idx="20">
                  <c:v>3.6194799988391475</c:v>
                </c:pt>
                <c:pt idx="21">
                  <c:v>3.6258917492729283</c:v>
                </c:pt>
                <c:pt idx="22">
                  <c:v>3.6319371659714532</c:v>
                </c:pt>
                <c:pt idx="23">
                  <c:v>3.7576534589898856</c:v>
                </c:pt>
                <c:pt idx="24">
                  <c:v>3.8636334569531483</c:v>
                </c:pt>
                <c:pt idx="25">
                  <c:v>3.9503560804247018</c:v>
                </c:pt>
                <c:pt idx="26">
                  <c:v>4.0196088292502665</c:v>
                </c:pt>
                <c:pt idx="27">
                  <c:v>4.0738405164135614</c:v>
                </c:pt>
                <c:pt idx="28">
                  <c:v>4.1156628095426715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B4-4693-A125-571923FAAB79}"/>
            </c:ext>
          </c:extLst>
        </c:ser>
        <c:ser>
          <c:idx val="1"/>
          <c:order val="1"/>
          <c:tx>
            <c:v>Modelo Witczack</c:v>
          </c:tx>
          <c:spPr>
            <a:ln w="1905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2'!$S$13:$S$41</c:f>
              <c:numCache>
                <c:formatCode>0.00</c:formatCode>
                <c:ptCount val="29"/>
                <c:pt idx="0">
                  <c:v>2.5778940567803064</c:v>
                </c:pt>
                <c:pt idx="1">
                  <c:v>2.8714600247260718</c:v>
                </c:pt>
                <c:pt idx="2">
                  <c:v>3.150058243526106</c:v>
                </c:pt>
                <c:pt idx="3">
                  <c:v>3.5598156547246518</c:v>
                </c:pt>
                <c:pt idx="4">
                  <c:v>3.6222329034405547</c:v>
                </c:pt>
                <c:pt idx="5">
                  <c:v>3.657244443011729</c:v>
                </c:pt>
                <c:pt idx="6">
                  <c:v>3.6814129349303921</c:v>
                </c:pt>
                <c:pt idx="7">
                  <c:v>3.6997754882061162</c:v>
                </c:pt>
                <c:pt idx="8">
                  <c:v>3.7145302754698255</c:v>
                </c:pt>
                <c:pt idx="9">
                  <c:v>3.726831318123955</c:v>
                </c:pt>
                <c:pt idx="10">
                  <c:v>3.7373584425591675</c:v>
                </c:pt>
                <c:pt idx="11">
                  <c:v>3.7465452275942757</c:v>
                </c:pt>
                <c:pt idx="12">
                  <c:v>3.7546848009145886</c:v>
                </c:pt>
                <c:pt idx="13">
                  <c:v>3.761984399830486</c:v>
                </c:pt>
                <c:pt idx="14">
                  <c:v>3.7685958239472561</c:v>
                </c:pt>
                <c:pt idx="15">
                  <c:v>3.7746335142544174</c:v>
                </c:pt>
                <c:pt idx="16">
                  <c:v>3.7801858324770055</c:v>
                </c:pt>
                <c:pt idx="17">
                  <c:v>3.7853223914869676</c:v>
                </c:pt>
                <c:pt idx="18">
                  <c:v>3.7900989851858906</c:v>
                </c:pt>
                <c:pt idx="19">
                  <c:v>3.7945610019308051</c:v>
                </c:pt>
                <c:pt idx="20">
                  <c:v>3.798745848012707</c:v>
                </c:pt>
                <c:pt idx="21">
                  <c:v>3.8026847062906213</c:v>
                </c:pt>
                <c:pt idx="22">
                  <c:v>3.8064038371117053</c:v>
                </c:pt>
                <c:pt idx="23">
                  <c:v>3.8854274878880335</c:v>
                </c:pt>
                <c:pt idx="24">
                  <c:v>3.9562075231304106</c:v>
                </c:pt>
                <c:pt idx="25">
                  <c:v>4.0192332262399644</c:v>
                </c:pt>
                <c:pt idx="26">
                  <c:v>4.0750617504626412</c:v>
                </c:pt>
                <c:pt idx="27">
                  <c:v>4.124286619421353</c:v>
                </c:pt>
                <c:pt idx="28">
                  <c:v>4.1675121400385269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B4-4693-A125-571923FAAB79}"/>
            </c:ext>
          </c:extLst>
        </c:ser>
        <c:ser>
          <c:idx val="3"/>
          <c:order val="2"/>
          <c:tx>
            <c:v>Witczack Mod (HDPR)</c:v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2'!$AK$13:$AK$41</c:f>
              <c:numCache>
                <c:formatCode>0.00</c:formatCode>
                <c:ptCount val="29"/>
                <c:pt idx="0">
                  <c:v>2.8818566973231601</c:v>
                </c:pt>
                <c:pt idx="1">
                  <c:v>3.1171889855451913</c:v>
                </c:pt>
                <c:pt idx="2">
                  <c:v>3.3832704530034277</c:v>
                </c:pt>
                <c:pt idx="3">
                  <c:v>3.8520271015334795</c:v>
                </c:pt>
                <c:pt idx="4">
                  <c:v>3.9298410419411036</c:v>
                </c:pt>
                <c:pt idx="5">
                  <c:v>3.9739098393312826</c:v>
                </c:pt>
                <c:pt idx="6">
                  <c:v>4.0044537609703035</c:v>
                </c:pt>
                <c:pt idx="7">
                  <c:v>4.0277060218893865</c:v>
                </c:pt>
                <c:pt idx="8">
                  <c:v>4.0464075549752794</c:v>
                </c:pt>
                <c:pt idx="9">
                  <c:v>4.0620047007398927</c:v>
                </c:pt>
                <c:pt idx="10">
                  <c:v>4.0753526666227122</c:v>
                </c:pt>
                <c:pt idx="11">
                  <c:v>4.0869984387951588</c:v>
                </c:pt>
                <c:pt idx="12">
                  <c:v>4.0973126454269977</c:v>
                </c:pt>
                <c:pt idx="13">
                  <c:v>4.1065577893074527</c:v>
                </c:pt>
                <c:pt idx="14">
                  <c:v>4.1149264362354518</c:v>
                </c:pt>
                <c:pt idx="15">
                  <c:v>4.1225639388528457</c:v>
                </c:pt>
                <c:pt idx="16">
                  <c:v>4.129582641558545</c:v>
                </c:pt>
                <c:pt idx="17">
                  <c:v>4.1360711277954181</c:v>
                </c:pt>
                <c:pt idx="18">
                  <c:v>4.1421004481988737</c:v>
                </c:pt>
                <c:pt idx="19">
                  <c:v>4.1477284384827584</c:v>
                </c:pt>
                <c:pt idx="20">
                  <c:v>4.1530027885539571</c:v>
                </c:pt>
                <c:pt idx="21">
                  <c:v>4.1579632719109743</c:v>
                </c:pt>
                <c:pt idx="22">
                  <c:v>4.1626433962912266</c:v>
                </c:pt>
                <c:pt idx="23">
                  <c:v>4.2608191908535122</c:v>
                </c:pt>
                <c:pt idx="24">
                  <c:v>4.345109149801921</c:v>
                </c:pt>
                <c:pt idx="25">
                  <c:v>4.4146910830573178</c:v>
                </c:pt>
                <c:pt idx="26">
                  <c:v>4.4689582797386684</c:v>
                </c:pt>
                <c:pt idx="27">
                  <c:v>4.5074497331478192</c:v>
                </c:pt>
                <c:pt idx="28">
                  <c:v>4.5298972181302615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B4-4693-A125-571923FAAB79}"/>
            </c:ext>
          </c:extLst>
        </c:ser>
        <c:ser>
          <c:idx val="4"/>
          <c:order val="3"/>
          <c:tx>
            <c:v>Witczack Mod (PAV)</c:v>
          </c:tx>
          <c:spPr>
            <a:ln w="19050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2'!$AS$13:$AS$41</c:f>
              <c:numCache>
                <c:formatCode>0.00</c:formatCode>
                <c:ptCount val="29"/>
                <c:pt idx="0">
                  <c:v>3.0491613511083488</c:v>
                </c:pt>
                <c:pt idx="1">
                  <c:v>3.307909378261813</c:v>
                </c:pt>
                <c:pt idx="2">
                  <c:v>3.576727687453134</c:v>
                </c:pt>
                <c:pt idx="3">
                  <c:v>4.0062736515761168</c:v>
                </c:pt>
                <c:pt idx="4">
                  <c:v>4.0736461523240726</c:v>
                </c:pt>
                <c:pt idx="5">
                  <c:v>4.1114151344005334</c:v>
                </c:pt>
                <c:pt idx="6">
                  <c:v>4.1374377364516643</c:v>
                </c:pt>
                <c:pt idx="7">
                  <c:v>4.1571656742727754</c:v>
                </c:pt>
                <c:pt idx="8">
                  <c:v>4.1729820183164632</c:v>
                </c:pt>
                <c:pt idx="9">
                  <c:v>4.1861388642284894</c:v>
                </c:pt>
                <c:pt idx="10">
                  <c:v>4.1973740730407618</c:v>
                </c:pt>
                <c:pt idx="11">
                  <c:v>4.2071582764716942</c:v>
                </c:pt>
                <c:pt idx="12">
                  <c:v>4.2158096244906345</c:v>
                </c:pt>
                <c:pt idx="13">
                  <c:v>4.2235529990086054</c:v>
                </c:pt>
                <c:pt idx="14">
                  <c:v>4.2305530772577269</c:v>
                </c:pt>
                <c:pt idx="15">
                  <c:v>4.2369339660679284</c:v>
                </c:pt>
                <c:pt idx="16">
                  <c:v>4.2427914534391915</c:v>
                </c:pt>
                <c:pt idx="17">
                  <c:v>4.2482009714090818</c:v>
                </c:pt>
                <c:pt idx="18">
                  <c:v>4.2532229513456237</c:v>
                </c:pt>
                <c:pt idx="19">
                  <c:v>4.2579065317829299</c:v>
                </c:pt>
                <c:pt idx="20">
                  <c:v>4.2622921907175924</c:v>
                </c:pt>
                <c:pt idx="21">
                  <c:v>4.2664136555598846</c:v>
                </c:pt>
                <c:pt idx="22">
                  <c:v>4.2702993157908953</c:v>
                </c:pt>
                <c:pt idx="23">
                  <c:v>4.3511327722889739</c:v>
                </c:pt>
                <c:pt idx="24">
                  <c:v>4.4192874872191661</c:v>
                </c:pt>
                <c:pt idx="25">
                  <c:v>4.4741678078421874</c:v>
                </c:pt>
                <c:pt idx="26">
                  <c:v>4.5152863438122068</c:v>
                </c:pt>
                <c:pt idx="27">
                  <c:v>4.5423619723735005</c:v>
                </c:pt>
                <c:pt idx="28">
                  <c:v>4.5554908923284012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B4-4693-A125-571923FAAB79}"/>
            </c:ext>
          </c:extLst>
        </c:ser>
        <c:ser>
          <c:idx val="6"/>
          <c:order val="4"/>
          <c:tx>
            <c:v>Hirsh (HDPR)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2'!$AY$13:$AY$41</c:f>
              <c:numCache>
                <c:formatCode>0.000</c:formatCode>
                <c:ptCount val="29"/>
                <c:pt idx="0">
                  <c:v>2.404564570055554</c:v>
                </c:pt>
                <c:pt idx="1">
                  <c:v>2.5724433288831476</c:v>
                </c:pt>
                <c:pt idx="2">
                  <c:v>2.8494041069984721</c:v>
                </c:pt>
                <c:pt idx="3">
                  <c:v>3.3812982746349931</c:v>
                </c:pt>
                <c:pt idx="4">
                  <c:v>3.468344042762177</c:v>
                </c:pt>
                <c:pt idx="5">
                  <c:v>3.5173421782401886</c:v>
                </c:pt>
                <c:pt idx="6">
                  <c:v>3.5511676481067722</c:v>
                </c:pt>
                <c:pt idx="7">
                  <c:v>3.5768408366898066</c:v>
                </c:pt>
                <c:pt idx="8">
                  <c:v>3.597439481216548</c:v>
                </c:pt>
                <c:pt idx="9">
                  <c:v>3.6145838306892264</c:v>
                </c:pt>
                <c:pt idx="10">
                  <c:v>3.6292300637412547</c:v>
                </c:pt>
                <c:pt idx="11">
                  <c:v>3.6419887307562857</c:v>
                </c:pt>
                <c:pt idx="12">
                  <c:v>3.6532729263978347</c:v>
                </c:pt>
                <c:pt idx="13">
                  <c:v>3.66337484963339</c:v>
                </c:pt>
                <c:pt idx="14">
                  <c:v>3.672508597682282</c:v>
                </c:pt>
                <c:pt idx="15">
                  <c:v>3.6808356009886221</c:v>
                </c:pt>
                <c:pt idx="16">
                  <c:v>3.6884805062368158</c:v>
                </c:pt>
                <c:pt idx="17">
                  <c:v>3.6955415061282233</c:v>
                </c:pt>
                <c:pt idx="18">
                  <c:v>3.7020972904113876</c:v>
                </c:pt>
                <c:pt idx="19">
                  <c:v>3.7082118609407204</c:v>
                </c:pt>
                <c:pt idx="20">
                  <c:v>3.7139379515229738</c:v>
                </c:pt>
                <c:pt idx="21">
                  <c:v>3.71931951027398</c:v>
                </c:pt>
                <c:pt idx="22">
                  <c:v>3.7243935362889422</c:v>
                </c:pt>
                <c:pt idx="23">
                  <c:v>3.8300718437144958</c:v>
                </c:pt>
                <c:pt idx="24">
                  <c:v>3.9198002019151006</c:v>
                </c:pt>
                <c:pt idx="25">
                  <c:v>3.9939085199330893</c:v>
                </c:pt>
                <c:pt idx="26">
                  <c:v>4.0534433317594205</c:v>
                </c:pt>
                <c:pt idx="27">
                  <c:v>4.0998756472798812</c:v>
                </c:pt>
                <c:pt idx="28">
                  <c:v>4.1347821040341906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B4-4693-A125-571923FAAB79}"/>
            </c:ext>
          </c:extLst>
        </c:ser>
        <c:ser>
          <c:idx val="7"/>
          <c:order val="5"/>
          <c:tx>
            <c:v>Hirsh (PAV)</c:v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'Módulo 2'!$N$13:$N$41</c:f>
              <c:numCache>
                <c:formatCode>0.00</c:formatCode>
                <c:ptCount val="29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-0.3010299956639812</c:v>
                </c:pt>
                <c:pt idx="4">
                  <c:v>0</c:v>
                </c:pt>
                <c:pt idx="5">
                  <c:v>0.17609125905568124</c:v>
                </c:pt>
                <c:pt idx="6">
                  <c:v>0.3010299956639812</c:v>
                </c:pt>
                <c:pt idx="7">
                  <c:v>0.3979400086720376</c:v>
                </c:pt>
                <c:pt idx="8">
                  <c:v>0.47712125471966244</c:v>
                </c:pt>
                <c:pt idx="9">
                  <c:v>0.54406804435027567</c:v>
                </c:pt>
                <c:pt idx="10">
                  <c:v>0.6020599913279624</c:v>
                </c:pt>
                <c:pt idx="11">
                  <c:v>0.65321251377534373</c:v>
                </c:pt>
                <c:pt idx="12">
                  <c:v>0.69897000433601886</c:v>
                </c:pt>
                <c:pt idx="13">
                  <c:v>0.74036268949424389</c:v>
                </c:pt>
                <c:pt idx="14">
                  <c:v>0.77815125038364363</c:v>
                </c:pt>
                <c:pt idx="15">
                  <c:v>0.81291335664285558</c:v>
                </c:pt>
                <c:pt idx="16">
                  <c:v>0.84509804001425681</c:v>
                </c:pt>
                <c:pt idx="17">
                  <c:v>0.87506126339170009</c:v>
                </c:pt>
                <c:pt idx="18">
                  <c:v>0.90308998699194354</c:v>
                </c:pt>
                <c:pt idx="19">
                  <c:v>0.92941892571429274</c:v>
                </c:pt>
                <c:pt idx="20">
                  <c:v>0.95424250943932487</c:v>
                </c:pt>
                <c:pt idx="21">
                  <c:v>0.97772360528884772</c:v>
                </c:pt>
                <c:pt idx="22">
                  <c:v>1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3</c:v>
                </c:pt>
                <c:pt idx="27">
                  <c:v>3.5</c:v>
                </c:pt>
                <c:pt idx="28">
                  <c:v>4</c:v>
                </c:pt>
              </c:numCache>
            </c:numRef>
          </c:xVal>
          <c:yVal>
            <c:numRef>
              <c:f>'Módulo 2'!$BB$13:$BB$41</c:f>
              <c:numCache>
                <c:formatCode>0.000</c:formatCode>
                <c:ptCount val="29"/>
                <c:pt idx="0">
                  <c:v>2.5107834975448062</c:v>
                </c:pt>
                <c:pt idx="1">
                  <c:v>2.7536134595506794</c:v>
                </c:pt>
                <c:pt idx="2">
                  <c:v>3.0513527891490937</c:v>
                </c:pt>
                <c:pt idx="3">
                  <c:v>3.5341637960812871</c:v>
                </c:pt>
                <c:pt idx="4">
                  <c:v>3.6085054301786039</c:v>
                </c:pt>
                <c:pt idx="5">
                  <c:v>3.6499466635453901</c:v>
                </c:pt>
                <c:pt idx="6">
                  <c:v>3.6783952290267989</c:v>
                </c:pt>
                <c:pt idx="7">
                  <c:v>3.6999038686080237</c:v>
                </c:pt>
                <c:pt idx="8">
                  <c:v>3.7171108231650902</c:v>
                </c:pt>
                <c:pt idx="9">
                  <c:v>3.7313991418020493</c:v>
                </c:pt>
                <c:pt idx="10">
                  <c:v>3.743582327901013</c:v>
                </c:pt>
                <c:pt idx="11">
                  <c:v>3.7541784207096693</c:v>
                </c:pt>
                <c:pt idx="12">
                  <c:v>3.7635371180691553</c:v>
                </c:pt>
                <c:pt idx="13">
                  <c:v>3.7719052849649062</c:v>
                </c:pt>
                <c:pt idx="14">
                  <c:v>3.7794634865850854</c:v>
                </c:pt>
                <c:pt idx="15">
                  <c:v>3.7863476588050391</c:v>
                </c:pt>
                <c:pt idx="16">
                  <c:v>3.7926626165380202</c:v>
                </c:pt>
                <c:pt idx="17">
                  <c:v>3.7984908251847385</c:v>
                </c:pt>
                <c:pt idx="18">
                  <c:v>3.8038982945722131</c:v>
                </c:pt>
                <c:pt idx="19">
                  <c:v>3.8089386564010557</c:v>
                </c:pt>
                <c:pt idx="20">
                  <c:v>3.8136560567217153</c:v>
                </c:pt>
                <c:pt idx="21">
                  <c:v>3.8180872531517278</c:v>
                </c:pt>
                <c:pt idx="22">
                  <c:v>3.8222631649798373</c:v>
                </c:pt>
                <c:pt idx="23">
                  <c:v>3.9088504185714594</c:v>
                </c:pt>
                <c:pt idx="24">
                  <c:v>3.9820346661015305</c:v>
                </c:pt>
                <c:pt idx="25">
                  <c:v>4.0426080926182184</c:v>
                </c:pt>
                <c:pt idx="26">
                  <c:v>4.0917302557064223</c:v>
                </c:pt>
                <c:pt idx="27">
                  <c:v>4.1307242664553847</c:v>
                </c:pt>
                <c:pt idx="28">
                  <c:v>4.1608917206304783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5B4-4693-A125-571923FA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135984"/>
        <c:axId val="-1984159376"/>
      </c:scatterChart>
      <c:valAx>
        <c:axId val="-198413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(fr)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59376"/>
        <c:crosses val="autoZero"/>
        <c:crossBetween val="midCat"/>
      </c:valAx>
      <c:valAx>
        <c:axId val="-198415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log(|E*[MPa]|)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35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x Ligante'!$B$2</c:f>
              <c:strCache>
                <c:ptCount val="1"/>
                <c:pt idx="0">
                  <c:v>IV-A-12 Tradicional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x Ligante'!$B$5:$B$33</c:f>
              <c:numCache>
                <c:formatCode>#,##0.00</c:formatCode>
                <c:ptCount val="29"/>
                <c:pt idx="0">
                  <c:v>1.8875814392934021</c:v>
                </c:pt>
                <c:pt idx="1">
                  <c:v>2.148710004670126</c:v>
                </c:pt>
                <c:pt idx="2">
                  <c:v>2.506354677400898</c:v>
                </c:pt>
                <c:pt idx="3">
                  <c:v>3.232662340739211</c:v>
                </c:pt>
                <c:pt idx="4">
                  <c:v>3.3565719542032184</c:v>
                </c:pt>
                <c:pt idx="5">
                  <c:v>3.4262915145103152</c:v>
                </c:pt>
                <c:pt idx="6">
                  <c:v>3.4743246831494377</c:v>
                </c:pt>
                <c:pt idx="7">
                  <c:v>3.5106993335255381</c:v>
                </c:pt>
                <c:pt idx="8">
                  <c:v>3.539819942878152</c:v>
                </c:pt>
                <c:pt idx="9">
                  <c:v>3.5640066965266435</c:v>
                </c:pt>
                <c:pt idx="10">
                  <c:v>3.5846288967101838</c:v>
                </c:pt>
                <c:pt idx="11">
                  <c:v>3.6025606417527305</c:v>
                </c:pt>
                <c:pt idx="12">
                  <c:v>3.6183930643838109</c:v>
                </c:pt>
                <c:pt idx="13">
                  <c:v>3.6325440542373646</c:v>
                </c:pt>
                <c:pt idx="14">
                  <c:v>3.6453196044635985</c:v>
                </c:pt>
                <c:pt idx="15">
                  <c:v>3.6569502762497441</c:v>
                </c:pt>
                <c:pt idx="16">
                  <c:v>3.6676139678411084</c:v>
                </c:pt>
                <c:pt idx="17">
                  <c:v>3.6774507203476867</c:v>
                </c:pt>
                <c:pt idx="18">
                  <c:v>3.686572678422956</c:v>
                </c:pt>
                <c:pt idx="19">
                  <c:v>3.6950709881631889</c:v>
                </c:pt>
                <c:pt idx="20">
                  <c:v>3.7030206946713116</c:v>
                </c:pt>
                <c:pt idx="21">
                  <c:v>3.7104842957749327</c:v>
                </c:pt>
                <c:pt idx="22">
                  <c:v>3.7175143703905942</c:v>
                </c:pt>
                <c:pt idx="23">
                  <c:v>3.8622340860097526</c:v>
                </c:pt>
                <c:pt idx="24">
                  <c:v>3.982298075330859</c:v>
                </c:pt>
                <c:pt idx="25">
                  <c:v>4.0795001649845739</c:v>
                </c:pt>
                <c:pt idx="26">
                  <c:v>4.1566471393585172</c:v>
                </c:pt>
                <c:pt idx="27">
                  <c:v>4.2169179625190036</c:v>
                </c:pt>
                <c:pt idx="28">
                  <c:v>4.263426279803352</c:v>
                </c:pt>
              </c:numCache>
            </c:numRef>
          </c:xVal>
          <c:yVal>
            <c:numRef>
              <c:f>'Gráficas x Ligante'!$E$5:$E$33</c:f>
              <c:numCache>
                <c:formatCode>0.00</c:formatCode>
                <c:ptCount val="29"/>
                <c:pt idx="0">
                  <c:v>2.3360737483543286</c:v>
                </c:pt>
                <c:pt idx="1">
                  <c:v>2.4367696197860202</c:v>
                </c:pt>
                <c:pt idx="2">
                  <c:v>2.7568096781776275</c:v>
                </c:pt>
                <c:pt idx="3">
                  <c:v>3.4670141589341577</c:v>
                </c:pt>
                <c:pt idx="4">
                  <c:v>3.5759535246078449</c:v>
                </c:pt>
                <c:pt idx="5">
                  <c:v>3.6357275486324907</c:v>
                </c:pt>
                <c:pt idx="6">
                  <c:v>3.676271906639331</c:v>
                </c:pt>
                <c:pt idx="7">
                  <c:v>3.7066257227980364</c:v>
                </c:pt>
                <c:pt idx="8">
                  <c:v>3.7307056592088546</c:v>
                </c:pt>
                <c:pt idx="9">
                  <c:v>3.7505542557760725</c:v>
                </c:pt>
                <c:pt idx="10">
                  <c:v>3.7673672902877944</c:v>
                </c:pt>
                <c:pt idx="11">
                  <c:v>3.7819029726900468</c:v>
                </c:pt>
                <c:pt idx="12">
                  <c:v>3.7946711023050086</c:v>
                </c:pt>
                <c:pt idx="13">
                  <c:v>3.8060302415808778</c:v>
                </c:pt>
                <c:pt idx="14">
                  <c:v>3.8162417508506716</c:v>
                </c:pt>
                <c:pt idx="15">
                  <c:v>3.8255017525903265</c:v>
                </c:pt>
                <c:pt idx="16">
                  <c:v>3.8339610047258672</c:v>
                </c:pt>
                <c:pt idx="17">
                  <c:v>3.8417377732346303</c:v>
                </c:pt>
                <c:pt idx="18">
                  <c:v>3.8489264614695662</c:v>
                </c:pt>
                <c:pt idx="19">
                  <c:v>3.8556035665020429</c:v>
                </c:pt>
                <c:pt idx="20">
                  <c:v>3.8618318953192041</c:v>
                </c:pt>
                <c:pt idx="21">
                  <c:v>3.8676636154595436</c:v>
                </c:pt>
                <c:pt idx="22">
                  <c:v>3.8731425052921256</c:v>
                </c:pt>
                <c:pt idx="23">
                  <c:v>3.9826532851858962</c:v>
                </c:pt>
                <c:pt idx="24">
                  <c:v>4.0679899777178274</c:v>
                </c:pt>
                <c:pt idx="25">
                  <c:v>4.132410523324304</c:v>
                </c:pt>
                <c:pt idx="26">
                  <c:v>4.179610247669169</c:v>
                </c:pt>
                <c:pt idx="27">
                  <c:v>4.2129748079913414</c:v>
                </c:pt>
                <c:pt idx="28">
                  <c:v>4.235167938123606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7B-4588-B95F-481AF793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132720"/>
        <c:axId val="-1984139792"/>
      </c:scatterChart>
      <c:valAx>
        <c:axId val="-1984132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39792"/>
        <c:crosses val="autoZero"/>
        <c:crossBetween val="midCat"/>
      </c:valAx>
      <c:valAx>
        <c:axId val="-198413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84132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4573893612220829"/>
                  <c:y val="0.459447938933218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64-22'!$E$6:$E$170</c:f>
              <c:numCache>
                <c:formatCode>0.000</c:formatCode>
                <c:ptCount val="165"/>
                <c:pt idx="0">
                  <c:v>0.95263388881550615</c:v>
                </c:pt>
                <c:pt idx="1">
                  <c:v>1.1567538714714309</c:v>
                </c:pt>
                <c:pt idx="2">
                  <c:v>1.3608738541273557</c:v>
                </c:pt>
                <c:pt idx="3">
                  <c:v>1.5664757106915754</c:v>
                </c:pt>
                <c:pt idx="4">
                  <c:v>1.7708597824294616</c:v>
                </c:pt>
                <c:pt idx="5">
                  <c:v>1.9738231878854442</c:v>
                </c:pt>
                <c:pt idx="6">
                  <c:v>2.1805205934291796</c:v>
                </c:pt>
                <c:pt idx="7">
                  <c:v>2.3839976529744935</c:v>
                </c:pt>
                <c:pt idx="8">
                  <c:v>2.5891217851688717</c:v>
                </c:pt>
                <c:pt idx="9">
                  <c:v>2.7933671234273127</c:v>
                </c:pt>
                <c:pt idx="10">
                  <c:v>2.9979568676021637</c:v>
                </c:pt>
                <c:pt idx="11">
                  <c:v>3.2030538911244002</c:v>
                </c:pt>
                <c:pt idx="12">
                  <c:v>3.4074787488240164</c:v>
                </c:pt>
                <c:pt idx="13">
                  <c:v>3.6115987314799414</c:v>
                </c:pt>
                <c:pt idx="14">
                  <c:v>3.815956748935962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-1.5734369438533333</c:v>
                </c:pt>
                <c:pt idx="61">
                  <c:v>-1.3693169611974088</c:v>
                </c:pt>
                <c:pt idx="62">
                  <c:v>-1.1651969785414837</c:v>
                </c:pt>
                <c:pt idx="63">
                  <c:v>-0.95959512197726426</c:v>
                </c:pt>
                <c:pt idx="64">
                  <c:v>-0.75521105023937796</c:v>
                </c:pt>
                <c:pt idx="65">
                  <c:v>-0.55224764478339539</c:v>
                </c:pt>
                <c:pt idx="66">
                  <c:v>-0.34555023923965988</c:v>
                </c:pt>
                <c:pt idx="67">
                  <c:v>-0.14207317969434607</c:v>
                </c:pt>
                <c:pt idx="68">
                  <c:v>6.3050952500032009E-2</c:v>
                </c:pt>
                <c:pt idx="69">
                  <c:v>0.26729629075847328</c:v>
                </c:pt>
                <c:pt idx="70">
                  <c:v>0.47188603493332393</c:v>
                </c:pt>
                <c:pt idx="71">
                  <c:v>0.67698305845556062</c:v>
                </c:pt>
                <c:pt idx="72">
                  <c:v>0.88140791615517677</c:v>
                </c:pt>
                <c:pt idx="73">
                  <c:v>1.0855278988111015</c:v>
                </c:pt>
                <c:pt idx="74">
                  <c:v>1.2898859162671226</c:v>
                </c:pt>
                <c:pt idx="75">
                  <c:v>-2.1024058178037217</c:v>
                </c:pt>
                <c:pt idx="76">
                  <c:v>-1.8982858351477971</c:v>
                </c:pt>
                <c:pt idx="77">
                  <c:v>-1.6941658524918723</c:v>
                </c:pt>
                <c:pt idx="78">
                  <c:v>-1.4885639959276529</c:v>
                </c:pt>
                <c:pt idx="79">
                  <c:v>-1.2841799241897665</c:v>
                </c:pt>
                <c:pt idx="80">
                  <c:v>-1.0812165187337839</c:v>
                </c:pt>
                <c:pt idx="81">
                  <c:v>-0.87451911319004838</c:v>
                </c:pt>
                <c:pt idx="82">
                  <c:v>-0.67104205364473457</c:v>
                </c:pt>
                <c:pt idx="83">
                  <c:v>-0.46591792145035649</c:v>
                </c:pt>
                <c:pt idx="84">
                  <c:v>-0.26167258319191522</c:v>
                </c:pt>
                <c:pt idx="85">
                  <c:v>-5.7082839017064568E-2</c:v>
                </c:pt>
                <c:pt idx="86">
                  <c:v>0.14801418450517212</c:v>
                </c:pt>
                <c:pt idx="87">
                  <c:v>0.35243904220478828</c:v>
                </c:pt>
                <c:pt idx="88">
                  <c:v>0.55655902486071307</c:v>
                </c:pt>
                <c:pt idx="89">
                  <c:v>0.76091704231673396</c:v>
                </c:pt>
                <c:pt idx="90">
                  <c:v>-2.6148346585721405</c:v>
                </c:pt>
                <c:pt idx="91">
                  <c:v>-2.4107146759162159</c:v>
                </c:pt>
                <c:pt idx="92">
                  <c:v>-2.2065946932602909</c:v>
                </c:pt>
                <c:pt idx="93">
                  <c:v>-2.0009928366960712</c:v>
                </c:pt>
                <c:pt idx="94">
                  <c:v>-1.796608764958185</c:v>
                </c:pt>
                <c:pt idx="95">
                  <c:v>-1.5936453595022024</c:v>
                </c:pt>
                <c:pt idx="96">
                  <c:v>-1.386947953958467</c:v>
                </c:pt>
                <c:pt idx="97">
                  <c:v>-1.1834708944131531</c:v>
                </c:pt>
                <c:pt idx="98">
                  <c:v>-0.97834676221877503</c:v>
                </c:pt>
                <c:pt idx="99">
                  <c:v>-0.77410142396033377</c:v>
                </c:pt>
                <c:pt idx="100">
                  <c:v>-0.56951167978548312</c:v>
                </c:pt>
                <c:pt idx="101">
                  <c:v>-0.36441465626324643</c:v>
                </c:pt>
                <c:pt idx="102">
                  <c:v>-0.15998979856363027</c:v>
                </c:pt>
                <c:pt idx="103">
                  <c:v>4.4130184092294522E-2</c:v>
                </c:pt>
                <c:pt idx="104">
                  <c:v>0.24848820154831541</c:v>
                </c:pt>
                <c:pt idx="105">
                  <c:v>-3.0593707971556072</c:v>
                </c:pt>
                <c:pt idx="106">
                  <c:v>-2.8552508144996827</c:v>
                </c:pt>
                <c:pt idx="107">
                  <c:v>-2.6511308318437576</c:v>
                </c:pt>
                <c:pt idx="108">
                  <c:v>-2.4455289752795379</c:v>
                </c:pt>
                <c:pt idx="109">
                  <c:v>-2.2411449035416515</c:v>
                </c:pt>
                <c:pt idx="110">
                  <c:v>-2.038181498085669</c:v>
                </c:pt>
                <c:pt idx="111">
                  <c:v>-1.8314840925419338</c:v>
                </c:pt>
                <c:pt idx="112">
                  <c:v>-1.6280070329966199</c:v>
                </c:pt>
                <c:pt idx="113">
                  <c:v>-1.4228829008022417</c:v>
                </c:pt>
                <c:pt idx="114">
                  <c:v>-1.2186375625438006</c:v>
                </c:pt>
                <c:pt idx="115">
                  <c:v>-1.0140478183689499</c:v>
                </c:pt>
                <c:pt idx="116">
                  <c:v>-0.80895079484671317</c:v>
                </c:pt>
                <c:pt idx="117">
                  <c:v>-0.60452593714709701</c:v>
                </c:pt>
                <c:pt idx="118">
                  <c:v>-0.40040595449117222</c:v>
                </c:pt>
                <c:pt idx="119">
                  <c:v>-0.19604793703515133</c:v>
                </c:pt>
                <c:pt idx="120">
                  <c:v>-3.4628018234561853</c:v>
                </c:pt>
                <c:pt idx="121">
                  <c:v>-3.2586818408002607</c:v>
                </c:pt>
                <c:pt idx="122">
                  <c:v>-3.0545618581443357</c:v>
                </c:pt>
                <c:pt idx="123">
                  <c:v>-2.848960001580116</c:v>
                </c:pt>
                <c:pt idx="124">
                  <c:v>-2.6445759298422296</c:v>
                </c:pt>
                <c:pt idx="125">
                  <c:v>-2.441612524386247</c:v>
                </c:pt>
                <c:pt idx="126">
                  <c:v>-2.2349151188425118</c:v>
                </c:pt>
                <c:pt idx="127">
                  <c:v>-2.0314380592971979</c:v>
                </c:pt>
                <c:pt idx="128">
                  <c:v>-1.8263139271028197</c:v>
                </c:pt>
                <c:pt idx="129">
                  <c:v>-1.6220685888443787</c:v>
                </c:pt>
                <c:pt idx="130">
                  <c:v>-1.4174788446695279</c:v>
                </c:pt>
                <c:pt idx="131">
                  <c:v>-1.2123818211472912</c:v>
                </c:pt>
                <c:pt idx="132">
                  <c:v>-1.007956963447675</c:v>
                </c:pt>
                <c:pt idx="133">
                  <c:v>-0.80383698079175026</c:v>
                </c:pt>
                <c:pt idx="134">
                  <c:v>-0.59947896333572936</c:v>
                </c:pt>
                <c:pt idx="135">
                  <c:v>-3.8407360875773788</c:v>
                </c:pt>
                <c:pt idx="136">
                  <c:v>-3.6366161049214538</c:v>
                </c:pt>
                <c:pt idx="137">
                  <c:v>-3.4324961222655292</c:v>
                </c:pt>
                <c:pt idx="138">
                  <c:v>-3.2268942657013095</c:v>
                </c:pt>
                <c:pt idx="139">
                  <c:v>-3.0225101939634231</c:v>
                </c:pt>
                <c:pt idx="140">
                  <c:v>-2.8195467885074406</c:v>
                </c:pt>
                <c:pt idx="141">
                  <c:v>-2.6128493829637054</c:v>
                </c:pt>
                <c:pt idx="142">
                  <c:v>-2.4093723234183915</c:v>
                </c:pt>
                <c:pt idx="143">
                  <c:v>-2.2042481912240133</c:v>
                </c:pt>
                <c:pt idx="144">
                  <c:v>-2.0000028529655722</c:v>
                </c:pt>
                <c:pt idx="145">
                  <c:v>-1.7954131087907215</c:v>
                </c:pt>
                <c:pt idx="146">
                  <c:v>-1.5903160852684848</c:v>
                </c:pt>
                <c:pt idx="147">
                  <c:v>-1.3858912275688686</c:v>
                </c:pt>
                <c:pt idx="148">
                  <c:v>-1.1817712449129438</c:v>
                </c:pt>
                <c:pt idx="149">
                  <c:v>-0.97741322745692294</c:v>
                </c:pt>
                <c:pt idx="150">
                  <c:v>-4.1910210610559959</c:v>
                </c:pt>
                <c:pt idx="151">
                  <c:v>-3.9869010784000709</c:v>
                </c:pt>
                <c:pt idx="152">
                  <c:v>-3.7827810957441463</c:v>
                </c:pt>
                <c:pt idx="153">
                  <c:v>-3.5771792391799266</c:v>
                </c:pt>
                <c:pt idx="154">
                  <c:v>-3.3727951674420402</c:v>
                </c:pt>
                <c:pt idx="155">
                  <c:v>-3.1698317619860576</c:v>
                </c:pt>
                <c:pt idx="156">
                  <c:v>-2.9631343564423225</c:v>
                </c:pt>
                <c:pt idx="157">
                  <c:v>-2.7596572968970086</c:v>
                </c:pt>
                <c:pt idx="158">
                  <c:v>-2.5545331647026304</c:v>
                </c:pt>
                <c:pt idx="159">
                  <c:v>-2.3502878264441893</c:v>
                </c:pt>
                <c:pt idx="160">
                  <c:v>-2.1456980822693383</c:v>
                </c:pt>
                <c:pt idx="161">
                  <c:v>-1.9406010587471019</c:v>
                </c:pt>
                <c:pt idx="162">
                  <c:v>-1.7361762010474857</c:v>
                </c:pt>
                <c:pt idx="163">
                  <c:v>-1.5320562183915609</c:v>
                </c:pt>
                <c:pt idx="164">
                  <c:v>-1.32769820093554</c:v>
                </c:pt>
              </c:numCache>
            </c:numRef>
          </c:xVal>
          <c:yVal>
            <c:numRef>
              <c:f>'ANEXO 64-22'!$H$6:$H$170</c:f>
              <c:numCache>
                <c:formatCode>0.0000</c:formatCode>
                <c:ptCount val="165"/>
                <c:pt idx="0">
                  <c:v>6.4548448600085102</c:v>
                </c:pt>
                <c:pt idx="1">
                  <c:v>6.6085260335771938</c:v>
                </c:pt>
                <c:pt idx="2">
                  <c:v>6.7481880270062007</c:v>
                </c:pt>
                <c:pt idx="3">
                  <c:v>6.8802417758954801</c:v>
                </c:pt>
                <c:pt idx="4">
                  <c:v>7.0043213737826422</c:v>
                </c:pt>
                <c:pt idx="5">
                  <c:v>7.1271047983648073</c:v>
                </c:pt>
                <c:pt idx="6">
                  <c:v>7.2430380486862944</c:v>
                </c:pt>
                <c:pt idx="7">
                  <c:v>7.3521825181113627</c:v>
                </c:pt>
                <c:pt idx="8">
                  <c:v>7.4578818967339924</c:v>
                </c:pt>
                <c:pt idx="9">
                  <c:v>7.5575072019056577</c:v>
                </c:pt>
                <c:pt idx="10">
                  <c:v>7.653212513775344</c:v>
                </c:pt>
                <c:pt idx="11">
                  <c:v>7.7435097647284294</c:v>
                </c:pt>
                <c:pt idx="12">
                  <c:v>7.8293037728310253</c:v>
                </c:pt>
                <c:pt idx="13">
                  <c:v>7.9106244048892016</c:v>
                </c:pt>
                <c:pt idx="14">
                  <c:v>7.9867717342662452</c:v>
                </c:pt>
                <c:pt idx="15">
                  <c:v>5.9532763366673045</c:v>
                </c:pt>
                <c:pt idx="16">
                  <c:v>6.1172712956557644</c:v>
                </c:pt>
                <c:pt idx="17">
                  <c:v>6.2718416065364986</c:v>
                </c:pt>
                <c:pt idx="18">
                  <c:v>6.4183012913197457</c:v>
                </c:pt>
                <c:pt idx="19">
                  <c:v>6.5611013836490564</c:v>
                </c:pt>
                <c:pt idx="20">
                  <c:v>6.6989700043360187</c:v>
                </c:pt>
                <c:pt idx="21">
                  <c:v>6.8318697742805012</c:v>
                </c:pt>
                <c:pt idx="22">
                  <c:v>6.9599948383284165</c:v>
                </c:pt>
                <c:pt idx="23">
                  <c:v>7.0827853703164498</c:v>
                </c:pt>
                <c:pt idx="24">
                  <c:v>7.2013971243204518</c:v>
                </c:pt>
                <c:pt idx="25">
                  <c:v>7.3138672203691533</c:v>
                </c:pt>
                <c:pt idx="26">
                  <c:v>7.4216039268698308</c:v>
                </c:pt>
                <c:pt idx="27">
                  <c:v>7.5237464668115646</c:v>
                </c:pt>
                <c:pt idx="28">
                  <c:v>7.6222140229662951</c:v>
                </c:pt>
                <c:pt idx="29">
                  <c:v>7.7151673578484576</c:v>
                </c:pt>
                <c:pt idx="30">
                  <c:v>5.4409090820652173</c:v>
                </c:pt>
                <c:pt idx="31">
                  <c:v>5.6138418218760693</c:v>
                </c:pt>
                <c:pt idx="32">
                  <c:v>5.7774268223893115</c:v>
                </c:pt>
                <c:pt idx="33">
                  <c:v>5.9375178920173468</c:v>
                </c:pt>
                <c:pt idx="34">
                  <c:v>6.0934216851622347</c:v>
                </c:pt>
                <c:pt idx="35">
                  <c:v>6.2455126678141495</c:v>
                </c:pt>
                <c:pt idx="36">
                  <c:v>6.3926969532596658</c:v>
                </c:pt>
                <c:pt idx="37">
                  <c:v>6.5352941200427708</c:v>
                </c:pt>
                <c:pt idx="38">
                  <c:v>6.6748611407378116</c:v>
                </c:pt>
                <c:pt idx="39">
                  <c:v>6.8095597146352675</c:v>
                </c:pt>
                <c:pt idx="40">
                  <c:v>6.9390197764486663</c:v>
                </c:pt>
                <c:pt idx="41">
                  <c:v>7.0644579892269181</c:v>
                </c:pt>
                <c:pt idx="42">
                  <c:v>7.1846914308175984</c:v>
                </c:pt>
                <c:pt idx="43">
                  <c:v>7.2988530764097064</c:v>
                </c:pt>
                <c:pt idx="44">
                  <c:v>7.4082399653118491</c:v>
                </c:pt>
                <c:pt idx="45">
                  <c:v>4.9344984512435675</c:v>
                </c:pt>
                <c:pt idx="46">
                  <c:v>5.1105897102992488</c:v>
                </c:pt>
                <c:pt idx="47">
                  <c:v>5.2833012287035492</c:v>
                </c:pt>
                <c:pt idx="48">
                  <c:v>5.4517864355242907</c:v>
                </c:pt>
                <c:pt idx="49">
                  <c:v>5.6170003411208986</c:v>
                </c:pt>
                <c:pt idx="50">
                  <c:v>5.7788744720027392</c:v>
                </c:pt>
                <c:pt idx="51">
                  <c:v>5.9385197251764916</c:v>
                </c:pt>
                <c:pt idx="52">
                  <c:v>6.0934216851622347</c:v>
                </c:pt>
                <c:pt idx="53">
                  <c:v>6.2479732663618064</c:v>
                </c:pt>
                <c:pt idx="54">
                  <c:v>6.3961993470957363</c:v>
                </c:pt>
                <c:pt idx="55">
                  <c:v>6.540329474790874</c:v>
                </c:pt>
                <c:pt idx="56">
                  <c:v>6.6803355134145637</c:v>
                </c:pt>
                <c:pt idx="57">
                  <c:v>6.8162412999917832</c:v>
                </c:pt>
                <c:pt idx="58">
                  <c:v>6.9479236198317267</c:v>
                </c:pt>
                <c:pt idx="59">
                  <c:v>7.075546961392531</c:v>
                </c:pt>
                <c:pt idx="60">
                  <c:v>4.4345689040341991</c:v>
                </c:pt>
                <c:pt idx="61">
                  <c:v>4.6190933306267423</c:v>
                </c:pt>
                <c:pt idx="62">
                  <c:v>4.7993405494535821</c:v>
                </c:pt>
                <c:pt idx="63">
                  <c:v>4.9749719942980688</c:v>
                </c:pt>
                <c:pt idx="64">
                  <c:v>5.1461280356782382</c:v>
                </c:pt>
                <c:pt idx="65">
                  <c:v>5.318063334962762</c:v>
                </c:pt>
                <c:pt idx="66">
                  <c:v>5.4857214264815797</c:v>
                </c:pt>
                <c:pt idx="67">
                  <c:v>5.6512780139981444</c:v>
                </c:pt>
                <c:pt idx="68">
                  <c:v>5.8135809885681917</c:v>
                </c:pt>
                <c:pt idx="69">
                  <c:v>5.973589623427257</c:v>
                </c:pt>
                <c:pt idx="70">
                  <c:v>6.1303337684950066</c:v>
                </c:pt>
                <c:pt idx="71">
                  <c:v>6.2833012287035492</c:v>
                </c:pt>
                <c:pt idx="72">
                  <c:v>6.4329692908744054</c:v>
                </c:pt>
                <c:pt idx="73">
                  <c:v>6.5786392099680722</c:v>
                </c:pt>
                <c:pt idx="74">
                  <c:v>6.7193312869837269</c:v>
                </c:pt>
                <c:pt idx="75">
                  <c:v>3.9576072870600951</c:v>
                </c:pt>
                <c:pt idx="76">
                  <c:v>4.1461280356782382</c:v>
                </c:pt>
                <c:pt idx="77">
                  <c:v>4.330413773349191</c:v>
                </c:pt>
                <c:pt idx="78">
                  <c:v>4.5132176000679394</c:v>
                </c:pt>
                <c:pt idx="79">
                  <c:v>4.6919651027673606</c:v>
                </c:pt>
                <c:pt idx="80">
                  <c:v>4.8680563618230419</c:v>
                </c:pt>
                <c:pt idx="81">
                  <c:v>5.0413926851582254</c:v>
                </c:pt>
                <c:pt idx="82">
                  <c:v>5.214843848047698</c:v>
                </c:pt>
                <c:pt idx="83">
                  <c:v>5.3856062735983121</c:v>
                </c:pt>
                <c:pt idx="84">
                  <c:v>5.5526682161121936</c:v>
                </c:pt>
                <c:pt idx="85">
                  <c:v>5.7185016888672742</c:v>
                </c:pt>
                <c:pt idx="86">
                  <c:v>5.8808135922807914</c:v>
                </c:pt>
                <c:pt idx="87">
                  <c:v>6.0413926851582254</c:v>
                </c:pt>
                <c:pt idx="88">
                  <c:v>6.1986570869544222</c:v>
                </c:pt>
                <c:pt idx="89">
                  <c:v>6.3502480183341632</c:v>
                </c:pt>
                <c:pt idx="90">
                  <c:v>3.4800069429571505</c:v>
                </c:pt>
                <c:pt idx="91">
                  <c:v>3.673941998634088</c:v>
                </c:pt>
                <c:pt idx="92">
                  <c:v>3.8639173769578603</c:v>
                </c:pt>
                <c:pt idx="93">
                  <c:v>4.0530784434834199</c:v>
                </c:pt>
                <c:pt idx="94">
                  <c:v>4.2355284469075487</c:v>
                </c:pt>
                <c:pt idx="95">
                  <c:v>4.419955748489758</c:v>
                </c:pt>
                <c:pt idx="96">
                  <c:v>4.5998830720736876</c:v>
                </c:pt>
                <c:pt idx="97">
                  <c:v>4.7781512503836439</c:v>
                </c:pt>
                <c:pt idx="98">
                  <c:v>4.9537596917332287</c:v>
                </c:pt>
                <c:pt idx="99">
                  <c:v>5.1271047983648073</c:v>
                </c:pt>
                <c:pt idx="100">
                  <c:v>5.2988530764097064</c:v>
                </c:pt>
                <c:pt idx="101">
                  <c:v>5.4683473304121577</c:v>
                </c:pt>
                <c:pt idx="102">
                  <c:v>5.6364878963533656</c:v>
                </c:pt>
                <c:pt idx="103">
                  <c:v>5.8007170782823847</c:v>
                </c:pt>
                <c:pt idx="104">
                  <c:v>5.96189547366785</c:v>
                </c:pt>
                <c:pt idx="105">
                  <c:v>3.0530784434834195</c:v>
                </c:pt>
                <c:pt idx="106">
                  <c:v>3.2504200023088941</c:v>
                </c:pt>
                <c:pt idx="107">
                  <c:v>3.4471580313422194</c:v>
                </c:pt>
                <c:pt idx="108">
                  <c:v>3.6394864892685859</c:v>
                </c:pt>
                <c:pt idx="109">
                  <c:v>3.8299466959416359</c:v>
                </c:pt>
                <c:pt idx="110">
                  <c:v>4.0170333392987807</c:v>
                </c:pt>
                <c:pt idx="111">
                  <c:v>4.204119982655925</c:v>
                </c:pt>
                <c:pt idx="112">
                  <c:v>4.3891660843645326</c:v>
                </c:pt>
                <c:pt idx="113">
                  <c:v>4.5705429398818973</c:v>
                </c:pt>
                <c:pt idx="114">
                  <c:v>4.7489628612561612</c:v>
                </c:pt>
                <c:pt idx="115">
                  <c:v>4.9268567089496926</c:v>
                </c:pt>
                <c:pt idx="116">
                  <c:v>5.1038037209559572</c:v>
                </c:pt>
                <c:pt idx="117">
                  <c:v>5.2764618041732438</c:v>
                </c:pt>
                <c:pt idx="118">
                  <c:v>5.4471580313422194</c:v>
                </c:pt>
                <c:pt idx="119">
                  <c:v>5.6159500516564007</c:v>
                </c:pt>
                <c:pt idx="120">
                  <c:v>2.651278013998144</c:v>
                </c:pt>
                <c:pt idx="121">
                  <c:v>2.8512583487190755</c:v>
                </c:pt>
                <c:pt idx="122">
                  <c:v>3.0492180226701815</c:v>
                </c:pt>
                <c:pt idx="123">
                  <c:v>3.2479732663618068</c:v>
                </c:pt>
                <c:pt idx="124">
                  <c:v>3.4424797690644486</c:v>
                </c:pt>
                <c:pt idx="125">
                  <c:v>3.6344772701607315</c:v>
                </c:pt>
                <c:pt idx="126">
                  <c:v>3.8260748027008264</c:v>
                </c:pt>
                <c:pt idx="127">
                  <c:v>4.0170333392987807</c:v>
                </c:pt>
                <c:pt idx="128">
                  <c:v>4.2013971243204518</c:v>
                </c:pt>
                <c:pt idx="129">
                  <c:v>4.3856062735983121</c:v>
                </c:pt>
                <c:pt idx="130">
                  <c:v>4.5693739096150461</c:v>
                </c:pt>
                <c:pt idx="131">
                  <c:v>4.7497363155690611</c:v>
                </c:pt>
                <c:pt idx="132">
                  <c:v>4.9283958522567142</c:v>
                </c:pt>
                <c:pt idx="133">
                  <c:v>5.1038037209559572</c:v>
                </c:pt>
                <c:pt idx="134">
                  <c:v>5.2787536009528289</c:v>
                </c:pt>
                <c:pt idx="135">
                  <c:v>2.2764618041732443</c:v>
                </c:pt>
                <c:pt idx="136">
                  <c:v>2.4785664955938436</c:v>
                </c:pt>
                <c:pt idx="137">
                  <c:v>2.6803355134145632</c:v>
                </c:pt>
                <c:pt idx="138">
                  <c:v>2.8802417758954801</c:v>
                </c:pt>
                <c:pt idx="139">
                  <c:v>3.0791812460476247</c:v>
                </c:pt>
                <c:pt idx="140">
                  <c:v>3.2764618041732443</c:v>
                </c:pt>
                <c:pt idx="141">
                  <c:v>3.4712917110589387</c:v>
                </c:pt>
                <c:pt idx="142">
                  <c:v>3.663700925389648</c:v>
                </c:pt>
                <c:pt idx="143">
                  <c:v>3.8555191556678001</c:v>
                </c:pt>
                <c:pt idx="144">
                  <c:v>4.0453229787866576</c:v>
                </c:pt>
                <c:pt idx="145">
                  <c:v>4.2329961103921541</c:v>
                </c:pt>
                <c:pt idx="146">
                  <c:v>4.4166405073382808</c:v>
                </c:pt>
                <c:pt idx="147">
                  <c:v>4.5998830720736876</c:v>
                </c:pt>
                <c:pt idx="148">
                  <c:v>4.7817553746524686</c:v>
                </c:pt>
                <c:pt idx="149">
                  <c:v>4.9614210940664485</c:v>
                </c:pt>
                <c:pt idx="150">
                  <c:v>1.9258275746247424</c:v>
                </c:pt>
                <c:pt idx="151">
                  <c:v>2.1303337684950061</c:v>
                </c:pt>
                <c:pt idx="152">
                  <c:v>2.3324384599156054</c:v>
                </c:pt>
                <c:pt idx="153">
                  <c:v>2.5352941200427703</c:v>
                </c:pt>
                <c:pt idx="154">
                  <c:v>2.7363965022766426</c:v>
                </c:pt>
                <c:pt idx="155">
                  <c:v>2.9365137424788932</c:v>
                </c:pt>
                <c:pt idx="156">
                  <c:v>3.1335389083702174</c:v>
                </c:pt>
                <c:pt idx="157">
                  <c:v>3.3324384599156054</c:v>
                </c:pt>
                <c:pt idx="158">
                  <c:v>3.5263392773898441</c:v>
                </c:pt>
                <c:pt idx="159">
                  <c:v>3.720159303405957</c:v>
                </c:pt>
                <c:pt idx="160">
                  <c:v>3.9111576087399764</c:v>
                </c:pt>
                <c:pt idx="161">
                  <c:v>4.1003705451175625</c:v>
                </c:pt>
                <c:pt idx="162">
                  <c:v>4.2878017299302265</c:v>
                </c:pt>
                <c:pt idx="163">
                  <c:v>4.4742162640762553</c:v>
                </c:pt>
                <c:pt idx="164">
                  <c:v>4.6580113966571126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0A-4FA1-AE2B-61B8EEA79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870880"/>
        <c:axId val="-208864352"/>
      </c:scatterChart>
      <c:valAx>
        <c:axId val="-20887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 +</a:t>
                </a:r>
                <a:r>
                  <a:rPr lang="es-CL" baseline="0"/>
                  <a:t>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8864352"/>
        <c:crosses val="autoZero"/>
        <c:crossBetween val="midCat"/>
      </c:valAx>
      <c:valAx>
        <c:axId val="-20886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(|G*|[Pa])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8870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8255127980487859"/>
                  <c:y val="-0.417133035423577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64-22'!$E$6:$E$170</c:f>
              <c:numCache>
                <c:formatCode>0.000</c:formatCode>
                <c:ptCount val="165"/>
                <c:pt idx="0">
                  <c:v>0.95263388881550615</c:v>
                </c:pt>
                <c:pt idx="1">
                  <c:v>1.1567538714714309</c:v>
                </c:pt>
                <c:pt idx="2">
                  <c:v>1.3608738541273557</c:v>
                </c:pt>
                <c:pt idx="3">
                  <c:v>1.5664757106915754</c:v>
                </c:pt>
                <c:pt idx="4">
                  <c:v>1.7708597824294616</c:v>
                </c:pt>
                <c:pt idx="5">
                  <c:v>1.9738231878854442</c:v>
                </c:pt>
                <c:pt idx="6">
                  <c:v>2.1805205934291796</c:v>
                </c:pt>
                <c:pt idx="7">
                  <c:v>2.3839976529744935</c:v>
                </c:pt>
                <c:pt idx="8">
                  <c:v>2.5891217851688717</c:v>
                </c:pt>
                <c:pt idx="9">
                  <c:v>2.7933671234273127</c:v>
                </c:pt>
                <c:pt idx="10">
                  <c:v>2.9979568676021637</c:v>
                </c:pt>
                <c:pt idx="11">
                  <c:v>3.2030538911244002</c:v>
                </c:pt>
                <c:pt idx="12">
                  <c:v>3.4074787488240164</c:v>
                </c:pt>
                <c:pt idx="13">
                  <c:v>3.6115987314799414</c:v>
                </c:pt>
                <c:pt idx="14">
                  <c:v>3.815956748935962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-1.5734369438533333</c:v>
                </c:pt>
                <c:pt idx="61">
                  <c:v>-1.3693169611974088</c:v>
                </c:pt>
                <c:pt idx="62">
                  <c:v>-1.1651969785414837</c:v>
                </c:pt>
                <c:pt idx="63">
                  <c:v>-0.95959512197726426</c:v>
                </c:pt>
                <c:pt idx="64">
                  <c:v>-0.75521105023937796</c:v>
                </c:pt>
                <c:pt idx="65">
                  <c:v>-0.55224764478339539</c:v>
                </c:pt>
                <c:pt idx="66">
                  <c:v>-0.34555023923965988</c:v>
                </c:pt>
                <c:pt idx="67">
                  <c:v>-0.14207317969434607</c:v>
                </c:pt>
                <c:pt idx="68">
                  <c:v>6.3050952500032009E-2</c:v>
                </c:pt>
                <c:pt idx="69">
                  <c:v>0.26729629075847328</c:v>
                </c:pt>
                <c:pt idx="70">
                  <c:v>0.47188603493332393</c:v>
                </c:pt>
                <c:pt idx="71">
                  <c:v>0.67698305845556062</c:v>
                </c:pt>
                <c:pt idx="72">
                  <c:v>0.88140791615517677</c:v>
                </c:pt>
                <c:pt idx="73">
                  <c:v>1.0855278988111015</c:v>
                </c:pt>
                <c:pt idx="74">
                  <c:v>1.2898859162671226</c:v>
                </c:pt>
                <c:pt idx="75">
                  <c:v>-2.1024058178037217</c:v>
                </c:pt>
                <c:pt idx="76">
                  <c:v>-1.8982858351477971</c:v>
                </c:pt>
                <c:pt idx="77">
                  <c:v>-1.6941658524918723</c:v>
                </c:pt>
                <c:pt idx="78">
                  <c:v>-1.4885639959276529</c:v>
                </c:pt>
                <c:pt idx="79">
                  <c:v>-1.2841799241897665</c:v>
                </c:pt>
                <c:pt idx="80">
                  <c:v>-1.0812165187337839</c:v>
                </c:pt>
                <c:pt idx="81">
                  <c:v>-0.87451911319004838</c:v>
                </c:pt>
                <c:pt idx="82">
                  <c:v>-0.67104205364473457</c:v>
                </c:pt>
                <c:pt idx="83">
                  <c:v>-0.46591792145035649</c:v>
                </c:pt>
                <c:pt idx="84">
                  <c:v>-0.26167258319191522</c:v>
                </c:pt>
                <c:pt idx="85">
                  <c:v>-5.7082839017064568E-2</c:v>
                </c:pt>
                <c:pt idx="86">
                  <c:v>0.14801418450517212</c:v>
                </c:pt>
                <c:pt idx="87">
                  <c:v>0.35243904220478828</c:v>
                </c:pt>
                <c:pt idx="88">
                  <c:v>0.55655902486071307</c:v>
                </c:pt>
                <c:pt idx="89">
                  <c:v>0.76091704231673396</c:v>
                </c:pt>
                <c:pt idx="90">
                  <c:v>-2.6148346585721405</c:v>
                </c:pt>
                <c:pt idx="91">
                  <c:v>-2.4107146759162159</c:v>
                </c:pt>
                <c:pt idx="92">
                  <c:v>-2.2065946932602909</c:v>
                </c:pt>
                <c:pt idx="93">
                  <c:v>-2.0009928366960712</c:v>
                </c:pt>
                <c:pt idx="94">
                  <c:v>-1.796608764958185</c:v>
                </c:pt>
                <c:pt idx="95">
                  <c:v>-1.5936453595022024</c:v>
                </c:pt>
                <c:pt idx="96">
                  <c:v>-1.386947953958467</c:v>
                </c:pt>
                <c:pt idx="97">
                  <c:v>-1.1834708944131531</c:v>
                </c:pt>
                <c:pt idx="98">
                  <c:v>-0.97834676221877503</c:v>
                </c:pt>
                <c:pt idx="99">
                  <c:v>-0.77410142396033377</c:v>
                </c:pt>
                <c:pt idx="100">
                  <c:v>-0.56951167978548312</c:v>
                </c:pt>
                <c:pt idx="101">
                  <c:v>-0.36441465626324643</c:v>
                </c:pt>
                <c:pt idx="102">
                  <c:v>-0.15998979856363027</c:v>
                </c:pt>
                <c:pt idx="103">
                  <c:v>4.4130184092294522E-2</c:v>
                </c:pt>
                <c:pt idx="104">
                  <c:v>0.24848820154831541</c:v>
                </c:pt>
                <c:pt idx="105">
                  <c:v>-3.0593707971556072</c:v>
                </c:pt>
                <c:pt idx="106">
                  <c:v>-2.8552508144996827</c:v>
                </c:pt>
                <c:pt idx="107">
                  <c:v>-2.6511308318437576</c:v>
                </c:pt>
                <c:pt idx="108">
                  <c:v>-2.4455289752795379</c:v>
                </c:pt>
                <c:pt idx="109">
                  <c:v>-2.2411449035416515</c:v>
                </c:pt>
                <c:pt idx="110">
                  <c:v>-2.038181498085669</c:v>
                </c:pt>
                <c:pt idx="111">
                  <c:v>-1.8314840925419338</c:v>
                </c:pt>
                <c:pt idx="112">
                  <c:v>-1.6280070329966199</c:v>
                </c:pt>
                <c:pt idx="113">
                  <c:v>-1.4228829008022417</c:v>
                </c:pt>
                <c:pt idx="114">
                  <c:v>-1.2186375625438006</c:v>
                </c:pt>
                <c:pt idx="115">
                  <c:v>-1.0140478183689499</c:v>
                </c:pt>
                <c:pt idx="116">
                  <c:v>-0.80895079484671317</c:v>
                </c:pt>
                <c:pt idx="117">
                  <c:v>-0.60452593714709701</c:v>
                </c:pt>
                <c:pt idx="118">
                  <c:v>-0.40040595449117222</c:v>
                </c:pt>
                <c:pt idx="119">
                  <c:v>-0.19604793703515133</c:v>
                </c:pt>
                <c:pt idx="120">
                  <c:v>-3.4628018234561853</c:v>
                </c:pt>
                <c:pt idx="121">
                  <c:v>-3.2586818408002607</c:v>
                </c:pt>
                <c:pt idx="122">
                  <c:v>-3.0545618581443357</c:v>
                </c:pt>
                <c:pt idx="123">
                  <c:v>-2.848960001580116</c:v>
                </c:pt>
                <c:pt idx="124">
                  <c:v>-2.6445759298422296</c:v>
                </c:pt>
                <c:pt idx="125">
                  <c:v>-2.441612524386247</c:v>
                </c:pt>
                <c:pt idx="126">
                  <c:v>-2.2349151188425118</c:v>
                </c:pt>
                <c:pt idx="127">
                  <c:v>-2.0314380592971979</c:v>
                </c:pt>
                <c:pt idx="128">
                  <c:v>-1.8263139271028197</c:v>
                </c:pt>
                <c:pt idx="129">
                  <c:v>-1.6220685888443787</c:v>
                </c:pt>
                <c:pt idx="130">
                  <c:v>-1.4174788446695279</c:v>
                </c:pt>
                <c:pt idx="131">
                  <c:v>-1.2123818211472912</c:v>
                </c:pt>
                <c:pt idx="132">
                  <c:v>-1.007956963447675</c:v>
                </c:pt>
                <c:pt idx="133">
                  <c:v>-0.80383698079175026</c:v>
                </c:pt>
                <c:pt idx="134">
                  <c:v>-0.59947896333572936</c:v>
                </c:pt>
                <c:pt idx="135">
                  <c:v>-3.8407360875773788</c:v>
                </c:pt>
                <c:pt idx="136">
                  <c:v>-3.6366161049214538</c:v>
                </c:pt>
                <c:pt idx="137">
                  <c:v>-3.4324961222655292</c:v>
                </c:pt>
                <c:pt idx="138">
                  <c:v>-3.2268942657013095</c:v>
                </c:pt>
                <c:pt idx="139">
                  <c:v>-3.0225101939634231</c:v>
                </c:pt>
                <c:pt idx="140">
                  <c:v>-2.8195467885074406</c:v>
                </c:pt>
                <c:pt idx="141">
                  <c:v>-2.6128493829637054</c:v>
                </c:pt>
                <c:pt idx="142">
                  <c:v>-2.4093723234183915</c:v>
                </c:pt>
                <c:pt idx="143">
                  <c:v>-2.2042481912240133</c:v>
                </c:pt>
                <c:pt idx="144">
                  <c:v>-2.0000028529655722</c:v>
                </c:pt>
                <c:pt idx="145">
                  <c:v>-1.7954131087907215</c:v>
                </c:pt>
                <c:pt idx="146">
                  <c:v>-1.5903160852684848</c:v>
                </c:pt>
                <c:pt idx="147">
                  <c:v>-1.3858912275688686</c:v>
                </c:pt>
                <c:pt idx="148">
                  <c:v>-1.1817712449129438</c:v>
                </c:pt>
                <c:pt idx="149">
                  <c:v>-0.97741322745692294</c:v>
                </c:pt>
                <c:pt idx="150">
                  <c:v>-4.1910210610559959</c:v>
                </c:pt>
                <c:pt idx="151">
                  <c:v>-3.9869010784000709</c:v>
                </c:pt>
                <c:pt idx="152">
                  <c:v>-3.7827810957441463</c:v>
                </c:pt>
                <c:pt idx="153">
                  <c:v>-3.5771792391799266</c:v>
                </c:pt>
                <c:pt idx="154">
                  <c:v>-3.3727951674420402</c:v>
                </c:pt>
                <c:pt idx="155">
                  <c:v>-3.1698317619860576</c:v>
                </c:pt>
                <c:pt idx="156">
                  <c:v>-2.9631343564423225</c:v>
                </c:pt>
                <c:pt idx="157">
                  <c:v>-2.7596572968970086</c:v>
                </c:pt>
                <c:pt idx="158">
                  <c:v>-2.5545331647026304</c:v>
                </c:pt>
                <c:pt idx="159">
                  <c:v>-2.3502878264441893</c:v>
                </c:pt>
                <c:pt idx="160">
                  <c:v>-2.1456980822693383</c:v>
                </c:pt>
                <c:pt idx="161">
                  <c:v>-1.9406010587471019</c:v>
                </c:pt>
                <c:pt idx="162">
                  <c:v>-1.7361762010474857</c:v>
                </c:pt>
                <c:pt idx="163">
                  <c:v>-1.5320562183915609</c:v>
                </c:pt>
                <c:pt idx="164">
                  <c:v>-1.32769820093554</c:v>
                </c:pt>
              </c:numCache>
            </c:numRef>
          </c:xVal>
          <c:yVal>
            <c:numRef>
              <c:f>'ANEXO 64-22'!$J$6:$J$170</c:f>
              <c:numCache>
                <c:formatCode>0.00</c:formatCode>
                <c:ptCount val="165"/>
                <c:pt idx="0">
                  <c:v>62.7</c:v>
                </c:pt>
                <c:pt idx="1">
                  <c:v>60.5</c:v>
                </c:pt>
                <c:pt idx="2">
                  <c:v>58.3</c:v>
                </c:pt>
                <c:pt idx="3">
                  <c:v>56.2</c:v>
                </c:pt>
                <c:pt idx="4">
                  <c:v>54</c:v>
                </c:pt>
                <c:pt idx="5">
                  <c:v>51.8</c:v>
                </c:pt>
                <c:pt idx="6">
                  <c:v>49.7</c:v>
                </c:pt>
                <c:pt idx="7">
                  <c:v>47.5</c:v>
                </c:pt>
                <c:pt idx="8">
                  <c:v>45.4</c:v>
                </c:pt>
                <c:pt idx="9">
                  <c:v>43.3</c:v>
                </c:pt>
                <c:pt idx="10">
                  <c:v>41.2</c:v>
                </c:pt>
                <c:pt idx="11">
                  <c:v>39.200000000000003</c:v>
                </c:pt>
                <c:pt idx="12">
                  <c:v>37.200000000000003</c:v>
                </c:pt>
                <c:pt idx="13">
                  <c:v>35.299999999999997</c:v>
                </c:pt>
                <c:pt idx="14">
                  <c:v>33.4</c:v>
                </c:pt>
                <c:pt idx="15">
                  <c:v>68.3</c:v>
                </c:pt>
                <c:pt idx="16">
                  <c:v>66.599999999999994</c:v>
                </c:pt>
                <c:pt idx="17">
                  <c:v>64.8</c:v>
                </c:pt>
                <c:pt idx="18">
                  <c:v>63</c:v>
                </c:pt>
                <c:pt idx="19">
                  <c:v>61.1</c:v>
                </c:pt>
                <c:pt idx="20">
                  <c:v>59.2</c:v>
                </c:pt>
                <c:pt idx="21">
                  <c:v>57.1</c:v>
                </c:pt>
                <c:pt idx="22">
                  <c:v>55.1</c:v>
                </c:pt>
                <c:pt idx="23">
                  <c:v>53</c:v>
                </c:pt>
                <c:pt idx="24">
                  <c:v>50.9</c:v>
                </c:pt>
                <c:pt idx="25">
                  <c:v>48.7</c:v>
                </c:pt>
                <c:pt idx="26">
                  <c:v>46.6</c:v>
                </c:pt>
                <c:pt idx="27">
                  <c:v>44.6</c:v>
                </c:pt>
                <c:pt idx="28">
                  <c:v>42.5</c:v>
                </c:pt>
                <c:pt idx="29">
                  <c:v>40.5</c:v>
                </c:pt>
                <c:pt idx="30">
                  <c:v>72.599999999999994</c:v>
                </c:pt>
                <c:pt idx="31">
                  <c:v>71.3</c:v>
                </c:pt>
                <c:pt idx="32">
                  <c:v>69.900000000000006</c:v>
                </c:pt>
                <c:pt idx="33">
                  <c:v>68.5</c:v>
                </c:pt>
                <c:pt idx="34">
                  <c:v>67</c:v>
                </c:pt>
                <c:pt idx="35">
                  <c:v>65.400000000000006</c:v>
                </c:pt>
                <c:pt idx="36">
                  <c:v>63.7</c:v>
                </c:pt>
                <c:pt idx="37">
                  <c:v>61.9</c:v>
                </c:pt>
                <c:pt idx="38">
                  <c:v>60</c:v>
                </c:pt>
                <c:pt idx="39">
                  <c:v>58</c:v>
                </c:pt>
                <c:pt idx="40">
                  <c:v>56</c:v>
                </c:pt>
                <c:pt idx="41">
                  <c:v>53.9</c:v>
                </c:pt>
                <c:pt idx="42">
                  <c:v>51.9</c:v>
                </c:pt>
                <c:pt idx="43">
                  <c:v>49.8</c:v>
                </c:pt>
                <c:pt idx="44">
                  <c:v>47.7</c:v>
                </c:pt>
                <c:pt idx="45">
                  <c:v>76.099999999999994</c:v>
                </c:pt>
                <c:pt idx="46">
                  <c:v>75</c:v>
                </c:pt>
                <c:pt idx="47">
                  <c:v>73.900000000000006</c:v>
                </c:pt>
                <c:pt idx="48">
                  <c:v>72.7</c:v>
                </c:pt>
                <c:pt idx="49">
                  <c:v>71.5</c:v>
                </c:pt>
                <c:pt idx="50">
                  <c:v>70.3</c:v>
                </c:pt>
                <c:pt idx="51">
                  <c:v>68.900000000000006</c:v>
                </c:pt>
                <c:pt idx="52">
                  <c:v>67.5</c:v>
                </c:pt>
                <c:pt idx="53">
                  <c:v>65.900000000000006</c:v>
                </c:pt>
                <c:pt idx="54">
                  <c:v>64.2</c:v>
                </c:pt>
                <c:pt idx="55">
                  <c:v>62.5</c:v>
                </c:pt>
                <c:pt idx="56">
                  <c:v>60.6</c:v>
                </c:pt>
                <c:pt idx="57">
                  <c:v>58.7</c:v>
                </c:pt>
                <c:pt idx="58">
                  <c:v>56.7</c:v>
                </c:pt>
                <c:pt idx="59">
                  <c:v>54.7</c:v>
                </c:pt>
                <c:pt idx="60">
                  <c:v>79.3</c:v>
                </c:pt>
                <c:pt idx="61">
                  <c:v>78.2</c:v>
                </c:pt>
                <c:pt idx="62">
                  <c:v>77.2</c:v>
                </c:pt>
                <c:pt idx="63">
                  <c:v>76.099999999999994</c:v>
                </c:pt>
                <c:pt idx="64">
                  <c:v>75.099999999999994</c:v>
                </c:pt>
                <c:pt idx="65">
                  <c:v>74.099999999999994</c:v>
                </c:pt>
                <c:pt idx="66">
                  <c:v>73</c:v>
                </c:pt>
                <c:pt idx="67">
                  <c:v>71.8</c:v>
                </c:pt>
                <c:pt idx="68">
                  <c:v>70.599999999999994</c:v>
                </c:pt>
                <c:pt idx="69">
                  <c:v>69.3</c:v>
                </c:pt>
                <c:pt idx="70">
                  <c:v>67.8</c:v>
                </c:pt>
                <c:pt idx="71">
                  <c:v>66.3</c:v>
                </c:pt>
                <c:pt idx="72">
                  <c:v>64.599999999999994</c:v>
                </c:pt>
                <c:pt idx="73">
                  <c:v>62.9</c:v>
                </c:pt>
                <c:pt idx="74">
                  <c:v>61</c:v>
                </c:pt>
                <c:pt idx="75">
                  <c:v>82.2</c:v>
                </c:pt>
                <c:pt idx="76">
                  <c:v>81.2</c:v>
                </c:pt>
                <c:pt idx="77">
                  <c:v>80.099999999999994</c:v>
                </c:pt>
                <c:pt idx="78">
                  <c:v>79.099999999999994</c:v>
                </c:pt>
                <c:pt idx="79">
                  <c:v>78.099999999999994</c:v>
                </c:pt>
                <c:pt idx="80">
                  <c:v>77.099999999999994</c:v>
                </c:pt>
                <c:pt idx="81">
                  <c:v>76.099999999999994</c:v>
                </c:pt>
                <c:pt idx="82">
                  <c:v>75.2</c:v>
                </c:pt>
                <c:pt idx="83">
                  <c:v>74.099999999999994</c:v>
                </c:pt>
                <c:pt idx="84">
                  <c:v>73.099999999999994</c:v>
                </c:pt>
                <c:pt idx="85">
                  <c:v>71.900000000000006</c:v>
                </c:pt>
                <c:pt idx="86">
                  <c:v>70.7</c:v>
                </c:pt>
                <c:pt idx="87">
                  <c:v>69.3</c:v>
                </c:pt>
                <c:pt idx="88">
                  <c:v>67.900000000000006</c:v>
                </c:pt>
                <c:pt idx="89">
                  <c:v>66.3</c:v>
                </c:pt>
                <c:pt idx="90">
                  <c:v>84.7</c:v>
                </c:pt>
                <c:pt idx="91">
                  <c:v>83.8</c:v>
                </c:pt>
                <c:pt idx="92">
                  <c:v>82.8</c:v>
                </c:pt>
                <c:pt idx="93">
                  <c:v>81.8</c:v>
                </c:pt>
                <c:pt idx="94">
                  <c:v>80.900000000000006</c:v>
                </c:pt>
                <c:pt idx="95">
                  <c:v>79.8</c:v>
                </c:pt>
                <c:pt idx="96">
                  <c:v>78.900000000000006</c:v>
                </c:pt>
                <c:pt idx="97">
                  <c:v>77.900000000000006</c:v>
                </c:pt>
                <c:pt idx="98">
                  <c:v>76.900000000000006</c:v>
                </c:pt>
                <c:pt idx="99">
                  <c:v>75.900000000000006</c:v>
                </c:pt>
                <c:pt idx="100">
                  <c:v>74.900000000000006</c:v>
                </c:pt>
                <c:pt idx="101">
                  <c:v>73.8</c:v>
                </c:pt>
                <c:pt idx="102">
                  <c:v>72.599999999999994</c:v>
                </c:pt>
                <c:pt idx="103">
                  <c:v>71.3</c:v>
                </c:pt>
                <c:pt idx="104">
                  <c:v>69.8</c:v>
                </c:pt>
                <c:pt idx="105">
                  <c:v>86.6</c:v>
                </c:pt>
                <c:pt idx="106">
                  <c:v>85.9</c:v>
                </c:pt>
                <c:pt idx="107">
                  <c:v>85</c:v>
                </c:pt>
                <c:pt idx="108">
                  <c:v>84.1</c:v>
                </c:pt>
                <c:pt idx="109">
                  <c:v>83.2</c:v>
                </c:pt>
                <c:pt idx="110">
                  <c:v>82.3</c:v>
                </c:pt>
                <c:pt idx="111">
                  <c:v>81.3</c:v>
                </c:pt>
                <c:pt idx="112">
                  <c:v>80.400000000000006</c:v>
                </c:pt>
                <c:pt idx="113">
                  <c:v>79.400000000000006</c:v>
                </c:pt>
                <c:pt idx="114">
                  <c:v>78.5</c:v>
                </c:pt>
                <c:pt idx="115">
                  <c:v>77.599999999999994</c:v>
                </c:pt>
                <c:pt idx="116">
                  <c:v>76.599999999999994</c:v>
                </c:pt>
                <c:pt idx="117">
                  <c:v>75.599999999999994</c:v>
                </c:pt>
                <c:pt idx="118">
                  <c:v>74.599999999999994</c:v>
                </c:pt>
                <c:pt idx="119">
                  <c:v>73.5</c:v>
                </c:pt>
                <c:pt idx="120">
                  <c:v>88</c:v>
                </c:pt>
                <c:pt idx="121">
                  <c:v>87.4</c:v>
                </c:pt>
                <c:pt idx="122">
                  <c:v>86.8</c:v>
                </c:pt>
                <c:pt idx="123">
                  <c:v>86</c:v>
                </c:pt>
                <c:pt idx="124">
                  <c:v>85.2</c:v>
                </c:pt>
                <c:pt idx="125">
                  <c:v>84.4</c:v>
                </c:pt>
                <c:pt idx="126">
                  <c:v>83.5</c:v>
                </c:pt>
                <c:pt idx="127">
                  <c:v>82.6</c:v>
                </c:pt>
                <c:pt idx="128">
                  <c:v>81.7</c:v>
                </c:pt>
                <c:pt idx="129">
                  <c:v>80.8</c:v>
                </c:pt>
                <c:pt idx="130">
                  <c:v>79.900000000000006</c:v>
                </c:pt>
                <c:pt idx="131">
                  <c:v>79</c:v>
                </c:pt>
                <c:pt idx="132">
                  <c:v>78.099999999999994</c:v>
                </c:pt>
                <c:pt idx="133">
                  <c:v>77.2</c:v>
                </c:pt>
                <c:pt idx="134">
                  <c:v>76.2</c:v>
                </c:pt>
                <c:pt idx="135">
                  <c:v>88.9</c:v>
                </c:pt>
                <c:pt idx="136">
                  <c:v>88.6</c:v>
                </c:pt>
                <c:pt idx="137">
                  <c:v>88.1</c:v>
                </c:pt>
                <c:pt idx="138">
                  <c:v>87.4</c:v>
                </c:pt>
                <c:pt idx="139">
                  <c:v>86.8</c:v>
                </c:pt>
                <c:pt idx="140">
                  <c:v>86.1</c:v>
                </c:pt>
                <c:pt idx="141">
                  <c:v>85.3</c:v>
                </c:pt>
                <c:pt idx="142">
                  <c:v>84.5</c:v>
                </c:pt>
                <c:pt idx="143">
                  <c:v>83.7</c:v>
                </c:pt>
                <c:pt idx="144">
                  <c:v>82.8</c:v>
                </c:pt>
                <c:pt idx="145">
                  <c:v>82</c:v>
                </c:pt>
                <c:pt idx="146">
                  <c:v>81.099999999999994</c:v>
                </c:pt>
                <c:pt idx="147">
                  <c:v>80.2</c:v>
                </c:pt>
                <c:pt idx="148">
                  <c:v>79.400000000000006</c:v>
                </c:pt>
                <c:pt idx="149">
                  <c:v>78.5</c:v>
                </c:pt>
                <c:pt idx="150">
                  <c:v>89.4</c:v>
                </c:pt>
                <c:pt idx="151">
                  <c:v>89.2</c:v>
                </c:pt>
                <c:pt idx="152">
                  <c:v>88.9</c:v>
                </c:pt>
                <c:pt idx="153">
                  <c:v>88.5</c:v>
                </c:pt>
                <c:pt idx="154">
                  <c:v>88</c:v>
                </c:pt>
                <c:pt idx="155">
                  <c:v>87.4</c:v>
                </c:pt>
                <c:pt idx="156">
                  <c:v>86.8</c:v>
                </c:pt>
                <c:pt idx="157">
                  <c:v>86</c:v>
                </c:pt>
                <c:pt idx="158">
                  <c:v>85.3</c:v>
                </c:pt>
                <c:pt idx="159">
                  <c:v>84.5</c:v>
                </c:pt>
                <c:pt idx="160">
                  <c:v>83.7</c:v>
                </c:pt>
                <c:pt idx="161">
                  <c:v>82.9</c:v>
                </c:pt>
                <c:pt idx="162">
                  <c:v>82.1</c:v>
                </c:pt>
                <c:pt idx="163">
                  <c:v>81.3</c:v>
                </c:pt>
                <c:pt idx="164">
                  <c:v>80.400000000000006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E0-43F5-A217-F893AC4F7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874144"/>
        <c:axId val="-102523056"/>
      </c:scatterChart>
      <c:valAx>
        <c:axId val="-20887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3056"/>
        <c:crosses val="autoZero"/>
        <c:crossBetween val="midCat"/>
      </c:valAx>
      <c:valAx>
        <c:axId val="-10252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0887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4180271216097987"/>
                  <c:y val="0.268101851851851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64-22'!$L$6:$L$170</c:f>
              <c:numCache>
                <c:formatCode>0.000</c:formatCode>
                <c:ptCount val="165"/>
                <c:pt idx="0">
                  <c:v>0.95614647352434634</c:v>
                </c:pt>
                <c:pt idx="1">
                  <c:v>1.1602664561802711</c:v>
                </c:pt>
                <c:pt idx="2">
                  <c:v>1.3643864388361959</c:v>
                </c:pt>
                <c:pt idx="3">
                  <c:v>1.5699882954004156</c:v>
                </c:pt>
                <c:pt idx="4">
                  <c:v>1.7743723671383018</c:v>
                </c:pt>
                <c:pt idx="5">
                  <c:v>1.9773357725942844</c:v>
                </c:pt>
                <c:pt idx="6">
                  <c:v>2.1840331781380198</c:v>
                </c:pt>
                <c:pt idx="7">
                  <c:v>2.3875102376833337</c:v>
                </c:pt>
                <c:pt idx="8">
                  <c:v>2.5926343698777119</c:v>
                </c:pt>
                <c:pt idx="9">
                  <c:v>2.7968797081361529</c:v>
                </c:pt>
                <c:pt idx="10">
                  <c:v>3.0014694523110039</c:v>
                </c:pt>
                <c:pt idx="11">
                  <c:v>3.2065664758332404</c:v>
                </c:pt>
                <c:pt idx="12">
                  <c:v>3.4109913335328566</c:v>
                </c:pt>
                <c:pt idx="13">
                  <c:v>3.6151113161887816</c:v>
                </c:pt>
                <c:pt idx="14">
                  <c:v>3.8194693336448022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-1.5848593480619304</c:v>
                </c:pt>
                <c:pt idx="61">
                  <c:v>-1.3807393654060056</c:v>
                </c:pt>
                <c:pt idx="62">
                  <c:v>-1.1766193827500808</c:v>
                </c:pt>
                <c:pt idx="63">
                  <c:v>-0.97101752618586123</c:v>
                </c:pt>
                <c:pt idx="64">
                  <c:v>-0.76663345444797493</c:v>
                </c:pt>
                <c:pt idx="65">
                  <c:v>-0.56367004899199236</c:v>
                </c:pt>
                <c:pt idx="66">
                  <c:v>-0.35697264344825685</c:v>
                </c:pt>
                <c:pt idx="67">
                  <c:v>-0.15349558390294304</c:v>
                </c:pt>
                <c:pt idx="68">
                  <c:v>5.1628548291435039E-2</c:v>
                </c:pt>
                <c:pt idx="69">
                  <c:v>0.25587388654987631</c:v>
                </c:pt>
                <c:pt idx="70">
                  <c:v>0.46046363072472696</c:v>
                </c:pt>
                <c:pt idx="71">
                  <c:v>0.66556065424696365</c:v>
                </c:pt>
                <c:pt idx="72">
                  <c:v>0.8699855119465798</c:v>
                </c:pt>
                <c:pt idx="73">
                  <c:v>1.0741054946025046</c:v>
                </c:pt>
                <c:pt idx="74">
                  <c:v>1.2784635120585255</c:v>
                </c:pt>
                <c:pt idx="75">
                  <c:v>-2.1325826077122576</c:v>
                </c:pt>
                <c:pt idx="76">
                  <c:v>-1.9284626250563328</c:v>
                </c:pt>
                <c:pt idx="77">
                  <c:v>-1.724342642400408</c:v>
                </c:pt>
                <c:pt idx="78">
                  <c:v>-1.5187407858361883</c:v>
                </c:pt>
                <c:pt idx="79">
                  <c:v>-1.3143567140983021</c:v>
                </c:pt>
                <c:pt idx="80">
                  <c:v>-1.1113933086423196</c:v>
                </c:pt>
                <c:pt idx="81">
                  <c:v>-0.90469590309858405</c:v>
                </c:pt>
                <c:pt idx="82">
                  <c:v>-0.70121884355327024</c:v>
                </c:pt>
                <c:pt idx="83">
                  <c:v>-0.49609471135889216</c:v>
                </c:pt>
                <c:pt idx="84">
                  <c:v>-0.29184937310045089</c:v>
                </c:pt>
                <c:pt idx="85">
                  <c:v>-8.7259628925600241E-2</c:v>
                </c:pt>
                <c:pt idx="86">
                  <c:v>0.11783739459663645</c:v>
                </c:pt>
                <c:pt idx="87">
                  <c:v>0.3222622522962526</c:v>
                </c:pt>
                <c:pt idx="88">
                  <c:v>0.5263822349521774</c:v>
                </c:pt>
                <c:pt idx="89">
                  <c:v>0.73074025240819829</c:v>
                </c:pt>
                <c:pt idx="90">
                  <c:v>-2.706957987291513</c:v>
                </c:pt>
                <c:pt idx="91">
                  <c:v>-2.5028380046355885</c:v>
                </c:pt>
                <c:pt idx="92">
                  <c:v>-2.2987180219796635</c:v>
                </c:pt>
                <c:pt idx="93">
                  <c:v>-2.0931161654154438</c:v>
                </c:pt>
                <c:pt idx="94">
                  <c:v>-1.8887320936775576</c:v>
                </c:pt>
                <c:pt idx="95">
                  <c:v>-1.685768688221575</c:v>
                </c:pt>
                <c:pt idx="96">
                  <c:v>-1.4790712826778396</c:v>
                </c:pt>
                <c:pt idx="97">
                  <c:v>-1.2755942231325257</c:v>
                </c:pt>
                <c:pt idx="98">
                  <c:v>-1.0704700909381475</c:v>
                </c:pt>
                <c:pt idx="99">
                  <c:v>-0.86622475267970633</c:v>
                </c:pt>
                <c:pt idx="100">
                  <c:v>-0.66163500850485568</c:v>
                </c:pt>
                <c:pt idx="101">
                  <c:v>-0.45653798498261899</c:v>
                </c:pt>
                <c:pt idx="102">
                  <c:v>-0.25211312728300284</c:v>
                </c:pt>
                <c:pt idx="103">
                  <c:v>-4.7993144627078044E-2</c:v>
                </c:pt>
                <c:pt idx="104">
                  <c:v>0.15636487282894285</c:v>
                </c:pt>
                <c:pt idx="105">
                  <c:v>-3.1631095621642293</c:v>
                </c:pt>
                <c:pt idx="106">
                  <c:v>-2.9589895795083043</c:v>
                </c:pt>
                <c:pt idx="107">
                  <c:v>-2.7548695968523798</c:v>
                </c:pt>
                <c:pt idx="108">
                  <c:v>-2.5492677402881601</c:v>
                </c:pt>
                <c:pt idx="109">
                  <c:v>-2.3448836685502736</c:v>
                </c:pt>
                <c:pt idx="110">
                  <c:v>-2.1419202630942911</c:v>
                </c:pt>
                <c:pt idx="111">
                  <c:v>-1.9352228575505559</c:v>
                </c:pt>
                <c:pt idx="112">
                  <c:v>-1.731745798005242</c:v>
                </c:pt>
                <c:pt idx="113">
                  <c:v>-1.5266216658108638</c:v>
                </c:pt>
                <c:pt idx="114">
                  <c:v>-1.3223763275524227</c:v>
                </c:pt>
                <c:pt idx="115">
                  <c:v>-1.117786583377572</c:v>
                </c:pt>
                <c:pt idx="116">
                  <c:v>-0.91268955985533529</c:v>
                </c:pt>
                <c:pt idx="117">
                  <c:v>-0.70826470215571913</c:v>
                </c:pt>
                <c:pt idx="118">
                  <c:v>-0.50414471949979434</c:v>
                </c:pt>
                <c:pt idx="119">
                  <c:v>-0.29978670204377345</c:v>
                </c:pt>
                <c:pt idx="120">
                  <c:v>-3.5665405884648074</c:v>
                </c:pt>
                <c:pt idx="121">
                  <c:v>-3.3624206058088824</c:v>
                </c:pt>
                <c:pt idx="122">
                  <c:v>-3.1583006231529578</c:v>
                </c:pt>
                <c:pt idx="123">
                  <c:v>-2.9526987665887381</c:v>
                </c:pt>
                <c:pt idx="124">
                  <c:v>-2.7483146948508517</c:v>
                </c:pt>
                <c:pt idx="125">
                  <c:v>-2.5453512893948691</c:v>
                </c:pt>
                <c:pt idx="126">
                  <c:v>-2.3386538838511339</c:v>
                </c:pt>
                <c:pt idx="127">
                  <c:v>-2.13517682430582</c:v>
                </c:pt>
                <c:pt idx="128">
                  <c:v>-1.9300526921114418</c:v>
                </c:pt>
                <c:pt idx="129">
                  <c:v>-1.7258073538530008</c:v>
                </c:pt>
                <c:pt idx="130">
                  <c:v>-1.52121760967815</c:v>
                </c:pt>
                <c:pt idx="131">
                  <c:v>-1.3161205861559133</c:v>
                </c:pt>
                <c:pt idx="132">
                  <c:v>-1.1116957284562972</c:v>
                </c:pt>
                <c:pt idx="133">
                  <c:v>-0.90757574580037237</c:v>
                </c:pt>
                <c:pt idx="134">
                  <c:v>-0.70321772834435148</c:v>
                </c:pt>
                <c:pt idx="135">
                  <c:v>-3.9602318797731191</c:v>
                </c:pt>
                <c:pt idx="136">
                  <c:v>-3.7561118971171945</c:v>
                </c:pt>
                <c:pt idx="137">
                  <c:v>-3.5519919144612695</c:v>
                </c:pt>
                <c:pt idx="138">
                  <c:v>-3.3463900578970498</c:v>
                </c:pt>
                <c:pt idx="139">
                  <c:v>-3.1420059861591634</c:v>
                </c:pt>
                <c:pt idx="140">
                  <c:v>-2.9390425807031808</c:v>
                </c:pt>
                <c:pt idx="141">
                  <c:v>-2.7323451751594456</c:v>
                </c:pt>
                <c:pt idx="142">
                  <c:v>-2.5288681156141317</c:v>
                </c:pt>
                <c:pt idx="143">
                  <c:v>-2.3237439834197535</c:v>
                </c:pt>
                <c:pt idx="144">
                  <c:v>-2.1194986451613125</c:v>
                </c:pt>
                <c:pt idx="145">
                  <c:v>-1.9149089009864617</c:v>
                </c:pt>
                <c:pt idx="146">
                  <c:v>-1.709811877464225</c:v>
                </c:pt>
                <c:pt idx="147">
                  <c:v>-1.5053870197646089</c:v>
                </c:pt>
                <c:pt idx="148">
                  <c:v>-1.3012670371086841</c:v>
                </c:pt>
                <c:pt idx="149">
                  <c:v>-1.0969090196526632</c:v>
                </c:pt>
                <c:pt idx="150">
                  <c:v>-4.328258977881049</c:v>
                </c:pt>
                <c:pt idx="151">
                  <c:v>-4.1241389952251248</c:v>
                </c:pt>
                <c:pt idx="152">
                  <c:v>-3.9200190125691998</c:v>
                </c:pt>
                <c:pt idx="153">
                  <c:v>-3.7144171560049801</c:v>
                </c:pt>
                <c:pt idx="154">
                  <c:v>-3.5100330842670937</c:v>
                </c:pt>
                <c:pt idx="155">
                  <c:v>-3.3070696788111111</c:v>
                </c:pt>
                <c:pt idx="156">
                  <c:v>-3.100372273267376</c:v>
                </c:pt>
                <c:pt idx="157">
                  <c:v>-2.896895213722062</c:v>
                </c:pt>
                <c:pt idx="158">
                  <c:v>-2.6917710815276839</c:v>
                </c:pt>
                <c:pt idx="159">
                  <c:v>-2.4875257432692428</c:v>
                </c:pt>
                <c:pt idx="160">
                  <c:v>-2.2829359990943923</c:v>
                </c:pt>
                <c:pt idx="161">
                  <c:v>-2.0778389755721554</c:v>
                </c:pt>
                <c:pt idx="162">
                  <c:v>-1.8734141178725392</c:v>
                </c:pt>
                <c:pt idx="163">
                  <c:v>-1.6692941352166144</c:v>
                </c:pt>
                <c:pt idx="164">
                  <c:v>-1.4649361177605935</c:v>
                </c:pt>
              </c:numCache>
            </c:numRef>
          </c:xVal>
          <c:yVal>
            <c:numRef>
              <c:f>'ANEXO 64-22'!$O$6:$O$170</c:f>
              <c:numCache>
                <c:formatCode>0.0000</c:formatCode>
                <c:ptCount val="165"/>
                <c:pt idx="0">
                  <c:v>6.6414741105040997</c:v>
                </c:pt>
                <c:pt idx="1">
                  <c:v>6.7803173121401512</c:v>
                </c:pt>
                <c:pt idx="2">
                  <c:v>6.9063350418050904</c:v>
                </c:pt>
                <c:pt idx="3">
                  <c:v>7.0253058652647704</c:v>
                </c:pt>
                <c:pt idx="4">
                  <c:v>7.1398790864012369</c:v>
                </c:pt>
                <c:pt idx="5">
                  <c:v>7.2479732663618064</c:v>
                </c:pt>
                <c:pt idx="6">
                  <c:v>7.3521825181113627</c:v>
                </c:pt>
                <c:pt idx="7">
                  <c:v>7.4517864355242907</c:v>
                </c:pt>
                <c:pt idx="8">
                  <c:v>7.5477747053878224</c:v>
                </c:pt>
                <c:pt idx="9">
                  <c:v>7.6394864892685863</c:v>
                </c:pt>
                <c:pt idx="10">
                  <c:v>7.7259116322950483</c:v>
                </c:pt>
                <c:pt idx="11">
                  <c:v>7.8082109729242219</c:v>
                </c:pt>
                <c:pt idx="12">
                  <c:v>7.8853612200315117</c:v>
                </c:pt>
                <c:pt idx="13">
                  <c:v>7.9576072870600951</c:v>
                </c:pt>
                <c:pt idx="14">
                  <c:v>8.0253058652647695</c:v>
                </c:pt>
                <c:pt idx="15">
                  <c:v>6.1789769472931697</c:v>
                </c:pt>
                <c:pt idx="16">
                  <c:v>6.330413773349191</c:v>
                </c:pt>
                <c:pt idx="17">
                  <c:v>6.4698220159781634</c:v>
                </c:pt>
                <c:pt idx="18">
                  <c:v>6.6042260530844699</c:v>
                </c:pt>
                <c:pt idx="19">
                  <c:v>6.7331972651065692</c:v>
                </c:pt>
                <c:pt idx="20">
                  <c:v>6.8573324964312681</c:v>
                </c:pt>
                <c:pt idx="21">
                  <c:v>6.9772662124272928</c:v>
                </c:pt>
                <c:pt idx="22">
                  <c:v>7.0934216851622347</c:v>
                </c:pt>
                <c:pt idx="23">
                  <c:v>7.204119982655925</c:v>
                </c:pt>
                <c:pt idx="24">
                  <c:v>7.3096301674258983</c:v>
                </c:pt>
                <c:pt idx="25">
                  <c:v>7.4132997640812519</c:v>
                </c:pt>
                <c:pt idx="26">
                  <c:v>7.510545010206612</c:v>
                </c:pt>
                <c:pt idx="27">
                  <c:v>7.6053050461411091</c:v>
                </c:pt>
                <c:pt idx="28">
                  <c:v>7.6946051989335684</c:v>
                </c:pt>
                <c:pt idx="29">
                  <c:v>7.7788744720027392</c:v>
                </c:pt>
                <c:pt idx="30">
                  <c:v>5.7015679850559273</c:v>
                </c:pt>
                <c:pt idx="31">
                  <c:v>5.8621313793130376</c:v>
                </c:pt>
                <c:pt idx="32">
                  <c:v>6.012837224705172</c:v>
                </c:pt>
                <c:pt idx="33">
                  <c:v>6.1583624920952493</c:v>
                </c:pt>
                <c:pt idx="34">
                  <c:v>6.3010299956639813</c:v>
                </c:pt>
                <c:pt idx="35">
                  <c:v>6.4393326938302629</c:v>
                </c:pt>
                <c:pt idx="36">
                  <c:v>6.5740312677277188</c:v>
                </c:pt>
                <c:pt idx="37">
                  <c:v>6.7041505168397988</c:v>
                </c:pt>
                <c:pt idx="38">
                  <c:v>6.8299466959416355</c:v>
                </c:pt>
                <c:pt idx="39">
                  <c:v>6.9518230353159121</c:v>
                </c:pt>
                <c:pt idx="40">
                  <c:v>7.0681858617461613</c:v>
                </c:pt>
                <c:pt idx="41">
                  <c:v>7.1818435879447726</c:v>
                </c:pt>
                <c:pt idx="42">
                  <c:v>7.2922560713564764</c:v>
                </c:pt>
                <c:pt idx="43">
                  <c:v>7.3961993470957363</c:v>
                </c:pt>
                <c:pt idx="44">
                  <c:v>7.4955443375464483</c:v>
                </c:pt>
                <c:pt idx="45">
                  <c:v>5.2253092817258633</c:v>
                </c:pt>
                <c:pt idx="46">
                  <c:v>5.3909351071033793</c:v>
                </c:pt>
                <c:pt idx="47">
                  <c:v>5.5502283530550942</c:v>
                </c:pt>
                <c:pt idx="48">
                  <c:v>5.7058637122839189</c:v>
                </c:pt>
                <c:pt idx="49">
                  <c:v>5.858537197569639</c:v>
                </c:pt>
                <c:pt idx="50">
                  <c:v>6.008600171761918</c:v>
                </c:pt>
                <c:pt idx="51">
                  <c:v>6.1522883443830567</c:v>
                </c:pt>
                <c:pt idx="52">
                  <c:v>6.2966651902615309</c:v>
                </c:pt>
                <c:pt idx="53">
                  <c:v>6.4361626470407565</c:v>
                </c:pt>
                <c:pt idx="54">
                  <c:v>6.5705429398818973</c:v>
                </c:pt>
                <c:pt idx="55">
                  <c:v>6.702430536445525</c:v>
                </c:pt>
                <c:pt idx="56">
                  <c:v>6.8299466959416355</c:v>
                </c:pt>
                <c:pt idx="57">
                  <c:v>6.9532763366673045</c:v>
                </c:pt>
                <c:pt idx="58">
                  <c:v>7.071882007306125</c:v>
                </c:pt>
                <c:pt idx="59">
                  <c:v>7.1875207208364627</c:v>
                </c:pt>
                <c:pt idx="60">
                  <c:v>4.7535830588929064</c:v>
                </c:pt>
                <c:pt idx="61">
                  <c:v>4.9247959957979122</c:v>
                </c:pt>
                <c:pt idx="62">
                  <c:v>5.0899051114393981</c:v>
                </c:pt>
                <c:pt idx="63">
                  <c:v>5.2552725051033065</c:v>
                </c:pt>
                <c:pt idx="64">
                  <c:v>5.4149733479708182</c:v>
                </c:pt>
                <c:pt idx="65">
                  <c:v>5.5728716022004798</c:v>
                </c:pt>
                <c:pt idx="66">
                  <c:v>5.7275412570285562</c:v>
                </c:pt>
                <c:pt idx="67">
                  <c:v>5.8802417758954801</c:v>
                </c:pt>
                <c:pt idx="68">
                  <c:v>6.0293837776852097</c:v>
                </c:pt>
                <c:pt idx="69">
                  <c:v>6.1760912590556813</c:v>
                </c:pt>
                <c:pt idx="70">
                  <c:v>6.3201462861110542</c:v>
                </c:pt>
                <c:pt idx="71">
                  <c:v>6.4608978427565482</c:v>
                </c:pt>
                <c:pt idx="72">
                  <c:v>6.5976951859255122</c:v>
                </c:pt>
                <c:pt idx="73">
                  <c:v>6.7299742856995559</c:v>
                </c:pt>
                <c:pt idx="74">
                  <c:v>6.858537197569639</c:v>
                </c:pt>
                <c:pt idx="75">
                  <c:v>4.2741578492636796</c:v>
                </c:pt>
                <c:pt idx="76">
                  <c:v>4.4578818967339924</c:v>
                </c:pt>
                <c:pt idx="77">
                  <c:v>4.6334684555795862</c:v>
                </c:pt>
                <c:pt idx="78">
                  <c:v>4.8055008581583998</c:v>
                </c:pt>
                <c:pt idx="79">
                  <c:v>4.9731278535996983</c:v>
                </c:pt>
                <c:pt idx="80">
                  <c:v>5.1367205671564067</c:v>
                </c:pt>
                <c:pt idx="81">
                  <c:v>5.3010299956639813</c:v>
                </c:pt>
                <c:pt idx="82">
                  <c:v>5.4623979978989565</c:v>
                </c:pt>
                <c:pt idx="83">
                  <c:v>5.6201360549737576</c:v>
                </c:pt>
                <c:pt idx="84">
                  <c:v>5.775974331129369</c:v>
                </c:pt>
                <c:pt idx="85">
                  <c:v>5.9294189257142929</c:v>
                </c:pt>
                <c:pt idx="86">
                  <c:v>6.0791812460476251</c:v>
                </c:pt>
                <c:pt idx="87">
                  <c:v>6.2278867046136739</c:v>
                </c:pt>
                <c:pt idx="88">
                  <c:v>6.3729120029701063</c:v>
                </c:pt>
                <c:pt idx="89">
                  <c:v>6.5132176000679394</c:v>
                </c:pt>
                <c:pt idx="90">
                  <c:v>3.7752462597402365</c:v>
                </c:pt>
                <c:pt idx="91">
                  <c:v>3.9604707775342991</c:v>
                </c:pt>
                <c:pt idx="92">
                  <c:v>4.1398790864012369</c:v>
                </c:pt>
                <c:pt idx="93">
                  <c:v>4.3201462861110542</c:v>
                </c:pt>
                <c:pt idx="94">
                  <c:v>4.4941545940184424</c:v>
                </c:pt>
                <c:pt idx="95">
                  <c:v>4.6655809910179533</c:v>
                </c:pt>
                <c:pt idx="96">
                  <c:v>4.8350561017201166</c:v>
                </c:pt>
                <c:pt idx="97">
                  <c:v>5.0043213737826422</c:v>
                </c:pt>
                <c:pt idx="98">
                  <c:v>5.1673173347481764</c:v>
                </c:pt>
                <c:pt idx="99">
                  <c:v>5.330413773349191</c:v>
                </c:pt>
                <c:pt idx="100">
                  <c:v>5.4913616938342731</c:v>
                </c:pt>
                <c:pt idx="101">
                  <c:v>5.6503075231319366</c:v>
                </c:pt>
                <c:pt idx="102">
                  <c:v>5.8068580295188177</c:v>
                </c:pt>
                <c:pt idx="103">
                  <c:v>5.9604707775342991</c:v>
                </c:pt>
                <c:pt idx="104">
                  <c:v>6.1105897102992488</c:v>
                </c:pt>
                <c:pt idx="105">
                  <c:v>3.3521825181113627</c:v>
                </c:pt>
                <c:pt idx="106">
                  <c:v>3.5428254269591797</c:v>
                </c:pt>
                <c:pt idx="107">
                  <c:v>3.7307822756663893</c:v>
                </c:pt>
                <c:pt idx="108">
                  <c:v>3.9148718175400505</c:v>
                </c:pt>
                <c:pt idx="109">
                  <c:v>4.0969100130080562</c:v>
                </c:pt>
                <c:pt idx="110">
                  <c:v>4.2764618041732438</c:v>
                </c:pt>
                <c:pt idx="111">
                  <c:v>4.453318340047038</c:v>
                </c:pt>
                <c:pt idx="112">
                  <c:v>4.6263403673750423</c:v>
                </c:pt>
                <c:pt idx="113">
                  <c:v>4.7972675408307168</c:v>
                </c:pt>
                <c:pt idx="114">
                  <c:v>4.9661417327390325</c:v>
                </c:pt>
                <c:pt idx="115">
                  <c:v>5.1335389083702179</c:v>
                </c:pt>
                <c:pt idx="116">
                  <c:v>5.2988530764097064</c:v>
                </c:pt>
                <c:pt idx="117">
                  <c:v>5.4608978427565482</c:v>
                </c:pt>
                <c:pt idx="118">
                  <c:v>5.6222140229662951</c:v>
                </c:pt>
                <c:pt idx="119">
                  <c:v>5.7810369386211322</c:v>
                </c:pt>
                <c:pt idx="120">
                  <c:v>2.9459607035775686</c:v>
                </c:pt>
                <c:pt idx="121">
                  <c:v>3.143014800254095</c:v>
                </c:pt>
                <c:pt idx="122">
                  <c:v>3.3344537511509307</c:v>
                </c:pt>
                <c:pt idx="123">
                  <c:v>3.5263392773898441</c:v>
                </c:pt>
                <c:pt idx="124">
                  <c:v>3.7143297597452332</c:v>
                </c:pt>
                <c:pt idx="125">
                  <c:v>3.8992731873176036</c:v>
                </c:pt>
                <c:pt idx="126">
                  <c:v>4.0827853703164498</c:v>
                </c:pt>
                <c:pt idx="127">
                  <c:v>4.2624510897304297</c:v>
                </c:pt>
                <c:pt idx="128">
                  <c:v>4.4393326938302629</c:v>
                </c:pt>
                <c:pt idx="129">
                  <c:v>4.6148972160331345</c:v>
                </c:pt>
                <c:pt idx="130">
                  <c:v>4.7874604745184151</c:v>
                </c:pt>
                <c:pt idx="131">
                  <c:v>4.958085848521085</c:v>
                </c:pt>
                <c:pt idx="132">
                  <c:v>5.1271047983648073</c:v>
                </c:pt>
                <c:pt idx="133">
                  <c:v>5.2922560713564764</c:v>
                </c:pt>
                <c:pt idx="134">
                  <c:v>5.4578818967339924</c:v>
                </c:pt>
                <c:pt idx="135">
                  <c:v>2.5611013836490559</c:v>
                </c:pt>
                <c:pt idx="136">
                  <c:v>2.7604224834232118</c:v>
                </c:pt>
                <c:pt idx="137">
                  <c:v>2.958085848521085</c:v>
                </c:pt>
                <c:pt idx="138">
                  <c:v>3.1522883443830563</c:v>
                </c:pt>
                <c:pt idx="139">
                  <c:v>3.3463529744506388</c:v>
                </c:pt>
                <c:pt idx="140">
                  <c:v>3.537819095073274</c:v>
                </c:pt>
                <c:pt idx="141">
                  <c:v>3.7259116322950483</c:v>
                </c:pt>
                <c:pt idx="142">
                  <c:v>3.9116901587538613</c:v>
                </c:pt>
                <c:pt idx="143">
                  <c:v>4.0969100130080562</c:v>
                </c:pt>
                <c:pt idx="144">
                  <c:v>4.2764618041732438</c:v>
                </c:pt>
                <c:pt idx="145">
                  <c:v>4.4548448600085102</c:v>
                </c:pt>
                <c:pt idx="146">
                  <c:v>4.6304278750250241</c:v>
                </c:pt>
                <c:pt idx="147">
                  <c:v>4.8041394323353508</c:v>
                </c:pt>
                <c:pt idx="148">
                  <c:v>4.976349979003273</c:v>
                </c:pt>
                <c:pt idx="149">
                  <c:v>5.1461280356782382</c:v>
                </c:pt>
                <c:pt idx="150">
                  <c:v>2.1958996524092336</c:v>
                </c:pt>
                <c:pt idx="151">
                  <c:v>2.3979400086720375</c:v>
                </c:pt>
                <c:pt idx="152">
                  <c:v>2.5998830720736876</c:v>
                </c:pt>
                <c:pt idx="153">
                  <c:v>2.7986506454452691</c:v>
                </c:pt>
                <c:pt idx="154">
                  <c:v>2.9960736544852753</c:v>
                </c:pt>
                <c:pt idx="155">
                  <c:v>3.1903316981702914</c:v>
                </c:pt>
                <c:pt idx="156">
                  <c:v>3.3856062735983121</c:v>
                </c:pt>
                <c:pt idx="157">
                  <c:v>3.576341350205793</c:v>
                </c:pt>
                <c:pt idx="158">
                  <c:v>3.7649229846498886</c:v>
                </c:pt>
                <c:pt idx="159">
                  <c:v>3.9508514588885464</c:v>
                </c:pt>
                <c:pt idx="160">
                  <c:v>4.1335389083702179</c:v>
                </c:pt>
                <c:pt idx="161">
                  <c:v>4.3159703454569174</c:v>
                </c:pt>
                <c:pt idx="162">
                  <c:v>4.4955443375464483</c:v>
                </c:pt>
                <c:pt idx="163">
                  <c:v>4.6720978579357171</c:v>
                </c:pt>
                <c:pt idx="164">
                  <c:v>4.8469553250198238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17-4C12-9352-7578E6AF8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529584"/>
        <c:axId val="-102529040"/>
      </c:scatterChart>
      <c:valAx>
        <c:axId val="-10252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</a:t>
                </a:r>
                <a:r>
                  <a:rPr lang="es-CL" baseline="0"/>
                  <a:t> (fr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9040"/>
        <c:crosses val="autoZero"/>
        <c:crossBetween val="midCat"/>
      </c:valAx>
      <c:valAx>
        <c:axId val="-10252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</a:t>
                </a:r>
                <a:r>
                  <a:rPr lang="es-CL" baseline="0"/>
                  <a:t> (|G*|[Pa])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9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4555522247025235"/>
                  <c:y val="-0.321459411761930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64-22'!$L$6:$L$170</c:f>
              <c:numCache>
                <c:formatCode>0.000</c:formatCode>
                <c:ptCount val="165"/>
                <c:pt idx="0">
                  <c:v>0.95614647352434634</c:v>
                </c:pt>
                <c:pt idx="1">
                  <c:v>1.1602664561802711</c:v>
                </c:pt>
                <c:pt idx="2">
                  <c:v>1.3643864388361959</c:v>
                </c:pt>
                <c:pt idx="3">
                  <c:v>1.5699882954004156</c:v>
                </c:pt>
                <c:pt idx="4">
                  <c:v>1.7743723671383018</c:v>
                </c:pt>
                <c:pt idx="5">
                  <c:v>1.9773357725942844</c:v>
                </c:pt>
                <c:pt idx="6">
                  <c:v>2.1840331781380198</c:v>
                </c:pt>
                <c:pt idx="7">
                  <c:v>2.3875102376833337</c:v>
                </c:pt>
                <c:pt idx="8">
                  <c:v>2.5926343698777119</c:v>
                </c:pt>
                <c:pt idx="9">
                  <c:v>2.7968797081361529</c:v>
                </c:pt>
                <c:pt idx="10">
                  <c:v>3.0014694523110039</c:v>
                </c:pt>
                <c:pt idx="11">
                  <c:v>3.2065664758332404</c:v>
                </c:pt>
                <c:pt idx="12">
                  <c:v>3.4109913335328566</c:v>
                </c:pt>
                <c:pt idx="13">
                  <c:v>3.6151113161887816</c:v>
                </c:pt>
                <c:pt idx="14">
                  <c:v>3.8194693336448022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-1.5848593480619304</c:v>
                </c:pt>
                <c:pt idx="61">
                  <c:v>-1.3807393654060056</c:v>
                </c:pt>
                <c:pt idx="62">
                  <c:v>-1.1766193827500808</c:v>
                </c:pt>
                <c:pt idx="63">
                  <c:v>-0.97101752618586123</c:v>
                </c:pt>
                <c:pt idx="64">
                  <c:v>-0.76663345444797493</c:v>
                </c:pt>
                <c:pt idx="65">
                  <c:v>-0.56367004899199236</c:v>
                </c:pt>
                <c:pt idx="66">
                  <c:v>-0.35697264344825685</c:v>
                </c:pt>
                <c:pt idx="67">
                  <c:v>-0.15349558390294304</c:v>
                </c:pt>
                <c:pt idx="68">
                  <c:v>5.1628548291435039E-2</c:v>
                </c:pt>
                <c:pt idx="69">
                  <c:v>0.25587388654987631</c:v>
                </c:pt>
                <c:pt idx="70">
                  <c:v>0.46046363072472696</c:v>
                </c:pt>
                <c:pt idx="71">
                  <c:v>0.66556065424696365</c:v>
                </c:pt>
                <c:pt idx="72">
                  <c:v>0.8699855119465798</c:v>
                </c:pt>
                <c:pt idx="73">
                  <c:v>1.0741054946025046</c:v>
                </c:pt>
                <c:pt idx="74">
                  <c:v>1.2784635120585255</c:v>
                </c:pt>
                <c:pt idx="75">
                  <c:v>-2.1325826077122576</c:v>
                </c:pt>
                <c:pt idx="76">
                  <c:v>-1.9284626250563328</c:v>
                </c:pt>
                <c:pt idx="77">
                  <c:v>-1.724342642400408</c:v>
                </c:pt>
                <c:pt idx="78">
                  <c:v>-1.5187407858361883</c:v>
                </c:pt>
                <c:pt idx="79">
                  <c:v>-1.3143567140983021</c:v>
                </c:pt>
                <c:pt idx="80">
                  <c:v>-1.1113933086423196</c:v>
                </c:pt>
                <c:pt idx="81">
                  <c:v>-0.90469590309858405</c:v>
                </c:pt>
                <c:pt idx="82">
                  <c:v>-0.70121884355327024</c:v>
                </c:pt>
                <c:pt idx="83">
                  <c:v>-0.49609471135889216</c:v>
                </c:pt>
                <c:pt idx="84">
                  <c:v>-0.29184937310045089</c:v>
                </c:pt>
                <c:pt idx="85">
                  <c:v>-8.7259628925600241E-2</c:v>
                </c:pt>
                <c:pt idx="86">
                  <c:v>0.11783739459663645</c:v>
                </c:pt>
                <c:pt idx="87">
                  <c:v>0.3222622522962526</c:v>
                </c:pt>
                <c:pt idx="88">
                  <c:v>0.5263822349521774</c:v>
                </c:pt>
                <c:pt idx="89">
                  <c:v>0.73074025240819829</c:v>
                </c:pt>
                <c:pt idx="90">
                  <c:v>-2.706957987291513</c:v>
                </c:pt>
                <c:pt idx="91">
                  <c:v>-2.5028380046355885</c:v>
                </c:pt>
                <c:pt idx="92">
                  <c:v>-2.2987180219796635</c:v>
                </c:pt>
                <c:pt idx="93">
                  <c:v>-2.0931161654154438</c:v>
                </c:pt>
                <c:pt idx="94">
                  <c:v>-1.8887320936775576</c:v>
                </c:pt>
                <c:pt idx="95">
                  <c:v>-1.685768688221575</c:v>
                </c:pt>
                <c:pt idx="96">
                  <c:v>-1.4790712826778396</c:v>
                </c:pt>
                <c:pt idx="97">
                  <c:v>-1.2755942231325257</c:v>
                </c:pt>
                <c:pt idx="98">
                  <c:v>-1.0704700909381475</c:v>
                </c:pt>
                <c:pt idx="99">
                  <c:v>-0.86622475267970633</c:v>
                </c:pt>
                <c:pt idx="100">
                  <c:v>-0.66163500850485568</c:v>
                </c:pt>
                <c:pt idx="101">
                  <c:v>-0.45653798498261899</c:v>
                </c:pt>
                <c:pt idx="102">
                  <c:v>-0.25211312728300284</c:v>
                </c:pt>
                <c:pt idx="103">
                  <c:v>-4.7993144627078044E-2</c:v>
                </c:pt>
                <c:pt idx="104">
                  <c:v>0.15636487282894285</c:v>
                </c:pt>
                <c:pt idx="105">
                  <c:v>-3.1631095621642293</c:v>
                </c:pt>
                <c:pt idx="106">
                  <c:v>-2.9589895795083043</c:v>
                </c:pt>
                <c:pt idx="107">
                  <c:v>-2.7548695968523798</c:v>
                </c:pt>
                <c:pt idx="108">
                  <c:v>-2.5492677402881601</c:v>
                </c:pt>
                <c:pt idx="109">
                  <c:v>-2.3448836685502736</c:v>
                </c:pt>
                <c:pt idx="110">
                  <c:v>-2.1419202630942911</c:v>
                </c:pt>
                <c:pt idx="111">
                  <c:v>-1.9352228575505559</c:v>
                </c:pt>
                <c:pt idx="112">
                  <c:v>-1.731745798005242</c:v>
                </c:pt>
                <c:pt idx="113">
                  <c:v>-1.5266216658108638</c:v>
                </c:pt>
                <c:pt idx="114">
                  <c:v>-1.3223763275524227</c:v>
                </c:pt>
                <c:pt idx="115">
                  <c:v>-1.117786583377572</c:v>
                </c:pt>
                <c:pt idx="116">
                  <c:v>-0.91268955985533529</c:v>
                </c:pt>
                <c:pt idx="117">
                  <c:v>-0.70826470215571913</c:v>
                </c:pt>
                <c:pt idx="118">
                  <c:v>-0.50414471949979434</c:v>
                </c:pt>
                <c:pt idx="119">
                  <c:v>-0.29978670204377345</c:v>
                </c:pt>
                <c:pt idx="120">
                  <c:v>-3.5665405884648074</c:v>
                </c:pt>
                <c:pt idx="121">
                  <c:v>-3.3624206058088824</c:v>
                </c:pt>
                <c:pt idx="122">
                  <c:v>-3.1583006231529578</c:v>
                </c:pt>
                <c:pt idx="123">
                  <c:v>-2.9526987665887381</c:v>
                </c:pt>
                <c:pt idx="124">
                  <c:v>-2.7483146948508517</c:v>
                </c:pt>
                <c:pt idx="125">
                  <c:v>-2.5453512893948691</c:v>
                </c:pt>
                <c:pt idx="126">
                  <c:v>-2.3386538838511339</c:v>
                </c:pt>
                <c:pt idx="127">
                  <c:v>-2.13517682430582</c:v>
                </c:pt>
                <c:pt idx="128">
                  <c:v>-1.9300526921114418</c:v>
                </c:pt>
                <c:pt idx="129">
                  <c:v>-1.7258073538530008</c:v>
                </c:pt>
                <c:pt idx="130">
                  <c:v>-1.52121760967815</c:v>
                </c:pt>
                <c:pt idx="131">
                  <c:v>-1.3161205861559133</c:v>
                </c:pt>
                <c:pt idx="132">
                  <c:v>-1.1116957284562972</c:v>
                </c:pt>
                <c:pt idx="133">
                  <c:v>-0.90757574580037237</c:v>
                </c:pt>
                <c:pt idx="134">
                  <c:v>-0.70321772834435148</c:v>
                </c:pt>
                <c:pt idx="135">
                  <c:v>-3.9602318797731191</c:v>
                </c:pt>
                <c:pt idx="136">
                  <c:v>-3.7561118971171945</c:v>
                </c:pt>
                <c:pt idx="137">
                  <c:v>-3.5519919144612695</c:v>
                </c:pt>
                <c:pt idx="138">
                  <c:v>-3.3463900578970498</c:v>
                </c:pt>
                <c:pt idx="139">
                  <c:v>-3.1420059861591634</c:v>
                </c:pt>
                <c:pt idx="140">
                  <c:v>-2.9390425807031808</c:v>
                </c:pt>
                <c:pt idx="141">
                  <c:v>-2.7323451751594456</c:v>
                </c:pt>
                <c:pt idx="142">
                  <c:v>-2.5288681156141317</c:v>
                </c:pt>
                <c:pt idx="143">
                  <c:v>-2.3237439834197535</c:v>
                </c:pt>
                <c:pt idx="144">
                  <c:v>-2.1194986451613125</c:v>
                </c:pt>
                <c:pt idx="145">
                  <c:v>-1.9149089009864617</c:v>
                </c:pt>
                <c:pt idx="146">
                  <c:v>-1.709811877464225</c:v>
                </c:pt>
                <c:pt idx="147">
                  <c:v>-1.5053870197646089</c:v>
                </c:pt>
                <c:pt idx="148">
                  <c:v>-1.3012670371086841</c:v>
                </c:pt>
                <c:pt idx="149">
                  <c:v>-1.0969090196526632</c:v>
                </c:pt>
                <c:pt idx="150">
                  <c:v>-4.328258977881049</c:v>
                </c:pt>
                <c:pt idx="151">
                  <c:v>-4.1241389952251248</c:v>
                </c:pt>
                <c:pt idx="152">
                  <c:v>-3.9200190125691998</c:v>
                </c:pt>
                <c:pt idx="153">
                  <c:v>-3.7144171560049801</c:v>
                </c:pt>
                <c:pt idx="154">
                  <c:v>-3.5100330842670937</c:v>
                </c:pt>
                <c:pt idx="155">
                  <c:v>-3.3070696788111111</c:v>
                </c:pt>
                <c:pt idx="156">
                  <c:v>-3.100372273267376</c:v>
                </c:pt>
                <c:pt idx="157">
                  <c:v>-2.896895213722062</c:v>
                </c:pt>
                <c:pt idx="158">
                  <c:v>-2.6917710815276839</c:v>
                </c:pt>
                <c:pt idx="159">
                  <c:v>-2.4875257432692428</c:v>
                </c:pt>
                <c:pt idx="160">
                  <c:v>-2.2829359990943923</c:v>
                </c:pt>
                <c:pt idx="161">
                  <c:v>-2.0778389755721554</c:v>
                </c:pt>
                <c:pt idx="162">
                  <c:v>-1.8734141178725392</c:v>
                </c:pt>
                <c:pt idx="163">
                  <c:v>-1.6692941352166144</c:v>
                </c:pt>
                <c:pt idx="164">
                  <c:v>-1.4649361177605935</c:v>
                </c:pt>
              </c:numCache>
            </c:numRef>
          </c:xVal>
          <c:yVal>
            <c:numRef>
              <c:f>'ANEXO 64-22'!$Q$6:$Q$170</c:f>
              <c:numCache>
                <c:formatCode>0.00</c:formatCode>
                <c:ptCount val="165"/>
                <c:pt idx="0">
                  <c:v>56.9</c:v>
                </c:pt>
                <c:pt idx="1">
                  <c:v>54.8</c:v>
                </c:pt>
                <c:pt idx="2">
                  <c:v>52.8</c:v>
                </c:pt>
                <c:pt idx="3">
                  <c:v>50.8</c:v>
                </c:pt>
                <c:pt idx="4">
                  <c:v>48.8</c:v>
                </c:pt>
                <c:pt idx="5">
                  <c:v>46.9</c:v>
                </c:pt>
                <c:pt idx="6">
                  <c:v>45</c:v>
                </c:pt>
                <c:pt idx="7">
                  <c:v>43.2</c:v>
                </c:pt>
                <c:pt idx="8">
                  <c:v>41.3</c:v>
                </c:pt>
                <c:pt idx="9">
                  <c:v>39.5</c:v>
                </c:pt>
                <c:pt idx="10">
                  <c:v>37.700000000000003</c:v>
                </c:pt>
                <c:pt idx="11">
                  <c:v>36</c:v>
                </c:pt>
                <c:pt idx="12">
                  <c:v>34.4</c:v>
                </c:pt>
                <c:pt idx="13">
                  <c:v>32.799999999999997</c:v>
                </c:pt>
                <c:pt idx="14">
                  <c:v>31.2</c:v>
                </c:pt>
                <c:pt idx="15">
                  <c:v>62.5</c:v>
                </c:pt>
                <c:pt idx="16">
                  <c:v>60.7</c:v>
                </c:pt>
                <c:pt idx="17">
                  <c:v>59</c:v>
                </c:pt>
                <c:pt idx="18">
                  <c:v>57.2</c:v>
                </c:pt>
                <c:pt idx="19">
                  <c:v>55.4</c:v>
                </c:pt>
                <c:pt idx="20">
                  <c:v>53.6</c:v>
                </c:pt>
                <c:pt idx="21">
                  <c:v>51.7</c:v>
                </c:pt>
                <c:pt idx="22">
                  <c:v>49.9</c:v>
                </c:pt>
                <c:pt idx="23">
                  <c:v>48</c:v>
                </c:pt>
                <c:pt idx="24">
                  <c:v>46.2</c:v>
                </c:pt>
                <c:pt idx="25">
                  <c:v>44.4</c:v>
                </c:pt>
                <c:pt idx="26">
                  <c:v>42.6</c:v>
                </c:pt>
                <c:pt idx="27">
                  <c:v>40.799999999999997</c:v>
                </c:pt>
                <c:pt idx="28">
                  <c:v>39</c:v>
                </c:pt>
                <c:pt idx="29">
                  <c:v>37.299999999999997</c:v>
                </c:pt>
                <c:pt idx="30">
                  <c:v>67.099999999999994</c:v>
                </c:pt>
                <c:pt idx="31">
                  <c:v>65.599999999999994</c:v>
                </c:pt>
                <c:pt idx="32">
                  <c:v>64.2</c:v>
                </c:pt>
                <c:pt idx="33">
                  <c:v>62.7</c:v>
                </c:pt>
                <c:pt idx="34">
                  <c:v>61.2</c:v>
                </c:pt>
                <c:pt idx="35">
                  <c:v>59.6</c:v>
                </c:pt>
                <c:pt idx="36">
                  <c:v>57.9</c:v>
                </c:pt>
                <c:pt idx="37">
                  <c:v>56.2</c:v>
                </c:pt>
                <c:pt idx="38">
                  <c:v>54.5</c:v>
                </c:pt>
                <c:pt idx="39">
                  <c:v>52.7</c:v>
                </c:pt>
                <c:pt idx="40">
                  <c:v>50.9</c:v>
                </c:pt>
                <c:pt idx="41">
                  <c:v>49.1</c:v>
                </c:pt>
                <c:pt idx="42">
                  <c:v>47.2</c:v>
                </c:pt>
                <c:pt idx="43">
                  <c:v>45.4</c:v>
                </c:pt>
                <c:pt idx="44">
                  <c:v>43.6</c:v>
                </c:pt>
                <c:pt idx="45">
                  <c:v>70.7</c:v>
                </c:pt>
                <c:pt idx="46">
                  <c:v>69.5</c:v>
                </c:pt>
                <c:pt idx="47">
                  <c:v>68.3</c:v>
                </c:pt>
                <c:pt idx="48">
                  <c:v>67.099999999999994</c:v>
                </c:pt>
                <c:pt idx="49">
                  <c:v>65.900000000000006</c:v>
                </c:pt>
                <c:pt idx="50">
                  <c:v>64.599999999999994</c:v>
                </c:pt>
                <c:pt idx="51">
                  <c:v>63.2</c:v>
                </c:pt>
                <c:pt idx="52">
                  <c:v>61.7</c:v>
                </c:pt>
                <c:pt idx="53">
                  <c:v>60.2</c:v>
                </c:pt>
                <c:pt idx="54">
                  <c:v>58.6</c:v>
                </c:pt>
                <c:pt idx="55">
                  <c:v>56.9</c:v>
                </c:pt>
                <c:pt idx="56">
                  <c:v>55.2</c:v>
                </c:pt>
                <c:pt idx="57">
                  <c:v>53.4</c:v>
                </c:pt>
                <c:pt idx="58">
                  <c:v>51.7</c:v>
                </c:pt>
                <c:pt idx="59">
                  <c:v>49.9</c:v>
                </c:pt>
                <c:pt idx="60">
                  <c:v>74.099999999999994</c:v>
                </c:pt>
                <c:pt idx="61">
                  <c:v>72.900000000000006</c:v>
                </c:pt>
                <c:pt idx="62">
                  <c:v>71.8</c:v>
                </c:pt>
                <c:pt idx="63">
                  <c:v>70.7</c:v>
                </c:pt>
                <c:pt idx="64">
                  <c:v>69.7</c:v>
                </c:pt>
                <c:pt idx="65">
                  <c:v>68.599999999999994</c:v>
                </c:pt>
                <c:pt idx="66">
                  <c:v>67.400000000000006</c:v>
                </c:pt>
                <c:pt idx="67">
                  <c:v>66.3</c:v>
                </c:pt>
                <c:pt idx="68">
                  <c:v>65</c:v>
                </c:pt>
                <c:pt idx="69">
                  <c:v>63.6</c:v>
                </c:pt>
                <c:pt idx="70">
                  <c:v>62.2</c:v>
                </c:pt>
                <c:pt idx="71">
                  <c:v>60.7</c:v>
                </c:pt>
                <c:pt idx="72">
                  <c:v>59.1</c:v>
                </c:pt>
                <c:pt idx="73">
                  <c:v>57.5</c:v>
                </c:pt>
                <c:pt idx="74">
                  <c:v>55.8</c:v>
                </c:pt>
                <c:pt idx="75">
                  <c:v>77.8</c:v>
                </c:pt>
                <c:pt idx="76">
                  <c:v>76.5</c:v>
                </c:pt>
                <c:pt idx="77">
                  <c:v>75.2</c:v>
                </c:pt>
                <c:pt idx="78">
                  <c:v>74.099999999999994</c:v>
                </c:pt>
                <c:pt idx="79">
                  <c:v>73</c:v>
                </c:pt>
                <c:pt idx="80">
                  <c:v>72</c:v>
                </c:pt>
                <c:pt idx="81">
                  <c:v>71</c:v>
                </c:pt>
                <c:pt idx="82">
                  <c:v>70</c:v>
                </c:pt>
                <c:pt idx="83">
                  <c:v>68.900000000000006</c:v>
                </c:pt>
                <c:pt idx="84">
                  <c:v>67.8</c:v>
                </c:pt>
                <c:pt idx="85">
                  <c:v>66.599999999999994</c:v>
                </c:pt>
                <c:pt idx="86">
                  <c:v>65.400000000000006</c:v>
                </c:pt>
                <c:pt idx="87">
                  <c:v>64</c:v>
                </c:pt>
                <c:pt idx="88">
                  <c:v>62.6</c:v>
                </c:pt>
                <c:pt idx="89">
                  <c:v>61.1</c:v>
                </c:pt>
                <c:pt idx="90">
                  <c:v>81.3</c:v>
                </c:pt>
                <c:pt idx="91">
                  <c:v>80</c:v>
                </c:pt>
                <c:pt idx="92">
                  <c:v>78.8</c:v>
                </c:pt>
                <c:pt idx="93">
                  <c:v>77.599999999999994</c:v>
                </c:pt>
                <c:pt idx="94">
                  <c:v>76.400000000000006</c:v>
                </c:pt>
                <c:pt idx="95">
                  <c:v>75.3</c:v>
                </c:pt>
                <c:pt idx="96">
                  <c:v>74.2</c:v>
                </c:pt>
                <c:pt idx="97">
                  <c:v>73.2</c:v>
                </c:pt>
                <c:pt idx="98">
                  <c:v>72.2</c:v>
                </c:pt>
                <c:pt idx="99">
                  <c:v>71.2</c:v>
                </c:pt>
                <c:pt idx="100">
                  <c:v>70.2</c:v>
                </c:pt>
                <c:pt idx="101">
                  <c:v>69.099999999999994</c:v>
                </c:pt>
                <c:pt idx="102">
                  <c:v>68</c:v>
                </c:pt>
                <c:pt idx="103">
                  <c:v>66.7</c:v>
                </c:pt>
                <c:pt idx="104">
                  <c:v>65.400000000000006</c:v>
                </c:pt>
                <c:pt idx="105">
                  <c:v>83.9</c:v>
                </c:pt>
                <c:pt idx="106">
                  <c:v>82.9</c:v>
                </c:pt>
                <c:pt idx="107">
                  <c:v>81.7</c:v>
                </c:pt>
                <c:pt idx="108">
                  <c:v>80.5</c:v>
                </c:pt>
                <c:pt idx="109">
                  <c:v>79.400000000000006</c:v>
                </c:pt>
                <c:pt idx="110">
                  <c:v>78.2</c:v>
                </c:pt>
                <c:pt idx="111">
                  <c:v>77.099999999999994</c:v>
                </c:pt>
                <c:pt idx="112">
                  <c:v>76</c:v>
                </c:pt>
                <c:pt idx="113">
                  <c:v>75</c:v>
                </c:pt>
                <c:pt idx="114">
                  <c:v>74</c:v>
                </c:pt>
                <c:pt idx="115">
                  <c:v>73.099999999999994</c:v>
                </c:pt>
                <c:pt idx="116">
                  <c:v>72.099999999999994</c:v>
                </c:pt>
                <c:pt idx="117">
                  <c:v>71.2</c:v>
                </c:pt>
                <c:pt idx="118">
                  <c:v>70.099999999999994</c:v>
                </c:pt>
                <c:pt idx="119">
                  <c:v>69.099999999999994</c:v>
                </c:pt>
                <c:pt idx="120">
                  <c:v>86.1</c:v>
                </c:pt>
                <c:pt idx="121">
                  <c:v>85.2</c:v>
                </c:pt>
                <c:pt idx="122">
                  <c:v>84.2</c:v>
                </c:pt>
                <c:pt idx="123">
                  <c:v>83.2</c:v>
                </c:pt>
                <c:pt idx="124">
                  <c:v>82.1</c:v>
                </c:pt>
                <c:pt idx="125">
                  <c:v>81</c:v>
                </c:pt>
                <c:pt idx="126">
                  <c:v>79.8</c:v>
                </c:pt>
                <c:pt idx="127">
                  <c:v>78.7</c:v>
                </c:pt>
                <c:pt idx="128">
                  <c:v>77.599999999999994</c:v>
                </c:pt>
                <c:pt idx="129">
                  <c:v>76.599999999999994</c:v>
                </c:pt>
                <c:pt idx="130">
                  <c:v>75.599999999999994</c:v>
                </c:pt>
                <c:pt idx="131">
                  <c:v>74.7</c:v>
                </c:pt>
                <c:pt idx="132">
                  <c:v>73.8</c:v>
                </c:pt>
                <c:pt idx="133">
                  <c:v>72.900000000000006</c:v>
                </c:pt>
                <c:pt idx="134">
                  <c:v>72</c:v>
                </c:pt>
                <c:pt idx="135">
                  <c:v>87.7</c:v>
                </c:pt>
                <c:pt idx="136">
                  <c:v>87</c:v>
                </c:pt>
                <c:pt idx="137">
                  <c:v>86.1</c:v>
                </c:pt>
                <c:pt idx="138">
                  <c:v>85.3</c:v>
                </c:pt>
                <c:pt idx="139">
                  <c:v>84.3</c:v>
                </c:pt>
                <c:pt idx="140">
                  <c:v>83.3</c:v>
                </c:pt>
                <c:pt idx="141">
                  <c:v>82.3</c:v>
                </c:pt>
                <c:pt idx="142">
                  <c:v>81.3</c:v>
                </c:pt>
                <c:pt idx="143">
                  <c:v>80.2</c:v>
                </c:pt>
                <c:pt idx="144">
                  <c:v>79.099999999999994</c:v>
                </c:pt>
                <c:pt idx="145">
                  <c:v>78.099999999999994</c:v>
                </c:pt>
                <c:pt idx="146">
                  <c:v>77.099999999999994</c:v>
                </c:pt>
                <c:pt idx="147">
                  <c:v>76.2</c:v>
                </c:pt>
                <c:pt idx="148">
                  <c:v>75.3</c:v>
                </c:pt>
                <c:pt idx="149">
                  <c:v>74.400000000000006</c:v>
                </c:pt>
                <c:pt idx="150">
                  <c:v>88.7</c:v>
                </c:pt>
                <c:pt idx="151">
                  <c:v>88.3</c:v>
                </c:pt>
                <c:pt idx="152">
                  <c:v>87.6</c:v>
                </c:pt>
                <c:pt idx="153">
                  <c:v>86.9</c:v>
                </c:pt>
                <c:pt idx="154">
                  <c:v>86.1</c:v>
                </c:pt>
                <c:pt idx="155">
                  <c:v>85.3</c:v>
                </c:pt>
                <c:pt idx="156">
                  <c:v>84.4</c:v>
                </c:pt>
                <c:pt idx="157">
                  <c:v>83.4</c:v>
                </c:pt>
                <c:pt idx="158">
                  <c:v>82.4</c:v>
                </c:pt>
                <c:pt idx="159">
                  <c:v>81.400000000000006</c:v>
                </c:pt>
                <c:pt idx="160">
                  <c:v>80.400000000000006</c:v>
                </c:pt>
                <c:pt idx="161">
                  <c:v>79.400000000000006</c:v>
                </c:pt>
                <c:pt idx="162">
                  <c:v>78.400000000000006</c:v>
                </c:pt>
                <c:pt idx="163">
                  <c:v>77.5</c:v>
                </c:pt>
                <c:pt idx="164">
                  <c:v>76.599999999999994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F-45EB-8F4E-336D944F7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522512"/>
        <c:axId val="-102519792"/>
      </c:scatterChart>
      <c:valAx>
        <c:axId val="-10252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19792"/>
        <c:crosses val="autoZero"/>
        <c:crossBetween val="midCat"/>
      </c:valAx>
      <c:valAx>
        <c:axId val="-10251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2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4180271216097987"/>
                  <c:y val="0.268101851851851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64-22'!$S$6:$S$170</c:f>
              <c:numCache>
                <c:formatCode>0.000</c:formatCode>
                <c:ptCount val="165"/>
                <c:pt idx="0">
                  <c:v>0.97977841623616868</c:v>
                </c:pt>
                <c:pt idx="1">
                  <c:v>1.1838983988920935</c:v>
                </c:pt>
                <c:pt idx="2">
                  <c:v>1.3880183815480183</c:v>
                </c:pt>
                <c:pt idx="3">
                  <c:v>1.593620238112238</c:v>
                </c:pt>
                <c:pt idx="4">
                  <c:v>1.7980043098501242</c:v>
                </c:pt>
                <c:pt idx="5">
                  <c:v>2.000967715306107</c:v>
                </c:pt>
                <c:pt idx="6">
                  <c:v>2.2076651208498421</c:v>
                </c:pt>
                <c:pt idx="7">
                  <c:v>2.411142180395156</c:v>
                </c:pt>
                <c:pt idx="8">
                  <c:v>2.6162663125895342</c:v>
                </c:pt>
                <c:pt idx="9">
                  <c:v>2.8205116508479753</c:v>
                </c:pt>
                <c:pt idx="10">
                  <c:v>3.0251013950228263</c:v>
                </c:pt>
                <c:pt idx="11">
                  <c:v>3.2301984185450627</c:v>
                </c:pt>
                <c:pt idx="12">
                  <c:v>3.4346232762446789</c:v>
                </c:pt>
                <c:pt idx="13">
                  <c:v>3.6387432589006039</c:v>
                </c:pt>
                <c:pt idx="14">
                  <c:v>3.8431012763566246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-1.6041867456965342</c:v>
                </c:pt>
                <c:pt idx="61">
                  <c:v>-1.4000667630406096</c:v>
                </c:pt>
                <c:pt idx="62">
                  <c:v>-1.1959467803846846</c:v>
                </c:pt>
                <c:pt idx="63">
                  <c:v>-0.99034492382046513</c:v>
                </c:pt>
                <c:pt idx="64">
                  <c:v>-0.78596085208257882</c:v>
                </c:pt>
                <c:pt idx="65">
                  <c:v>-0.58299744662659625</c:v>
                </c:pt>
                <c:pt idx="66">
                  <c:v>-0.37630004108286075</c:v>
                </c:pt>
                <c:pt idx="67">
                  <c:v>-0.17282298153754694</c:v>
                </c:pt>
                <c:pt idx="68">
                  <c:v>3.2301150656831146E-2</c:v>
                </c:pt>
                <c:pt idx="69">
                  <c:v>0.23654648891527241</c:v>
                </c:pt>
                <c:pt idx="70">
                  <c:v>0.44113623309012306</c:v>
                </c:pt>
                <c:pt idx="71">
                  <c:v>0.64623325661235975</c:v>
                </c:pt>
                <c:pt idx="72">
                  <c:v>0.85065811431197591</c:v>
                </c:pt>
                <c:pt idx="73">
                  <c:v>1.0547780969679006</c:v>
                </c:pt>
                <c:pt idx="74">
                  <c:v>1.2591361144239217</c:v>
                </c:pt>
                <c:pt idx="75">
                  <c:v>-2.1576363644684995</c:v>
                </c:pt>
                <c:pt idx="76">
                  <c:v>-1.9535163818125747</c:v>
                </c:pt>
                <c:pt idx="77">
                  <c:v>-1.7493963991566499</c:v>
                </c:pt>
                <c:pt idx="78">
                  <c:v>-1.5437945425924302</c:v>
                </c:pt>
                <c:pt idx="79">
                  <c:v>-1.339410470854544</c:v>
                </c:pt>
                <c:pt idx="80">
                  <c:v>-1.1364470653985614</c:v>
                </c:pt>
                <c:pt idx="81">
                  <c:v>-0.92974965985482594</c:v>
                </c:pt>
                <c:pt idx="82">
                  <c:v>-0.72627260030951213</c:v>
                </c:pt>
                <c:pt idx="83">
                  <c:v>-0.52114846811513404</c:v>
                </c:pt>
                <c:pt idx="84">
                  <c:v>-0.31690312985669278</c:v>
                </c:pt>
                <c:pt idx="85">
                  <c:v>-0.11231338568184213</c:v>
                </c:pt>
                <c:pt idx="86">
                  <c:v>9.2783637840394562E-2</c:v>
                </c:pt>
                <c:pt idx="87">
                  <c:v>0.29720849554001072</c:v>
                </c:pt>
                <c:pt idx="88">
                  <c:v>0.50132847819593551</c:v>
                </c:pt>
                <c:pt idx="89">
                  <c:v>0.7056864956519564</c:v>
                </c:pt>
                <c:pt idx="90">
                  <c:v>-2.6564165049843051</c:v>
                </c:pt>
                <c:pt idx="91">
                  <c:v>-2.4522965223283801</c:v>
                </c:pt>
                <c:pt idx="92">
                  <c:v>-2.2481765396724556</c:v>
                </c:pt>
                <c:pt idx="93">
                  <c:v>-2.0425746831082359</c:v>
                </c:pt>
                <c:pt idx="94">
                  <c:v>-1.8381906113703497</c:v>
                </c:pt>
                <c:pt idx="95">
                  <c:v>-1.6352272059143671</c:v>
                </c:pt>
                <c:pt idx="96">
                  <c:v>-1.4285298003706317</c:v>
                </c:pt>
                <c:pt idx="97">
                  <c:v>-1.2250527408253178</c:v>
                </c:pt>
                <c:pt idx="98">
                  <c:v>-1.0199286086309396</c:v>
                </c:pt>
                <c:pt idx="99">
                  <c:v>-0.81568327037249844</c:v>
                </c:pt>
                <c:pt idx="100">
                  <c:v>-0.61109352619764779</c:v>
                </c:pt>
                <c:pt idx="101">
                  <c:v>-0.4059965026754111</c:v>
                </c:pt>
                <c:pt idx="102">
                  <c:v>-0.20157164497579494</c:v>
                </c:pt>
                <c:pt idx="103">
                  <c:v>2.548337680129853E-3</c:v>
                </c:pt>
                <c:pt idx="104">
                  <c:v>0.20690635513615074</c:v>
                </c:pt>
                <c:pt idx="105">
                  <c:v>-3.1782106471565665</c:v>
                </c:pt>
                <c:pt idx="106">
                  <c:v>-2.9740906645006415</c:v>
                </c:pt>
                <c:pt idx="107">
                  <c:v>-2.769970681844717</c:v>
                </c:pt>
                <c:pt idx="108">
                  <c:v>-2.5643688252804973</c:v>
                </c:pt>
                <c:pt idx="109">
                  <c:v>-2.3599847535426108</c:v>
                </c:pt>
                <c:pt idx="110">
                  <c:v>-2.1570213480866283</c:v>
                </c:pt>
                <c:pt idx="111">
                  <c:v>-1.9503239425428931</c:v>
                </c:pt>
                <c:pt idx="112">
                  <c:v>-1.7468468829975792</c:v>
                </c:pt>
                <c:pt idx="113">
                  <c:v>-1.541722750803201</c:v>
                </c:pt>
                <c:pt idx="114">
                  <c:v>-1.3374774125447599</c:v>
                </c:pt>
                <c:pt idx="115">
                  <c:v>-1.1328876683699092</c:v>
                </c:pt>
                <c:pt idx="116">
                  <c:v>-0.92779064484767249</c:v>
                </c:pt>
                <c:pt idx="117">
                  <c:v>-0.72336578714805633</c:v>
                </c:pt>
                <c:pt idx="118">
                  <c:v>-0.51924580449213154</c:v>
                </c:pt>
                <c:pt idx="119">
                  <c:v>-0.31488778703611064</c:v>
                </c:pt>
                <c:pt idx="120">
                  <c:v>-3.5816416734571446</c:v>
                </c:pt>
                <c:pt idx="121">
                  <c:v>-3.3775216908012196</c:v>
                </c:pt>
                <c:pt idx="122">
                  <c:v>-3.173401708145295</c:v>
                </c:pt>
                <c:pt idx="123">
                  <c:v>-2.9677998515810753</c:v>
                </c:pt>
                <c:pt idx="124">
                  <c:v>-2.7634157798431889</c:v>
                </c:pt>
                <c:pt idx="125">
                  <c:v>-2.5604523743872063</c:v>
                </c:pt>
                <c:pt idx="126">
                  <c:v>-2.3537549688434711</c:v>
                </c:pt>
                <c:pt idx="127">
                  <c:v>-2.1502779092981572</c:v>
                </c:pt>
                <c:pt idx="128">
                  <c:v>-1.945153777103779</c:v>
                </c:pt>
                <c:pt idx="129">
                  <c:v>-1.740908438845338</c:v>
                </c:pt>
                <c:pt idx="130">
                  <c:v>-1.5363186946704872</c:v>
                </c:pt>
                <c:pt idx="131">
                  <c:v>-1.3312216711482505</c:v>
                </c:pt>
                <c:pt idx="132">
                  <c:v>-1.1267968134486344</c:v>
                </c:pt>
                <c:pt idx="133">
                  <c:v>-0.92267683079270957</c:v>
                </c:pt>
                <c:pt idx="134">
                  <c:v>-0.71831881333668868</c:v>
                </c:pt>
                <c:pt idx="135">
                  <c:v>-4.0093943113741046</c:v>
                </c:pt>
                <c:pt idx="136">
                  <c:v>-3.8052743287181796</c:v>
                </c:pt>
                <c:pt idx="137">
                  <c:v>-3.601154346062255</c:v>
                </c:pt>
                <c:pt idx="138">
                  <c:v>-3.3955524894980353</c:v>
                </c:pt>
                <c:pt idx="139">
                  <c:v>-3.1911684177601489</c:v>
                </c:pt>
                <c:pt idx="140">
                  <c:v>-2.9882050123041664</c:v>
                </c:pt>
                <c:pt idx="141">
                  <c:v>-2.7815076067604312</c:v>
                </c:pt>
                <c:pt idx="142">
                  <c:v>-2.5780305472151173</c:v>
                </c:pt>
                <c:pt idx="143">
                  <c:v>-2.3729064150207391</c:v>
                </c:pt>
                <c:pt idx="144">
                  <c:v>-2.168661076762298</c:v>
                </c:pt>
                <c:pt idx="145">
                  <c:v>-1.9640713325874473</c:v>
                </c:pt>
                <c:pt idx="146">
                  <c:v>-1.7589743090652106</c:v>
                </c:pt>
                <c:pt idx="147">
                  <c:v>-1.5545494513655944</c:v>
                </c:pt>
                <c:pt idx="148">
                  <c:v>-1.3504294687096696</c:v>
                </c:pt>
                <c:pt idx="149">
                  <c:v>-1.1460714512536487</c:v>
                </c:pt>
                <c:pt idx="150">
                  <c:v>-4.4098956274383463</c:v>
                </c:pt>
                <c:pt idx="151">
                  <c:v>-4.2057756447824213</c:v>
                </c:pt>
                <c:pt idx="152">
                  <c:v>-4.0016556621264971</c:v>
                </c:pt>
                <c:pt idx="153">
                  <c:v>-3.796053805562277</c:v>
                </c:pt>
                <c:pt idx="154">
                  <c:v>-3.5916697338243906</c:v>
                </c:pt>
                <c:pt idx="155">
                  <c:v>-3.388706328368408</c:v>
                </c:pt>
                <c:pt idx="156">
                  <c:v>-3.1820089228246728</c:v>
                </c:pt>
                <c:pt idx="157">
                  <c:v>-2.9785318632793589</c:v>
                </c:pt>
                <c:pt idx="158">
                  <c:v>-2.7734077310849807</c:v>
                </c:pt>
                <c:pt idx="159">
                  <c:v>-2.5691623928265397</c:v>
                </c:pt>
                <c:pt idx="160">
                  <c:v>-2.3645726486516887</c:v>
                </c:pt>
                <c:pt idx="161">
                  <c:v>-2.1594756251294522</c:v>
                </c:pt>
                <c:pt idx="162">
                  <c:v>-1.9550507674298361</c:v>
                </c:pt>
                <c:pt idx="163">
                  <c:v>-1.7509307847739113</c:v>
                </c:pt>
                <c:pt idx="164">
                  <c:v>-1.5465727673178904</c:v>
                </c:pt>
              </c:numCache>
            </c:numRef>
          </c:xVal>
          <c:yVal>
            <c:numRef>
              <c:f>'ANEXO 64-22'!$V$6:$V$170</c:f>
              <c:numCache>
                <c:formatCode>0.0000</c:formatCode>
                <c:ptCount val="165"/>
                <c:pt idx="0">
                  <c:v>7.0293837776852097</c:v>
                </c:pt>
                <c:pt idx="1">
                  <c:v>7.1172712956557644</c:v>
                </c:pt>
                <c:pt idx="2">
                  <c:v>7.20682587603185</c:v>
                </c:pt>
                <c:pt idx="3">
                  <c:v>7.2922560713564764</c:v>
                </c:pt>
                <c:pt idx="4">
                  <c:v>7.378397900948138</c:v>
                </c:pt>
                <c:pt idx="5">
                  <c:v>7.4623979978989565</c:v>
                </c:pt>
                <c:pt idx="6">
                  <c:v>7.5440680443502757</c:v>
                </c:pt>
                <c:pt idx="7">
                  <c:v>7.6232492903979008</c:v>
                </c:pt>
                <c:pt idx="8">
                  <c:v>7.7007037171450197</c:v>
                </c:pt>
                <c:pt idx="9">
                  <c:v>7.7752462597402365</c:v>
                </c:pt>
                <c:pt idx="10">
                  <c:v>7.8469553250198238</c:v>
                </c:pt>
                <c:pt idx="11">
                  <c:v>7.9159272116971158</c:v>
                </c:pt>
                <c:pt idx="12">
                  <c:v>7.9818186071706636</c:v>
                </c:pt>
                <c:pt idx="13">
                  <c:v>8.0453229787866576</c:v>
                </c:pt>
                <c:pt idx="14">
                  <c:v>8.1038037209559572</c:v>
                </c:pt>
                <c:pt idx="15">
                  <c:v>6.6608654780038696</c:v>
                </c:pt>
                <c:pt idx="16">
                  <c:v>6.7619278384205295</c:v>
                </c:pt>
                <c:pt idx="17">
                  <c:v>6.8621313793130376</c:v>
                </c:pt>
                <c:pt idx="18">
                  <c:v>6.9614210940664485</c:v>
                </c:pt>
                <c:pt idx="19">
                  <c:v>7.0606978403536118</c:v>
                </c:pt>
                <c:pt idx="20">
                  <c:v>7.1553360374650614</c:v>
                </c:pt>
                <c:pt idx="21">
                  <c:v>7.2479732663618064</c:v>
                </c:pt>
                <c:pt idx="22">
                  <c:v>7.3404441148401185</c:v>
                </c:pt>
                <c:pt idx="23">
                  <c:v>7.4281347940287885</c:v>
                </c:pt>
                <c:pt idx="24">
                  <c:v>7.5145477526602864</c:v>
                </c:pt>
                <c:pt idx="25">
                  <c:v>7.5965970956264606</c:v>
                </c:pt>
                <c:pt idx="26">
                  <c:v>7.6766936096248664</c:v>
                </c:pt>
                <c:pt idx="27">
                  <c:v>7.7535830588929064</c:v>
                </c:pt>
                <c:pt idx="28">
                  <c:v>7.8273692730538249</c:v>
                </c:pt>
                <c:pt idx="29">
                  <c:v>7.8976270912904418</c:v>
                </c:pt>
                <c:pt idx="30">
                  <c:v>6.2648178230095368</c:v>
                </c:pt>
                <c:pt idx="31">
                  <c:v>6.3765769570565123</c:v>
                </c:pt>
                <c:pt idx="32">
                  <c:v>6.4899584794248346</c:v>
                </c:pt>
                <c:pt idx="33">
                  <c:v>6.6020599913279625</c:v>
                </c:pt>
                <c:pt idx="34">
                  <c:v>6.7118072290411908</c:v>
                </c:pt>
                <c:pt idx="35">
                  <c:v>6.8195439355418683</c:v>
                </c:pt>
                <c:pt idx="36">
                  <c:v>6.9247959957979122</c:v>
                </c:pt>
                <c:pt idx="37">
                  <c:v>7.0293837776852097</c:v>
                </c:pt>
                <c:pt idx="38">
                  <c:v>7.1271047983648073</c:v>
                </c:pt>
                <c:pt idx="39">
                  <c:v>7.2253092817258633</c:v>
                </c:pt>
                <c:pt idx="40">
                  <c:v>7.3201462861110542</c:v>
                </c:pt>
                <c:pt idx="41">
                  <c:v>7.4099331233312942</c:v>
                </c:pt>
                <c:pt idx="42">
                  <c:v>7.4983105537896009</c:v>
                </c:pt>
                <c:pt idx="43">
                  <c:v>7.5831987739686229</c:v>
                </c:pt>
                <c:pt idx="44">
                  <c:v>7.6646419755561253</c:v>
                </c:pt>
                <c:pt idx="45">
                  <c:v>5.8543060418010811</c:v>
                </c:pt>
                <c:pt idx="46">
                  <c:v>5.9758911364017928</c:v>
                </c:pt>
                <c:pt idx="47">
                  <c:v>6.1003705451175625</c:v>
                </c:pt>
                <c:pt idx="48">
                  <c:v>6.2227164711475833</c:v>
                </c:pt>
                <c:pt idx="49">
                  <c:v>6.344392273685111</c:v>
                </c:pt>
                <c:pt idx="50">
                  <c:v>6.4638929889859069</c:v>
                </c:pt>
                <c:pt idx="51">
                  <c:v>6.580924975675619</c:v>
                </c:pt>
                <c:pt idx="52">
                  <c:v>6.6946051989335684</c:v>
                </c:pt>
                <c:pt idx="53">
                  <c:v>6.8068580295188177</c:v>
                </c:pt>
                <c:pt idx="54">
                  <c:v>6.9159272116971158</c:v>
                </c:pt>
                <c:pt idx="55">
                  <c:v>7.0211892990699383</c:v>
                </c:pt>
                <c:pt idx="56">
                  <c:v>7.1238516409670858</c:v>
                </c:pt>
                <c:pt idx="57">
                  <c:v>7.2227164711475833</c:v>
                </c:pt>
                <c:pt idx="58">
                  <c:v>7.3201462861110542</c:v>
                </c:pt>
                <c:pt idx="59">
                  <c:v>7.4132997640812519</c:v>
                </c:pt>
                <c:pt idx="60">
                  <c:v>5.4377505628203879</c:v>
                </c:pt>
                <c:pt idx="61">
                  <c:v>5.5705429398818973</c:v>
                </c:pt>
                <c:pt idx="62">
                  <c:v>5.702430536445525</c:v>
                </c:pt>
                <c:pt idx="63">
                  <c:v>5.8331471119127851</c:v>
                </c:pt>
                <c:pt idx="64">
                  <c:v>5.9628426812012423</c:v>
                </c:pt>
                <c:pt idx="65">
                  <c:v>6.0899051114393981</c:v>
                </c:pt>
                <c:pt idx="66">
                  <c:v>6.2174839442139067</c:v>
                </c:pt>
                <c:pt idx="67">
                  <c:v>6.3424226808222066</c:v>
                </c:pt>
                <c:pt idx="68">
                  <c:v>6.4653828514484184</c:v>
                </c:pt>
                <c:pt idx="69">
                  <c:v>6.585460729508501</c:v>
                </c:pt>
                <c:pt idx="70">
                  <c:v>6.702430536445525</c:v>
                </c:pt>
                <c:pt idx="71">
                  <c:v>6.8162412999917832</c:v>
                </c:pt>
                <c:pt idx="72">
                  <c:v>6.9273703630390235</c:v>
                </c:pt>
                <c:pt idx="73">
                  <c:v>7.0334237554869494</c:v>
                </c:pt>
                <c:pt idx="74">
                  <c:v>7.1398790864012369</c:v>
                </c:pt>
                <c:pt idx="75">
                  <c:v>5.0253058652647704</c:v>
                </c:pt>
                <c:pt idx="76">
                  <c:v>5.1673173347481764</c:v>
                </c:pt>
                <c:pt idx="77">
                  <c:v>5.3074960379132126</c:v>
                </c:pt>
                <c:pt idx="78">
                  <c:v>5.4487063199050798</c:v>
                </c:pt>
                <c:pt idx="79">
                  <c:v>5.5877109650189114</c:v>
                </c:pt>
                <c:pt idx="80">
                  <c:v>5.725094521081469</c:v>
                </c:pt>
                <c:pt idx="81">
                  <c:v>5.8609366207000937</c:v>
                </c:pt>
                <c:pt idx="82">
                  <c:v>5.9951962915971793</c:v>
                </c:pt>
                <c:pt idx="83">
                  <c:v>6.1271047983648073</c:v>
                </c:pt>
                <c:pt idx="84">
                  <c:v>6.2552725051033065</c:v>
                </c:pt>
                <c:pt idx="85">
                  <c:v>6.3838153659804311</c:v>
                </c:pt>
                <c:pt idx="86">
                  <c:v>6.5078558716958312</c:v>
                </c:pt>
                <c:pt idx="87">
                  <c:v>6.6283889300503116</c:v>
                </c:pt>
                <c:pt idx="88">
                  <c:v>6.7466341989375787</c:v>
                </c:pt>
                <c:pt idx="89">
                  <c:v>6.8615344108590381</c:v>
                </c:pt>
                <c:pt idx="90">
                  <c:v>4.6232492903979008</c:v>
                </c:pt>
                <c:pt idx="91">
                  <c:v>4.7774268223893115</c:v>
                </c:pt>
                <c:pt idx="92">
                  <c:v>4.9294189257142929</c:v>
                </c:pt>
                <c:pt idx="93">
                  <c:v>5.0791812460476251</c:v>
                </c:pt>
                <c:pt idx="94">
                  <c:v>5.2278867046136739</c:v>
                </c:pt>
                <c:pt idx="95">
                  <c:v>5.3729120029701063</c:v>
                </c:pt>
                <c:pt idx="96">
                  <c:v>5.517195897949974</c:v>
                </c:pt>
                <c:pt idx="97">
                  <c:v>5.6580113966571126</c:v>
                </c:pt>
                <c:pt idx="98">
                  <c:v>5.7979596437371965</c:v>
                </c:pt>
                <c:pt idx="99">
                  <c:v>5.9355072658247128</c:v>
                </c:pt>
                <c:pt idx="100">
                  <c:v>6.071882007306125</c:v>
                </c:pt>
                <c:pt idx="101">
                  <c:v>6.204119982655925</c:v>
                </c:pt>
                <c:pt idx="102">
                  <c:v>6.3324384599156049</c:v>
                </c:pt>
                <c:pt idx="103">
                  <c:v>6.4608978427565482</c:v>
                </c:pt>
                <c:pt idx="104">
                  <c:v>6.585460729508501</c:v>
                </c:pt>
                <c:pt idx="105">
                  <c:v>4.2013971243204518</c:v>
                </c:pt>
                <c:pt idx="106">
                  <c:v>4.363611979892144</c:v>
                </c:pt>
                <c:pt idx="107">
                  <c:v>4.5237464668115646</c:v>
                </c:pt>
                <c:pt idx="108">
                  <c:v>4.6812412373755876</c:v>
                </c:pt>
                <c:pt idx="109">
                  <c:v>4.8369567370595501</c:v>
                </c:pt>
                <c:pt idx="110">
                  <c:v>4.9903388547876011</c:v>
                </c:pt>
                <c:pt idx="111">
                  <c:v>5.143014800254095</c:v>
                </c:pt>
                <c:pt idx="112">
                  <c:v>5.2922560713564764</c:v>
                </c:pt>
                <c:pt idx="113">
                  <c:v>5.4393326938302629</c:v>
                </c:pt>
                <c:pt idx="114">
                  <c:v>5.5843312243675305</c:v>
                </c:pt>
                <c:pt idx="115">
                  <c:v>5.7275412570285562</c:v>
                </c:pt>
                <c:pt idx="116">
                  <c:v>5.868644438394826</c:v>
                </c:pt>
                <c:pt idx="117">
                  <c:v>6.008600171761918</c:v>
                </c:pt>
                <c:pt idx="118">
                  <c:v>6.143014800254095</c:v>
                </c:pt>
                <c:pt idx="119">
                  <c:v>6.2787536009528289</c:v>
                </c:pt>
                <c:pt idx="120">
                  <c:v>3.6928469192772302</c:v>
                </c:pt>
                <c:pt idx="121">
                  <c:v>3.8674674878590514</c:v>
                </c:pt>
                <c:pt idx="122">
                  <c:v>4.0374264979406238</c:v>
                </c:pt>
                <c:pt idx="123">
                  <c:v>4.2095150145426308</c:v>
                </c:pt>
                <c:pt idx="124">
                  <c:v>4.3747483460101035</c:v>
                </c:pt>
                <c:pt idx="125">
                  <c:v>4.5378190950732744</c:v>
                </c:pt>
                <c:pt idx="126">
                  <c:v>4.6989700043360187</c:v>
                </c:pt>
                <c:pt idx="127">
                  <c:v>4.8573324964312681</c:v>
                </c:pt>
                <c:pt idx="128">
                  <c:v>5.012837224705172</c:v>
                </c:pt>
                <c:pt idx="129">
                  <c:v>5.1673173347481764</c:v>
                </c:pt>
                <c:pt idx="130">
                  <c:v>5.318063334962762</c:v>
                </c:pt>
                <c:pt idx="131">
                  <c:v>5.4683473304121577</c:v>
                </c:pt>
                <c:pt idx="132">
                  <c:v>5.6159500516564007</c:v>
                </c:pt>
                <c:pt idx="133">
                  <c:v>5.7604224834232118</c:v>
                </c:pt>
                <c:pt idx="134">
                  <c:v>5.9036325160842376</c:v>
                </c:pt>
                <c:pt idx="135">
                  <c:v>3.3010299956639813</c:v>
                </c:pt>
                <c:pt idx="136">
                  <c:v>3.4857214264815801</c:v>
                </c:pt>
                <c:pt idx="137">
                  <c:v>3.667452952889954</c:v>
                </c:pt>
                <c:pt idx="138">
                  <c:v>3.8450980400142569</c:v>
                </c:pt>
                <c:pt idx="139">
                  <c:v>4.0211892990699383</c:v>
                </c:pt>
                <c:pt idx="140">
                  <c:v>4.1931245983544612</c:v>
                </c:pt>
                <c:pt idx="141">
                  <c:v>4.3598354823398884</c:v>
                </c:pt>
                <c:pt idx="142">
                  <c:v>4.5263392773898437</c:v>
                </c:pt>
                <c:pt idx="143">
                  <c:v>4.6884198220027109</c:v>
                </c:pt>
                <c:pt idx="144">
                  <c:v>4.8488047010518036</c:v>
                </c:pt>
                <c:pt idx="145">
                  <c:v>5.0043213737826422</c:v>
                </c:pt>
                <c:pt idx="146">
                  <c:v>5.1613680022349753</c:v>
                </c:pt>
                <c:pt idx="147">
                  <c:v>5.3159703454569174</c:v>
                </c:pt>
                <c:pt idx="148">
                  <c:v>5.4668676203541091</c:v>
                </c:pt>
                <c:pt idx="149">
                  <c:v>5.6159500516564007</c:v>
                </c:pt>
                <c:pt idx="150">
                  <c:v>2.9190780923760737</c:v>
                </c:pt>
                <c:pt idx="151">
                  <c:v>3.1105897102992488</c:v>
                </c:pt>
                <c:pt idx="152">
                  <c:v>3.2966651902615309</c:v>
                </c:pt>
                <c:pt idx="153">
                  <c:v>3.4842998393467859</c:v>
                </c:pt>
                <c:pt idx="154">
                  <c:v>3.6665179805548807</c:v>
                </c:pt>
                <c:pt idx="155">
                  <c:v>3.8463371121298051</c:v>
                </c:pt>
                <c:pt idx="156">
                  <c:v>4.0211892990699383</c:v>
                </c:pt>
                <c:pt idx="157">
                  <c:v>4.195899652409234</c:v>
                </c:pt>
                <c:pt idx="158">
                  <c:v>4.3654879848908994</c:v>
                </c:pt>
                <c:pt idx="159">
                  <c:v>4.5314789170422554</c:v>
                </c:pt>
                <c:pt idx="160">
                  <c:v>4.6954816764901972</c:v>
                </c:pt>
                <c:pt idx="161">
                  <c:v>4.8567288903828825</c:v>
                </c:pt>
                <c:pt idx="162">
                  <c:v>5.0170333392987807</c:v>
                </c:pt>
                <c:pt idx="163">
                  <c:v>5.173186268412274</c:v>
                </c:pt>
                <c:pt idx="164">
                  <c:v>5.3283796034387381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60-4011-B2BF-E84819B8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517616"/>
        <c:axId val="-102526320"/>
      </c:scatterChart>
      <c:valAx>
        <c:axId val="-102517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</a:t>
                </a:r>
                <a:r>
                  <a:rPr lang="es-CL" baseline="0"/>
                  <a:t> fr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6320"/>
        <c:crosses val="autoZero"/>
        <c:crossBetween val="midCat"/>
      </c:valAx>
      <c:valAx>
        <c:axId val="-10252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(|G*|[Pa])</a:t>
                </a:r>
                <a:r>
                  <a:rPr lang="es-CL" baseline="0"/>
                  <a:t> </a:t>
                </a:r>
                <a:endParaRPr lang="es-CL"/>
              </a:p>
            </c:rich>
          </c:tx>
          <c:layout>
            <c:manualLayout>
              <c:xMode val="edge"/>
              <c:yMode val="edge"/>
              <c:x val="3.7606837606837605E-2"/>
              <c:y val="0.25948073417295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17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4555522247025235"/>
                  <c:y val="-0.321459411761930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</c:trendlineLbl>
          </c:trendline>
          <c:xVal>
            <c:numRef>
              <c:f>'ANEXO 64-22'!$S$6:$S$170</c:f>
              <c:numCache>
                <c:formatCode>0.000</c:formatCode>
                <c:ptCount val="165"/>
                <c:pt idx="0">
                  <c:v>0.97977841623616868</c:v>
                </c:pt>
                <c:pt idx="1">
                  <c:v>1.1838983988920935</c:v>
                </c:pt>
                <c:pt idx="2">
                  <c:v>1.3880183815480183</c:v>
                </c:pt>
                <c:pt idx="3">
                  <c:v>1.593620238112238</c:v>
                </c:pt>
                <c:pt idx="4">
                  <c:v>1.7980043098501242</c:v>
                </c:pt>
                <c:pt idx="5">
                  <c:v>2.000967715306107</c:v>
                </c:pt>
                <c:pt idx="6">
                  <c:v>2.2076651208498421</c:v>
                </c:pt>
                <c:pt idx="7">
                  <c:v>2.411142180395156</c:v>
                </c:pt>
                <c:pt idx="8">
                  <c:v>2.6162663125895342</c:v>
                </c:pt>
                <c:pt idx="9">
                  <c:v>2.8205116508479753</c:v>
                </c:pt>
                <c:pt idx="10">
                  <c:v>3.0251013950228263</c:v>
                </c:pt>
                <c:pt idx="11">
                  <c:v>3.2301984185450627</c:v>
                </c:pt>
                <c:pt idx="12">
                  <c:v>3.4346232762446789</c:v>
                </c:pt>
                <c:pt idx="13">
                  <c:v>3.6387432589006039</c:v>
                </c:pt>
                <c:pt idx="14">
                  <c:v>3.8431012763566246</c:v>
                </c:pt>
                <c:pt idx="15">
                  <c:v>0.26606646449479743</c:v>
                </c:pt>
                <c:pt idx="16">
                  <c:v>0.47018644715072222</c:v>
                </c:pt>
                <c:pt idx="17">
                  <c:v>0.67430642980664701</c:v>
                </c:pt>
                <c:pt idx="18">
                  <c:v>0.8799082863708666</c:v>
                </c:pt>
                <c:pt idx="19">
                  <c:v>1.0842923581087529</c:v>
                </c:pt>
                <c:pt idx="20">
                  <c:v>1.2872557635647355</c:v>
                </c:pt>
                <c:pt idx="21">
                  <c:v>1.4939531691084709</c:v>
                </c:pt>
                <c:pt idx="22">
                  <c:v>1.6974302286537848</c:v>
                </c:pt>
                <c:pt idx="23">
                  <c:v>1.9025543608481628</c:v>
                </c:pt>
                <c:pt idx="24">
                  <c:v>2.1067996991066043</c:v>
                </c:pt>
                <c:pt idx="25">
                  <c:v>2.3113894432814548</c:v>
                </c:pt>
                <c:pt idx="26">
                  <c:v>2.5164864668036913</c:v>
                </c:pt>
                <c:pt idx="27">
                  <c:v>2.7209113245033079</c:v>
                </c:pt>
                <c:pt idx="28">
                  <c:v>2.9250313071592324</c:v>
                </c:pt>
                <c:pt idx="29">
                  <c:v>3.1293893246152535</c:v>
                </c:pt>
                <c:pt idx="30">
                  <c:v>-0.38869538169869589</c:v>
                </c:pt>
                <c:pt idx="31">
                  <c:v>-0.18457539904277109</c:v>
                </c:pt>
                <c:pt idx="32">
                  <c:v>1.9544583613153699E-2</c:v>
                </c:pt>
                <c:pt idx="33">
                  <c:v>0.22514644017737329</c:v>
                </c:pt>
                <c:pt idx="34">
                  <c:v>0.42953051191525959</c:v>
                </c:pt>
                <c:pt idx="35">
                  <c:v>0.63249391737124216</c:v>
                </c:pt>
                <c:pt idx="36">
                  <c:v>0.83919132291497767</c:v>
                </c:pt>
                <c:pt idx="37">
                  <c:v>1.0426683824602914</c:v>
                </c:pt>
                <c:pt idx="38">
                  <c:v>1.2477925146546696</c:v>
                </c:pt>
                <c:pt idx="39">
                  <c:v>1.4520378529131108</c:v>
                </c:pt>
                <c:pt idx="40">
                  <c:v>1.6566275970879616</c:v>
                </c:pt>
                <c:pt idx="41">
                  <c:v>1.8617246206101981</c:v>
                </c:pt>
                <c:pt idx="42">
                  <c:v>2.0661494783098142</c:v>
                </c:pt>
                <c:pt idx="43">
                  <c:v>2.2702694609657392</c:v>
                </c:pt>
                <c:pt idx="44">
                  <c:v>2.4746274784217599</c:v>
                </c:pt>
                <c:pt idx="45">
                  <c:v>-1</c:v>
                </c:pt>
                <c:pt idx="46">
                  <c:v>-0.79588001734407521</c:v>
                </c:pt>
                <c:pt idx="47">
                  <c:v>-0.59176003468815042</c:v>
                </c:pt>
                <c:pt idx="48">
                  <c:v>-0.38615817812393083</c:v>
                </c:pt>
                <c:pt idx="49">
                  <c:v>-0.18177410638604449</c:v>
                </c:pt>
                <c:pt idx="50">
                  <c:v>2.1189299069938092E-2</c:v>
                </c:pt>
                <c:pt idx="51">
                  <c:v>0.22788670461367352</c:v>
                </c:pt>
                <c:pt idx="52">
                  <c:v>0.43136376415898736</c:v>
                </c:pt>
                <c:pt idx="53">
                  <c:v>0.63648789635336545</c:v>
                </c:pt>
                <c:pt idx="54">
                  <c:v>0.84073323461180671</c:v>
                </c:pt>
                <c:pt idx="55">
                  <c:v>1.0453229787866574</c:v>
                </c:pt>
                <c:pt idx="56">
                  <c:v>1.2504200023088941</c:v>
                </c:pt>
                <c:pt idx="57">
                  <c:v>1.4548448600085102</c:v>
                </c:pt>
                <c:pt idx="58">
                  <c:v>1.658964842664435</c:v>
                </c:pt>
                <c:pt idx="59">
                  <c:v>1.8633228601204559</c:v>
                </c:pt>
                <c:pt idx="60">
                  <c:v>-1.6041867456965342</c:v>
                </c:pt>
                <c:pt idx="61">
                  <c:v>-1.4000667630406096</c:v>
                </c:pt>
                <c:pt idx="62">
                  <c:v>-1.1959467803846846</c:v>
                </c:pt>
                <c:pt idx="63">
                  <c:v>-0.99034492382046513</c:v>
                </c:pt>
                <c:pt idx="64">
                  <c:v>-0.78596085208257882</c:v>
                </c:pt>
                <c:pt idx="65">
                  <c:v>-0.58299744662659625</c:v>
                </c:pt>
                <c:pt idx="66">
                  <c:v>-0.37630004108286075</c:v>
                </c:pt>
                <c:pt idx="67">
                  <c:v>-0.17282298153754694</c:v>
                </c:pt>
                <c:pt idx="68">
                  <c:v>3.2301150656831146E-2</c:v>
                </c:pt>
                <c:pt idx="69">
                  <c:v>0.23654648891527241</c:v>
                </c:pt>
                <c:pt idx="70">
                  <c:v>0.44113623309012306</c:v>
                </c:pt>
                <c:pt idx="71">
                  <c:v>0.64623325661235975</c:v>
                </c:pt>
                <c:pt idx="72">
                  <c:v>0.85065811431197591</c:v>
                </c:pt>
                <c:pt idx="73">
                  <c:v>1.0547780969679006</c:v>
                </c:pt>
                <c:pt idx="74">
                  <c:v>1.2591361144239217</c:v>
                </c:pt>
                <c:pt idx="75">
                  <c:v>-2.1576363644684995</c:v>
                </c:pt>
                <c:pt idx="76">
                  <c:v>-1.9535163818125747</c:v>
                </c:pt>
                <c:pt idx="77">
                  <c:v>-1.7493963991566499</c:v>
                </c:pt>
                <c:pt idx="78">
                  <c:v>-1.5437945425924302</c:v>
                </c:pt>
                <c:pt idx="79">
                  <c:v>-1.339410470854544</c:v>
                </c:pt>
                <c:pt idx="80">
                  <c:v>-1.1364470653985614</c:v>
                </c:pt>
                <c:pt idx="81">
                  <c:v>-0.92974965985482594</c:v>
                </c:pt>
                <c:pt idx="82">
                  <c:v>-0.72627260030951213</c:v>
                </c:pt>
                <c:pt idx="83">
                  <c:v>-0.52114846811513404</c:v>
                </c:pt>
                <c:pt idx="84">
                  <c:v>-0.31690312985669278</c:v>
                </c:pt>
                <c:pt idx="85">
                  <c:v>-0.11231338568184213</c:v>
                </c:pt>
                <c:pt idx="86">
                  <c:v>9.2783637840394562E-2</c:v>
                </c:pt>
                <c:pt idx="87">
                  <c:v>0.29720849554001072</c:v>
                </c:pt>
                <c:pt idx="88">
                  <c:v>0.50132847819593551</c:v>
                </c:pt>
                <c:pt idx="89">
                  <c:v>0.7056864956519564</c:v>
                </c:pt>
                <c:pt idx="90">
                  <c:v>-2.6564165049843051</c:v>
                </c:pt>
                <c:pt idx="91">
                  <c:v>-2.4522965223283801</c:v>
                </c:pt>
                <c:pt idx="92">
                  <c:v>-2.2481765396724556</c:v>
                </c:pt>
                <c:pt idx="93">
                  <c:v>-2.0425746831082359</c:v>
                </c:pt>
                <c:pt idx="94">
                  <c:v>-1.8381906113703497</c:v>
                </c:pt>
                <c:pt idx="95">
                  <c:v>-1.6352272059143671</c:v>
                </c:pt>
                <c:pt idx="96">
                  <c:v>-1.4285298003706317</c:v>
                </c:pt>
                <c:pt idx="97">
                  <c:v>-1.2250527408253178</c:v>
                </c:pt>
                <c:pt idx="98">
                  <c:v>-1.0199286086309396</c:v>
                </c:pt>
                <c:pt idx="99">
                  <c:v>-0.81568327037249844</c:v>
                </c:pt>
                <c:pt idx="100">
                  <c:v>-0.61109352619764779</c:v>
                </c:pt>
                <c:pt idx="101">
                  <c:v>-0.4059965026754111</c:v>
                </c:pt>
                <c:pt idx="102">
                  <c:v>-0.20157164497579494</c:v>
                </c:pt>
                <c:pt idx="103">
                  <c:v>2.548337680129853E-3</c:v>
                </c:pt>
                <c:pt idx="104">
                  <c:v>0.20690635513615074</c:v>
                </c:pt>
                <c:pt idx="105">
                  <c:v>-3.1782106471565665</c:v>
                </c:pt>
                <c:pt idx="106">
                  <c:v>-2.9740906645006415</c:v>
                </c:pt>
                <c:pt idx="107">
                  <c:v>-2.769970681844717</c:v>
                </c:pt>
                <c:pt idx="108">
                  <c:v>-2.5643688252804973</c:v>
                </c:pt>
                <c:pt idx="109">
                  <c:v>-2.3599847535426108</c:v>
                </c:pt>
                <c:pt idx="110">
                  <c:v>-2.1570213480866283</c:v>
                </c:pt>
                <c:pt idx="111">
                  <c:v>-1.9503239425428931</c:v>
                </c:pt>
                <c:pt idx="112">
                  <c:v>-1.7468468829975792</c:v>
                </c:pt>
                <c:pt idx="113">
                  <c:v>-1.541722750803201</c:v>
                </c:pt>
                <c:pt idx="114">
                  <c:v>-1.3374774125447599</c:v>
                </c:pt>
                <c:pt idx="115">
                  <c:v>-1.1328876683699092</c:v>
                </c:pt>
                <c:pt idx="116">
                  <c:v>-0.92779064484767249</c:v>
                </c:pt>
                <c:pt idx="117">
                  <c:v>-0.72336578714805633</c:v>
                </c:pt>
                <c:pt idx="118">
                  <c:v>-0.51924580449213154</c:v>
                </c:pt>
                <c:pt idx="119">
                  <c:v>-0.31488778703611064</c:v>
                </c:pt>
                <c:pt idx="120">
                  <c:v>-3.5816416734571446</c:v>
                </c:pt>
                <c:pt idx="121">
                  <c:v>-3.3775216908012196</c:v>
                </c:pt>
                <c:pt idx="122">
                  <c:v>-3.173401708145295</c:v>
                </c:pt>
                <c:pt idx="123">
                  <c:v>-2.9677998515810753</c:v>
                </c:pt>
                <c:pt idx="124">
                  <c:v>-2.7634157798431889</c:v>
                </c:pt>
                <c:pt idx="125">
                  <c:v>-2.5604523743872063</c:v>
                </c:pt>
                <c:pt idx="126">
                  <c:v>-2.3537549688434711</c:v>
                </c:pt>
                <c:pt idx="127">
                  <c:v>-2.1502779092981572</c:v>
                </c:pt>
                <c:pt idx="128">
                  <c:v>-1.945153777103779</c:v>
                </c:pt>
                <c:pt idx="129">
                  <c:v>-1.740908438845338</c:v>
                </c:pt>
                <c:pt idx="130">
                  <c:v>-1.5363186946704872</c:v>
                </c:pt>
                <c:pt idx="131">
                  <c:v>-1.3312216711482505</c:v>
                </c:pt>
                <c:pt idx="132">
                  <c:v>-1.1267968134486344</c:v>
                </c:pt>
                <c:pt idx="133">
                  <c:v>-0.92267683079270957</c:v>
                </c:pt>
                <c:pt idx="134">
                  <c:v>-0.71831881333668868</c:v>
                </c:pt>
                <c:pt idx="135">
                  <c:v>-4.0093943113741046</c:v>
                </c:pt>
                <c:pt idx="136">
                  <c:v>-3.8052743287181796</c:v>
                </c:pt>
                <c:pt idx="137">
                  <c:v>-3.601154346062255</c:v>
                </c:pt>
                <c:pt idx="138">
                  <c:v>-3.3955524894980353</c:v>
                </c:pt>
                <c:pt idx="139">
                  <c:v>-3.1911684177601489</c:v>
                </c:pt>
                <c:pt idx="140">
                  <c:v>-2.9882050123041664</c:v>
                </c:pt>
                <c:pt idx="141">
                  <c:v>-2.7815076067604312</c:v>
                </c:pt>
                <c:pt idx="142">
                  <c:v>-2.5780305472151173</c:v>
                </c:pt>
                <c:pt idx="143">
                  <c:v>-2.3729064150207391</c:v>
                </c:pt>
                <c:pt idx="144">
                  <c:v>-2.168661076762298</c:v>
                </c:pt>
                <c:pt idx="145">
                  <c:v>-1.9640713325874473</c:v>
                </c:pt>
                <c:pt idx="146">
                  <c:v>-1.7589743090652106</c:v>
                </c:pt>
                <c:pt idx="147">
                  <c:v>-1.5545494513655944</c:v>
                </c:pt>
                <c:pt idx="148">
                  <c:v>-1.3504294687096696</c:v>
                </c:pt>
                <c:pt idx="149">
                  <c:v>-1.1460714512536487</c:v>
                </c:pt>
                <c:pt idx="150">
                  <c:v>-4.4098956274383463</c:v>
                </c:pt>
                <c:pt idx="151">
                  <c:v>-4.2057756447824213</c:v>
                </c:pt>
                <c:pt idx="152">
                  <c:v>-4.0016556621264971</c:v>
                </c:pt>
                <c:pt idx="153">
                  <c:v>-3.796053805562277</c:v>
                </c:pt>
                <c:pt idx="154">
                  <c:v>-3.5916697338243906</c:v>
                </c:pt>
                <c:pt idx="155">
                  <c:v>-3.388706328368408</c:v>
                </c:pt>
                <c:pt idx="156">
                  <c:v>-3.1820089228246728</c:v>
                </c:pt>
                <c:pt idx="157">
                  <c:v>-2.9785318632793589</c:v>
                </c:pt>
                <c:pt idx="158">
                  <c:v>-2.7734077310849807</c:v>
                </c:pt>
                <c:pt idx="159">
                  <c:v>-2.5691623928265397</c:v>
                </c:pt>
                <c:pt idx="160">
                  <c:v>-2.3645726486516887</c:v>
                </c:pt>
                <c:pt idx="161">
                  <c:v>-2.1594756251294522</c:v>
                </c:pt>
                <c:pt idx="162">
                  <c:v>-1.9550507674298361</c:v>
                </c:pt>
                <c:pt idx="163">
                  <c:v>-1.7509307847739113</c:v>
                </c:pt>
                <c:pt idx="164">
                  <c:v>-1.5465727673178904</c:v>
                </c:pt>
              </c:numCache>
            </c:numRef>
          </c:xVal>
          <c:yVal>
            <c:numRef>
              <c:f>'ANEXO 64-22'!$X$6:$X$170</c:f>
              <c:numCache>
                <c:formatCode>0.00</c:formatCode>
                <c:ptCount val="165"/>
                <c:pt idx="0">
                  <c:v>45.4</c:v>
                </c:pt>
                <c:pt idx="1">
                  <c:v>44</c:v>
                </c:pt>
                <c:pt idx="2">
                  <c:v>42.6</c:v>
                </c:pt>
                <c:pt idx="3">
                  <c:v>41.2</c:v>
                </c:pt>
                <c:pt idx="4">
                  <c:v>39.799999999999997</c:v>
                </c:pt>
                <c:pt idx="5">
                  <c:v>38.4</c:v>
                </c:pt>
                <c:pt idx="6">
                  <c:v>37</c:v>
                </c:pt>
                <c:pt idx="7">
                  <c:v>35.700000000000003</c:v>
                </c:pt>
                <c:pt idx="8">
                  <c:v>34.299999999999997</c:v>
                </c:pt>
                <c:pt idx="9">
                  <c:v>33</c:v>
                </c:pt>
                <c:pt idx="10">
                  <c:v>31.8</c:v>
                </c:pt>
                <c:pt idx="11">
                  <c:v>30.5</c:v>
                </c:pt>
                <c:pt idx="12">
                  <c:v>29.3</c:v>
                </c:pt>
                <c:pt idx="13">
                  <c:v>28</c:v>
                </c:pt>
                <c:pt idx="14">
                  <c:v>26.8</c:v>
                </c:pt>
                <c:pt idx="15">
                  <c:v>50.5</c:v>
                </c:pt>
                <c:pt idx="16">
                  <c:v>49.2</c:v>
                </c:pt>
                <c:pt idx="17">
                  <c:v>47.7</c:v>
                </c:pt>
                <c:pt idx="18">
                  <c:v>46.3</c:v>
                </c:pt>
                <c:pt idx="19">
                  <c:v>44.9</c:v>
                </c:pt>
                <c:pt idx="20">
                  <c:v>43.4</c:v>
                </c:pt>
                <c:pt idx="21">
                  <c:v>42</c:v>
                </c:pt>
                <c:pt idx="22">
                  <c:v>40.6</c:v>
                </c:pt>
                <c:pt idx="23">
                  <c:v>39.200000000000003</c:v>
                </c:pt>
                <c:pt idx="24">
                  <c:v>37.9</c:v>
                </c:pt>
                <c:pt idx="25">
                  <c:v>36.5</c:v>
                </c:pt>
                <c:pt idx="26">
                  <c:v>35.200000000000003</c:v>
                </c:pt>
                <c:pt idx="27">
                  <c:v>33.9</c:v>
                </c:pt>
                <c:pt idx="28">
                  <c:v>32.700000000000003</c:v>
                </c:pt>
                <c:pt idx="29">
                  <c:v>31.4</c:v>
                </c:pt>
                <c:pt idx="30">
                  <c:v>55.3</c:v>
                </c:pt>
                <c:pt idx="31">
                  <c:v>54.1</c:v>
                </c:pt>
                <c:pt idx="32">
                  <c:v>52.7</c:v>
                </c:pt>
                <c:pt idx="33">
                  <c:v>51.3</c:v>
                </c:pt>
                <c:pt idx="34">
                  <c:v>49.9</c:v>
                </c:pt>
                <c:pt idx="35">
                  <c:v>48.5</c:v>
                </c:pt>
                <c:pt idx="36">
                  <c:v>47.1</c:v>
                </c:pt>
                <c:pt idx="37">
                  <c:v>45.7</c:v>
                </c:pt>
                <c:pt idx="38">
                  <c:v>44.3</c:v>
                </c:pt>
                <c:pt idx="39">
                  <c:v>42.9</c:v>
                </c:pt>
                <c:pt idx="40">
                  <c:v>41.5</c:v>
                </c:pt>
                <c:pt idx="41">
                  <c:v>40.1</c:v>
                </c:pt>
                <c:pt idx="42">
                  <c:v>38.799999999999997</c:v>
                </c:pt>
                <c:pt idx="43">
                  <c:v>37.4</c:v>
                </c:pt>
                <c:pt idx="44">
                  <c:v>36.1</c:v>
                </c:pt>
                <c:pt idx="45">
                  <c:v>59.5</c:v>
                </c:pt>
                <c:pt idx="46">
                  <c:v>58.4</c:v>
                </c:pt>
                <c:pt idx="47">
                  <c:v>57.2</c:v>
                </c:pt>
                <c:pt idx="48">
                  <c:v>55.9</c:v>
                </c:pt>
                <c:pt idx="49">
                  <c:v>54.6</c:v>
                </c:pt>
                <c:pt idx="50">
                  <c:v>53.3</c:v>
                </c:pt>
                <c:pt idx="51">
                  <c:v>52</c:v>
                </c:pt>
                <c:pt idx="52">
                  <c:v>50.6</c:v>
                </c:pt>
                <c:pt idx="53">
                  <c:v>49.2</c:v>
                </c:pt>
                <c:pt idx="54">
                  <c:v>47.8</c:v>
                </c:pt>
                <c:pt idx="55">
                  <c:v>46.4</c:v>
                </c:pt>
                <c:pt idx="56">
                  <c:v>45</c:v>
                </c:pt>
                <c:pt idx="57">
                  <c:v>43.6</c:v>
                </c:pt>
                <c:pt idx="58">
                  <c:v>42.3</c:v>
                </c:pt>
                <c:pt idx="59">
                  <c:v>40.9</c:v>
                </c:pt>
                <c:pt idx="60">
                  <c:v>63.2</c:v>
                </c:pt>
                <c:pt idx="61">
                  <c:v>62.1</c:v>
                </c:pt>
                <c:pt idx="62">
                  <c:v>61.1</c:v>
                </c:pt>
                <c:pt idx="63">
                  <c:v>60</c:v>
                </c:pt>
                <c:pt idx="64">
                  <c:v>58.8</c:v>
                </c:pt>
                <c:pt idx="65">
                  <c:v>57.6</c:v>
                </c:pt>
                <c:pt idx="66">
                  <c:v>56.4</c:v>
                </c:pt>
                <c:pt idx="67">
                  <c:v>55.2</c:v>
                </c:pt>
                <c:pt idx="68">
                  <c:v>53.9</c:v>
                </c:pt>
                <c:pt idx="69">
                  <c:v>52.6</c:v>
                </c:pt>
                <c:pt idx="70">
                  <c:v>51.2</c:v>
                </c:pt>
                <c:pt idx="71">
                  <c:v>49.9</c:v>
                </c:pt>
                <c:pt idx="72">
                  <c:v>48.5</c:v>
                </c:pt>
                <c:pt idx="73">
                  <c:v>47.2</c:v>
                </c:pt>
                <c:pt idx="74">
                  <c:v>45.8</c:v>
                </c:pt>
                <c:pt idx="75">
                  <c:v>66.599999999999994</c:v>
                </c:pt>
                <c:pt idx="76">
                  <c:v>65.5</c:v>
                </c:pt>
                <c:pt idx="77">
                  <c:v>64.400000000000006</c:v>
                </c:pt>
                <c:pt idx="78">
                  <c:v>63.3</c:v>
                </c:pt>
                <c:pt idx="79">
                  <c:v>62.3</c:v>
                </c:pt>
                <c:pt idx="80">
                  <c:v>61.2</c:v>
                </c:pt>
                <c:pt idx="81">
                  <c:v>60.1</c:v>
                </c:pt>
                <c:pt idx="82">
                  <c:v>59</c:v>
                </c:pt>
                <c:pt idx="83">
                  <c:v>57.8</c:v>
                </c:pt>
                <c:pt idx="84">
                  <c:v>56.6</c:v>
                </c:pt>
                <c:pt idx="85">
                  <c:v>55.4</c:v>
                </c:pt>
                <c:pt idx="86">
                  <c:v>54.2</c:v>
                </c:pt>
                <c:pt idx="87">
                  <c:v>52.9</c:v>
                </c:pt>
                <c:pt idx="88">
                  <c:v>51.6</c:v>
                </c:pt>
                <c:pt idx="89">
                  <c:v>50.3</c:v>
                </c:pt>
                <c:pt idx="90">
                  <c:v>70</c:v>
                </c:pt>
                <c:pt idx="91">
                  <c:v>68.7</c:v>
                </c:pt>
                <c:pt idx="92">
                  <c:v>67.5</c:v>
                </c:pt>
                <c:pt idx="93">
                  <c:v>66.3</c:v>
                </c:pt>
                <c:pt idx="94">
                  <c:v>65.2</c:v>
                </c:pt>
                <c:pt idx="95">
                  <c:v>64.2</c:v>
                </c:pt>
                <c:pt idx="96">
                  <c:v>63.1</c:v>
                </c:pt>
                <c:pt idx="97">
                  <c:v>62.1</c:v>
                </c:pt>
                <c:pt idx="98">
                  <c:v>61.1</c:v>
                </c:pt>
                <c:pt idx="99">
                  <c:v>60</c:v>
                </c:pt>
                <c:pt idx="100">
                  <c:v>58.9</c:v>
                </c:pt>
                <c:pt idx="101">
                  <c:v>57.8</c:v>
                </c:pt>
                <c:pt idx="102">
                  <c:v>56.6</c:v>
                </c:pt>
                <c:pt idx="103">
                  <c:v>55.4</c:v>
                </c:pt>
                <c:pt idx="104">
                  <c:v>54.2</c:v>
                </c:pt>
                <c:pt idx="105">
                  <c:v>74.3</c:v>
                </c:pt>
                <c:pt idx="106">
                  <c:v>72.900000000000006</c:v>
                </c:pt>
                <c:pt idx="107">
                  <c:v>71.5</c:v>
                </c:pt>
                <c:pt idx="108">
                  <c:v>70.2</c:v>
                </c:pt>
                <c:pt idx="109">
                  <c:v>69</c:v>
                </c:pt>
                <c:pt idx="110">
                  <c:v>67.8</c:v>
                </c:pt>
                <c:pt idx="111">
                  <c:v>66.8</c:v>
                </c:pt>
                <c:pt idx="112">
                  <c:v>65.7</c:v>
                </c:pt>
                <c:pt idx="113">
                  <c:v>64.7</c:v>
                </c:pt>
                <c:pt idx="114">
                  <c:v>63.7</c:v>
                </c:pt>
                <c:pt idx="115">
                  <c:v>62.7</c:v>
                </c:pt>
                <c:pt idx="116">
                  <c:v>61.7</c:v>
                </c:pt>
                <c:pt idx="117">
                  <c:v>60.7</c:v>
                </c:pt>
                <c:pt idx="118">
                  <c:v>59.6</c:v>
                </c:pt>
                <c:pt idx="119">
                  <c:v>58.4</c:v>
                </c:pt>
                <c:pt idx="120">
                  <c:v>79</c:v>
                </c:pt>
                <c:pt idx="121">
                  <c:v>77.599999999999994</c:v>
                </c:pt>
                <c:pt idx="122">
                  <c:v>76.099999999999994</c:v>
                </c:pt>
                <c:pt idx="123">
                  <c:v>74.7</c:v>
                </c:pt>
                <c:pt idx="124">
                  <c:v>73.3</c:v>
                </c:pt>
                <c:pt idx="125">
                  <c:v>71.900000000000006</c:v>
                </c:pt>
                <c:pt idx="126">
                  <c:v>70.7</c:v>
                </c:pt>
                <c:pt idx="127">
                  <c:v>69.5</c:v>
                </c:pt>
                <c:pt idx="128">
                  <c:v>68.400000000000006</c:v>
                </c:pt>
                <c:pt idx="129">
                  <c:v>67.400000000000006</c:v>
                </c:pt>
                <c:pt idx="130">
                  <c:v>66.400000000000006</c:v>
                </c:pt>
                <c:pt idx="131">
                  <c:v>65.400000000000006</c:v>
                </c:pt>
                <c:pt idx="132">
                  <c:v>64.400000000000006</c:v>
                </c:pt>
                <c:pt idx="133">
                  <c:v>63.4</c:v>
                </c:pt>
                <c:pt idx="134">
                  <c:v>62.3</c:v>
                </c:pt>
                <c:pt idx="135">
                  <c:v>82.1</c:v>
                </c:pt>
                <c:pt idx="136">
                  <c:v>80.8</c:v>
                </c:pt>
                <c:pt idx="137">
                  <c:v>79.400000000000006</c:v>
                </c:pt>
                <c:pt idx="138">
                  <c:v>78</c:v>
                </c:pt>
                <c:pt idx="139">
                  <c:v>76.5</c:v>
                </c:pt>
                <c:pt idx="140">
                  <c:v>75.099999999999994</c:v>
                </c:pt>
                <c:pt idx="141">
                  <c:v>73.8</c:v>
                </c:pt>
                <c:pt idx="142">
                  <c:v>72.5</c:v>
                </c:pt>
                <c:pt idx="143">
                  <c:v>71.3</c:v>
                </c:pt>
                <c:pt idx="144">
                  <c:v>70.2</c:v>
                </c:pt>
                <c:pt idx="145">
                  <c:v>69.099999999999994</c:v>
                </c:pt>
                <c:pt idx="146">
                  <c:v>68.099999999999994</c:v>
                </c:pt>
                <c:pt idx="147">
                  <c:v>67.2</c:v>
                </c:pt>
                <c:pt idx="148">
                  <c:v>66.2</c:v>
                </c:pt>
                <c:pt idx="149">
                  <c:v>65.3</c:v>
                </c:pt>
                <c:pt idx="150">
                  <c:v>84.6</c:v>
                </c:pt>
                <c:pt idx="151">
                  <c:v>83.5</c:v>
                </c:pt>
                <c:pt idx="152">
                  <c:v>82.3</c:v>
                </c:pt>
                <c:pt idx="153">
                  <c:v>81</c:v>
                </c:pt>
                <c:pt idx="154">
                  <c:v>79.599999999999994</c:v>
                </c:pt>
                <c:pt idx="155">
                  <c:v>78.3</c:v>
                </c:pt>
                <c:pt idx="156">
                  <c:v>76.900000000000006</c:v>
                </c:pt>
                <c:pt idx="157">
                  <c:v>75.5</c:v>
                </c:pt>
                <c:pt idx="158">
                  <c:v>74.3</c:v>
                </c:pt>
                <c:pt idx="159">
                  <c:v>73</c:v>
                </c:pt>
                <c:pt idx="160">
                  <c:v>71.900000000000006</c:v>
                </c:pt>
                <c:pt idx="161">
                  <c:v>70.8</c:v>
                </c:pt>
                <c:pt idx="162">
                  <c:v>69.8</c:v>
                </c:pt>
                <c:pt idx="163">
                  <c:v>68.900000000000006</c:v>
                </c:pt>
                <c:pt idx="164">
                  <c:v>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E3-4792-91D5-51121F191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525232"/>
        <c:axId val="-102523600"/>
      </c:scatterChart>
      <c:valAx>
        <c:axId val="-102525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log (fr</a:t>
                </a:r>
                <a:r>
                  <a:rPr lang="es-CL" baseline="0"/>
                  <a:t> + aT)</a:t>
                </a:r>
                <a:endParaRPr lang="es-C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3600"/>
        <c:crosses val="autoZero"/>
        <c:crossBetween val="midCat"/>
      </c:valAx>
      <c:valAx>
        <c:axId val="-10252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delta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0252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4.xml"/><Relationship Id="rId3" Type="http://schemas.openxmlformats.org/officeDocument/2006/relationships/chart" Target="../charts/chart2.xml"/><Relationship Id="rId21" Type="http://schemas.openxmlformats.org/officeDocument/2006/relationships/chart" Target="../charts/chart17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3.png"/><Relationship Id="rId20" Type="http://schemas.openxmlformats.org/officeDocument/2006/relationships/chart" Target="../charts/chart16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0.xml"/><Relationship Id="rId5" Type="http://schemas.openxmlformats.org/officeDocument/2006/relationships/chart" Target="../charts/chart4.xml"/><Relationship Id="rId15" Type="http://schemas.openxmlformats.org/officeDocument/2006/relationships/image" Target="../media/image2.png"/><Relationship Id="rId23" Type="http://schemas.openxmlformats.org/officeDocument/2006/relationships/chart" Target="../charts/chart19.xml"/><Relationship Id="rId10" Type="http://schemas.openxmlformats.org/officeDocument/2006/relationships/chart" Target="../charts/chart9.xml"/><Relationship Id="rId19" Type="http://schemas.openxmlformats.org/officeDocument/2006/relationships/chart" Target="../charts/chart15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18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18" Type="http://schemas.openxmlformats.org/officeDocument/2006/relationships/chart" Target="../charts/chart58.xml"/><Relationship Id="rId26" Type="http://schemas.openxmlformats.org/officeDocument/2006/relationships/chart" Target="../charts/chart66.xml"/><Relationship Id="rId3" Type="http://schemas.openxmlformats.org/officeDocument/2006/relationships/chart" Target="../charts/chart43.xml"/><Relationship Id="rId21" Type="http://schemas.openxmlformats.org/officeDocument/2006/relationships/chart" Target="../charts/chart61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17" Type="http://schemas.openxmlformats.org/officeDocument/2006/relationships/chart" Target="../charts/chart57.xml"/><Relationship Id="rId25" Type="http://schemas.openxmlformats.org/officeDocument/2006/relationships/chart" Target="../charts/chart65.xml"/><Relationship Id="rId2" Type="http://schemas.openxmlformats.org/officeDocument/2006/relationships/chart" Target="../charts/chart42.xml"/><Relationship Id="rId16" Type="http://schemas.openxmlformats.org/officeDocument/2006/relationships/chart" Target="../charts/chart56.xml"/><Relationship Id="rId20" Type="http://schemas.openxmlformats.org/officeDocument/2006/relationships/chart" Target="../charts/chart60.xml"/><Relationship Id="rId29" Type="http://schemas.openxmlformats.org/officeDocument/2006/relationships/chart" Target="../charts/chart69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24" Type="http://schemas.openxmlformats.org/officeDocument/2006/relationships/chart" Target="../charts/chart64.xml"/><Relationship Id="rId32" Type="http://schemas.openxmlformats.org/officeDocument/2006/relationships/chart" Target="../charts/chart72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23" Type="http://schemas.openxmlformats.org/officeDocument/2006/relationships/chart" Target="../charts/chart63.xml"/><Relationship Id="rId28" Type="http://schemas.openxmlformats.org/officeDocument/2006/relationships/chart" Target="../charts/chart68.xml"/><Relationship Id="rId10" Type="http://schemas.openxmlformats.org/officeDocument/2006/relationships/chart" Target="../charts/chart50.xml"/><Relationship Id="rId19" Type="http://schemas.openxmlformats.org/officeDocument/2006/relationships/chart" Target="../charts/chart59.xml"/><Relationship Id="rId31" Type="http://schemas.openxmlformats.org/officeDocument/2006/relationships/chart" Target="../charts/chart71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chart" Target="../charts/chart54.xml"/><Relationship Id="rId22" Type="http://schemas.openxmlformats.org/officeDocument/2006/relationships/chart" Target="../charts/chart62.xml"/><Relationship Id="rId27" Type="http://schemas.openxmlformats.org/officeDocument/2006/relationships/chart" Target="../charts/chart67.xml"/><Relationship Id="rId30" Type="http://schemas.openxmlformats.org/officeDocument/2006/relationships/chart" Target="../charts/chart7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chart" Target="../charts/chart108.xml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2" Type="http://schemas.openxmlformats.org/officeDocument/2006/relationships/chart" Target="../charts/chart107.xml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chart" Target="../charts/chart134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32" Type="http://schemas.openxmlformats.org/officeDocument/2006/relationships/chart" Target="../charts/chart137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31" Type="http://schemas.openxmlformats.org/officeDocument/2006/relationships/chart" Target="../charts/chart136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Relationship Id="rId30" Type="http://schemas.openxmlformats.org/officeDocument/2006/relationships/chart" Target="../charts/chart13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chart" Target="../charts/chart29.xml"/><Relationship Id="rId3" Type="http://schemas.openxmlformats.org/officeDocument/2006/relationships/chart" Target="../charts/chart22.xml"/><Relationship Id="rId7" Type="http://schemas.openxmlformats.org/officeDocument/2006/relationships/image" Target="../media/image2.png"/><Relationship Id="rId12" Type="http://schemas.openxmlformats.org/officeDocument/2006/relationships/chart" Target="../charts/chart28.xml"/><Relationship Id="rId2" Type="http://schemas.openxmlformats.org/officeDocument/2006/relationships/chart" Target="../charts/chart21.xml"/><Relationship Id="rId1" Type="http://schemas.openxmlformats.org/officeDocument/2006/relationships/image" Target="../media/image1.png"/><Relationship Id="rId6" Type="http://schemas.openxmlformats.org/officeDocument/2006/relationships/chart" Target="../charts/chart25.xml"/><Relationship Id="rId11" Type="http://schemas.openxmlformats.org/officeDocument/2006/relationships/chart" Target="../charts/chart27.xml"/><Relationship Id="rId5" Type="http://schemas.openxmlformats.org/officeDocument/2006/relationships/chart" Target="../charts/chart24.xml"/><Relationship Id="rId10" Type="http://schemas.openxmlformats.org/officeDocument/2006/relationships/chart" Target="../charts/chart26.xml"/><Relationship Id="rId4" Type="http://schemas.openxmlformats.org/officeDocument/2006/relationships/chart" Target="../charts/chart23.xml"/><Relationship Id="rId9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4" Type="http://schemas.openxmlformats.org/officeDocument/2006/relationships/chart" Target="../charts/chart3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5</xdr:row>
      <xdr:rowOff>21273</xdr:rowOff>
    </xdr:from>
    <xdr:to>
      <xdr:col>16</xdr:col>
      <xdr:colOff>476535</xdr:colOff>
      <xdr:row>8</xdr:row>
      <xdr:rowOff>30853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2475" y="602298"/>
          <a:ext cx="4580223" cy="616005"/>
        </a:xfrm>
        <a:prstGeom prst="rect">
          <a:avLst/>
        </a:prstGeom>
      </xdr:spPr>
    </xdr:pic>
    <xdr:clientData/>
  </xdr:twoCellAnchor>
  <xdr:twoCellAnchor>
    <xdr:from>
      <xdr:col>11</xdr:col>
      <xdr:colOff>342899</xdr:colOff>
      <xdr:row>41</xdr:row>
      <xdr:rowOff>204106</xdr:rowOff>
    </xdr:from>
    <xdr:to>
      <xdr:col>19</xdr:col>
      <xdr:colOff>81643</xdr:colOff>
      <xdr:row>55</xdr:row>
      <xdr:rowOff>68035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57</xdr:col>
      <xdr:colOff>285750</xdr:colOff>
      <xdr:row>5</xdr:row>
      <xdr:rowOff>21273</xdr:rowOff>
    </xdr:from>
    <xdr:ext cx="4580223" cy="616005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2475" y="602298"/>
          <a:ext cx="4580223" cy="616005"/>
        </a:xfrm>
        <a:prstGeom prst="rect">
          <a:avLst/>
        </a:prstGeom>
      </xdr:spPr>
    </xdr:pic>
    <xdr:clientData/>
  </xdr:oneCellAnchor>
  <xdr:twoCellAnchor>
    <xdr:from>
      <xdr:col>57</xdr:col>
      <xdr:colOff>247650</xdr:colOff>
      <xdr:row>42</xdr:row>
      <xdr:rowOff>0</xdr:rowOff>
    </xdr:from>
    <xdr:to>
      <xdr:col>61</xdr:col>
      <xdr:colOff>752475</xdr:colOff>
      <xdr:row>53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102</xdr:col>
      <xdr:colOff>285750</xdr:colOff>
      <xdr:row>5</xdr:row>
      <xdr:rowOff>21273</xdr:rowOff>
    </xdr:from>
    <xdr:ext cx="4580223" cy="61600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54475" y="602298"/>
          <a:ext cx="4580223" cy="616005"/>
        </a:xfrm>
        <a:prstGeom prst="rect">
          <a:avLst/>
        </a:prstGeom>
      </xdr:spPr>
    </xdr:pic>
    <xdr:clientData/>
  </xdr:oneCellAnchor>
  <xdr:twoCellAnchor>
    <xdr:from>
      <xdr:col>102</xdr:col>
      <xdr:colOff>247650</xdr:colOff>
      <xdr:row>42</xdr:row>
      <xdr:rowOff>0</xdr:rowOff>
    </xdr:from>
    <xdr:to>
      <xdr:col>106</xdr:col>
      <xdr:colOff>752475</xdr:colOff>
      <xdr:row>53</xdr:row>
      <xdr:rowOff>114300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147</xdr:col>
      <xdr:colOff>285750</xdr:colOff>
      <xdr:row>5</xdr:row>
      <xdr:rowOff>21273</xdr:rowOff>
    </xdr:from>
    <xdr:ext cx="4580223" cy="616005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36475" y="602298"/>
          <a:ext cx="4580223" cy="616005"/>
        </a:xfrm>
        <a:prstGeom prst="rect">
          <a:avLst/>
        </a:prstGeom>
      </xdr:spPr>
    </xdr:pic>
    <xdr:clientData/>
  </xdr:oneCellAnchor>
  <xdr:twoCellAnchor>
    <xdr:from>
      <xdr:col>147</xdr:col>
      <xdr:colOff>247650</xdr:colOff>
      <xdr:row>42</xdr:row>
      <xdr:rowOff>0</xdr:rowOff>
    </xdr:from>
    <xdr:to>
      <xdr:col>151</xdr:col>
      <xdr:colOff>752475</xdr:colOff>
      <xdr:row>53</xdr:row>
      <xdr:rowOff>114300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192</xdr:col>
      <xdr:colOff>285750</xdr:colOff>
      <xdr:row>5</xdr:row>
      <xdr:rowOff>21273</xdr:rowOff>
    </xdr:from>
    <xdr:ext cx="4580223" cy="61600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17417" y="603356"/>
          <a:ext cx="4580223" cy="616005"/>
        </a:xfrm>
        <a:prstGeom prst="rect">
          <a:avLst/>
        </a:prstGeom>
      </xdr:spPr>
    </xdr:pic>
    <xdr:clientData/>
  </xdr:oneCellAnchor>
  <xdr:twoCellAnchor>
    <xdr:from>
      <xdr:col>192</xdr:col>
      <xdr:colOff>247650</xdr:colOff>
      <xdr:row>42</xdr:row>
      <xdr:rowOff>0</xdr:rowOff>
    </xdr:from>
    <xdr:to>
      <xdr:col>196</xdr:col>
      <xdr:colOff>752475</xdr:colOff>
      <xdr:row>53</xdr:row>
      <xdr:rowOff>114300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238</xdr:col>
      <xdr:colOff>285750</xdr:colOff>
      <xdr:row>5</xdr:row>
      <xdr:rowOff>21273</xdr:rowOff>
    </xdr:from>
    <xdr:ext cx="4580223" cy="616005"/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272633" y="998513"/>
          <a:ext cx="4580223" cy="616005"/>
        </a:xfrm>
        <a:prstGeom prst="rect">
          <a:avLst/>
        </a:prstGeom>
      </xdr:spPr>
    </xdr:pic>
    <xdr:clientData/>
  </xdr:oneCellAnchor>
  <xdr:twoCellAnchor>
    <xdr:from>
      <xdr:col>238</xdr:col>
      <xdr:colOff>247650</xdr:colOff>
      <xdr:row>42</xdr:row>
      <xdr:rowOff>0</xdr:rowOff>
    </xdr:from>
    <xdr:to>
      <xdr:col>242</xdr:col>
      <xdr:colOff>752475</xdr:colOff>
      <xdr:row>53</xdr:row>
      <xdr:rowOff>114300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242</xdr:col>
      <xdr:colOff>752475</xdr:colOff>
      <xdr:row>41</xdr:row>
      <xdr:rowOff>190499</xdr:rowOff>
    </xdr:from>
    <xdr:to>
      <xdr:col>246</xdr:col>
      <xdr:colOff>618506</xdr:colOff>
      <xdr:row>53</xdr:row>
      <xdr:rowOff>114300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284</xdr:col>
      <xdr:colOff>285750</xdr:colOff>
      <xdr:row>5</xdr:row>
      <xdr:rowOff>21273</xdr:rowOff>
    </xdr:from>
    <xdr:ext cx="4580223" cy="616005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9000" y="608648"/>
          <a:ext cx="4580223" cy="616005"/>
        </a:xfrm>
        <a:prstGeom prst="rect">
          <a:avLst/>
        </a:prstGeom>
      </xdr:spPr>
    </xdr:pic>
    <xdr:clientData/>
  </xdr:oneCellAnchor>
  <xdr:twoCellAnchor>
    <xdr:from>
      <xdr:col>284</xdr:col>
      <xdr:colOff>247650</xdr:colOff>
      <xdr:row>42</xdr:row>
      <xdr:rowOff>0</xdr:rowOff>
    </xdr:from>
    <xdr:to>
      <xdr:col>288</xdr:col>
      <xdr:colOff>752475</xdr:colOff>
      <xdr:row>53</xdr:row>
      <xdr:rowOff>114300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288</xdr:col>
      <xdr:colOff>752475</xdr:colOff>
      <xdr:row>41</xdr:row>
      <xdr:rowOff>190499</xdr:rowOff>
    </xdr:from>
    <xdr:to>
      <xdr:col>293</xdr:col>
      <xdr:colOff>561975</xdr:colOff>
      <xdr:row>53</xdr:row>
      <xdr:rowOff>114300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295</xdr:col>
      <xdr:colOff>285750</xdr:colOff>
      <xdr:row>5</xdr:row>
      <xdr:rowOff>21273</xdr:rowOff>
    </xdr:from>
    <xdr:ext cx="4580223" cy="616005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58500" y="608648"/>
          <a:ext cx="4580223" cy="616005"/>
        </a:xfrm>
        <a:prstGeom prst="rect">
          <a:avLst/>
        </a:prstGeom>
      </xdr:spPr>
    </xdr:pic>
    <xdr:clientData/>
  </xdr:oneCellAnchor>
  <xdr:twoCellAnchor>
    <xdr:from>
      <xdr:col>295</xdr:col>
      <xdr:colOff>247650</xdr:colOff>
      <xdr:row>42</xdr:row>
      <xdr:rowOff>0</xdr:rowOff>
    </xdr:from>
    <xdr:to>
      <xdr:col>299</xdr:col>
      <xdr:colOff>752475</xdr:colOff>
      <xdr:row>53</xdr:row>
      <xdr:rowOff>114300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299</xdr:col>
      <xdr:colOff>752475</xdr:colOff>
      <xdr:row>41</xdr:row>
      <xdr:rowOff>190499</xdr:rowOff>
    </xdr:from>
    <xdr:to>
      <xdr:col>304</xdr:col>
      <xdr:colOff>561975</xdr:colOff>
      <xdr:row>53</xdr:row>
      <xdr:rowOff>114300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306</xdr:col>
      <xdr:colOff>285750</xdr:colOff>
      <xdr:row>5</xdr:row>
      <xdr:rowOff>21273</xdr:rowOff>
    </xdr:from>
    <xdr:ext cx="4580223" cy="616005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27875" y="608648"/>
          <a:ext cx="4580223" cy="616005"/>
        </a:xfrm>
        <a:prstGeom prst="rect">
          <a:avLst/>
        </a:prstGeom>
      </xdr:spPr>
    </xdr:pic>
    <xdr:clientData/>
  </xdr:oneCellAnchor>
  <xdr:twoCellAnchor>
    <xdr:from>
      <xdr:col>306</xdr:col>
      <xdr:colOff>247650</xdr:colOff>
      <xdr:row>42</xdr:row>
      <xdr:rowOff>0</xdr:rowOff>
    </xdr:from>
    <xdr:to>
      <xdr:col>310</xdr:col>
      <xdr:colOff>752475</xdr:colOff>
      <xdr:row>53</xdr:row>
      <xdr:rowOff>114300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310</xdr:col>
      <xdr:colOff>752475</xdr:colOff>
      <xdr:row>41</xdr:row>
      <xdr:rowOff>190499</xdr:rowOff>
    </xdr:from>
    <xdr:to>
      <xdr:col>315</xdr:col>
      <xdr:colOff>561975</xdr:colOff>
      <xdr:row>53</xdr:row>
      <xdr:rowOff>114300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29</xdr:col>
      <xdr:colOff>15874</xdr:colOff>
      <xdr:row>2</xdr:row>
      <xdr:rowOff>0</xdr:rowOff>
    </xdr:from>
    <xdr:to>
      <xdr:col>33</xdr:col>
      <xdr:colOff>97655</xdr:colOff>
      <xdr:row>8</xdr:row>
      <xdr:rowOff>25291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756812" y="388938"/>
          <a:ext cx="3129781" cy="1223853"/>
        </a:xfrm>
        <a:prstGeom prst="rect">
          <a:avLst/>
        </a:prstGeom>
      </xdr:spPr>
    </xdr:pic>
    <xdr:clientData/>
  </xdr:twoCellAnchor>
  <xdr:oneCellAnchor>
    <xdr:from>
      <xdr:col>75</xdr:col>
      <xdr:colOff>15874</xdr:colOff>
      <xdr:row>2</xdr:row>
      <xdr:rowOff>0</xdr:rowOff>
    </xdr:from>
    <xdr:ext cx="3129781" cy="1263541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574374" y="396875"/>
          <a:ext cx="3129781" cy="1263541"/>
        </a:xfrm>
        <a:prstGeom prst="rect">
          <a:avLst/>
        </a:prstGeom>
      </xdr:spPr>
    </xdr:pic>
    <xdr:clientData/>
  </xdr:oneCellAnchor>
  <xdr:oneCellAnchor>
    <xdr:from>
      <xdr:col>120</xdr:col>
      <xdr:colOff>15874</xdr:colOff>
      <xdr:row>2</xdr:row>
      <xdr:rowOff>0</xdr:rowOff>
    </xdr:from>
    <xdr:ext cx="3129781" cy="1263541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27124" y="392906"/>
          <a:ext cx="3129781" cy="1263541"/>
        </a:xfrm>
        <a:prstGeom prst="rect">
          <a:avLst/>
        </a:prstGeom>
      </xdr:spPr>
    </xdr:pic>
    <xdr:clientData/>
  </xdr:oneCellAnchor>
  <xdr:oneCellAnchor>
    <xdr:from>
      <xdr:col>165</xdr:col>
      <xdr:colOff>15874</xdr:colOff>
      <xdr:row>2</xdr:row>
      <xdr:rowOff>0</xdr:rowOff>
    </xdr:from>
    <xdr:ext cx="3129781" cy="1263541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263999" y="392906"/>
          <a:ext cx="3129781" cy="1263541"/>
        </a:xfrm>
        <a:prstGeom prst="rect">
          <a:avLst/>
        </a:prstGeom>
      </xdr:spPr>
    </xdr:pic>
    <xdr:clientData/>
  </xdr:oneCellAnchor>
  <xdr:oneCellAnchor>
    <xdr:from>
      <xdr:col>210</xdr:col>
      <xdr:colOff>15874</xdr:colOff>
      <xdr:row>2</xdr:row>
      <xdr:rowOff>0</xdr:rowOff>
    </xdr:from>
    <xdr:ext cx="3129781" cy="1263541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09127" y="391438"/>
          <a:ext cx="3129781" cy="1263541"/>
        </a:xfrm>
        <a:prstGeom prst="rect">
          <a:avLst/>
        </a:prstGeom>
      </xdr:spPr>
    </xdr:pic>
    <xdr:clientData/>
  </xdr:oneCellAnchor>
  <xdr:twoCellAnchor editAs="oneCell">
    <xdr:from>
      <xdr:col>45</xdr:col>
      <xdr:colOff>229644</xdr:colOff>
      <xdr:row>4</xdr:row>
      <xdr:rowOff>171799</xdr:rowOff>
    </xdr:from>
    <xdr:to>
      <xdr:col>47</xdr:col>
      <xdr:colOff>361572</xdr:colOff>
      <xdr:row>9</xdr:row>
      <xdr:rowOff>100630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403477" y="965549"/>
          <a:ext cx="1962845" cy="934248"/>
        </a:xfrm>
        <a:prstGeom prst="rect">
          <a:avLst/>
        </a:prstGeom>
      </xdr:spPr>
    </xdr:pic>
    <xdr:clientData/>
  </xdr:twoCellAnchor>
  <xdr:twoCellAnchor editAs="oneCell">
    <xdr:from>
      <xdr:col>48</xdr:col>
      <xdr:colOff>84667</xdr:colOff>
      <xdr:row>4</xdr:row>
      <xdr:rowOff>169333</xdr:rowOff>
    </xdr:from>
    <xdr:to>
      <xdr:col>52</xdr:col>
      <xdr:colOff>173823</xdr:colOff>
      <xdr:row>8</xdr:row>
      <xdr:rowOff>137583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052500" y="963083"/>
          <a:ext cx="3137156" cy="772583"/>
        </a:xfrm>
        <a:prstGeom prst="rect">
          <a:avLst/>
        </a:prstGeom>
      </xdr:spPr>
    </xdr:pic>
    <xdr:clientData/>
  </xdr:twoCellAnchor>
  <xdr:oneCellAnchor>
    <xdr:from>
      <xdr:col>91</xdr:col>
      <xdr:colOff>229644</xdr:colOff>
      <xdr:row>4</xdr:row>
      <xdr:rowOff>171799</xdr:rowOff>
    </xdr:from>
    <xdr:ext cx="1962845" cy="934248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403477" y="965549"/>
          <a:ext cx="1962845" cy="934248"/>
        </a:xfrm>
        <a:prstGeom prst="rect">
          <a:avLst/>
        </a:prstGeom>
      </xdr:spPr>
    </xdr:pic>
    <xdr:clientData/>
  </xdr:oneCellAnchor>
  <xdr:oneCellAnchor>
    <xdr:from>
      <xdr:col>94</xdr:col>
      <xdr:colOff>84667</xdr:colOff>
      <xdr:row>4</xdr:row>
      <xdr:rowOff>169333</xdr:rowOff>
    </xdr:from>
    <xdr:ext cx="3137156" cy="772583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052500" y="963083"/>
          <a:ext cx="3137156" cy="772583"/>
        </a:xfrm>
        <a:prstGeom prst="rect">
          <a:avLst/>
        </a:prstGeom>
      </xdr:spPr>
    </xdr:pic>
    <xdr:clientData/>
  </xdr:oneCellAnchor>
  <xdr:oneCellAnchor>
    <xdr:from>
      <xdr:col>136</xdr:col>
      <xdr:colOff>229644</xdr:colOff>
      <xdr:row>4</xdr:row>
      <xdr:rowOff>171799</xdr:rowOff>
    </xdr:from>
    <xdr:ext cx="1962845" cy="934248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59394" y="965549"/>
          <a:ext cx="1962845" cy="934248"/>
        </a:xfrm>
        <a:prstGeom prst="rect">
          <a:avLst/>
        </a:prstGeom>
      </xdr:spPr>
    </xdr:pic>
    <xdr:clientData/>
  </xdr:oneCellAnchor>
  <xdr:oneCellAnchor>
    <xdr:from>
      <xdr:col>139</xdr:col>
      <xdr:colOff>84667</xdr:colOff>
      <xdr:row>4</xdr:row>
      <xdr:rowOff>169333</xdr:rowOff>
    </xdr:from>
    <xdr:ext cx="3137156" cy="772583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300417" y="963083"/>
          <a:ext cx="3137156" cy="772583"/>
        </a:xfrm>
        <a:prstGeom prst="rect">
          <a:avLst/>
        </a:prstGeom>
      </xdr:spPr>
    </xdr:pic>
    <xdr:clientData/>
  </xdr:oneCellAnchor>
  <xdr:oneCellAnchor>
    <xdr:from>
      <xdr:col>181</xdr:col>
      <xdr:colOff>229644</xdr:colOff>
      <xdr:row>4</xdr:row>
      <xdr:rowOff>171799</xdr:rowOff>
    </xdr:from>
    <xdr:ext cx="1962845" cy="934248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597561" y="965549"/>
          <a:ext cx="1962845" cy="934248"/>
        </a:xfrm>
        <a:prstGeom prst="rect">
          <a:avLst/>
        </a:prstGeom>
      </xdr:spPr>
    </xdr:pic>
    <xdr:clientData/>
  </xdr:oneCellAnchor>
  <xdr:oneCellAnchor>
    <xdr:from>
      <xdr:col>184</xdr:col>
      <xdr:colOff>84667</xdr:colOff>
      <xdr:row>4</xdr:row>
      <xdr:rowOff>169333</xdr:rowOff>
    </xdr:from>
    <xdr:ext cx="3137156" cy="772583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9738584" y="963083"/>
          <a:ext cx="3137156" cy="772583"/>
        </a:xfrm>
        <a:prstGeom prst="rect">
          <a:avLst/>
        </a:prstGeom>
      </xdr:spPr>
    </xdr:pic>
    <xdr:clientData/>
  </xdr:oneCellAnchor>
  <xdr:oneCellAnchor>
    <xdr:from>
      <xdr:col>226</xdr:col>
      <xdr:colOff>229644</xdr:colOff>
      <xdr:row>4</xdr:row>
      <xdr:rowOff>171799</xdr:rowOff>
    </xdr:from>
    <xdr:ext cx="1962845" cy="934248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035727" y="965549"/>
          <a:ext cx="1962845" cy="934248"/>
        </a:xfrm>
        <a:prstGeom prst="rect">
          <a:avLst/>
        </a:prstGeom>
      </xdr:spPr>
    </xdr:pic>
    <xdr:clientData/>
  </xdr:oneCellAnchor>
  <xdr:oneCellAnchor>
    <xdr:from>
      <xdr:col>229</xdr:col>
      <xdr:colOff>84667</xdr:colOff>
      <xdr:row>4</xdr:row>
      <xdr:rowOff>169333</xdr:rowOff>
    </xdr:from>
    <xdr:ext cx="3137156" cy="772583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176750" y="963083"/>
          <a:ext cx="3137156" cy="772583"/>
        </a:xfrm>
        <a:prstGeom prst="rect">
          <a:avLst/>
        </a:prstGeom>
      </xdr:spPr>
    </xdr:pic>
    <xdr:clientData/>
  </xdr:oneCellAnchor>
  <xdr:twoCellAnchor>
    <xdr:from>
      <xdr:col>63</xdr:col>
      <xdr:colOff>0</xdr:colOff>
      <xdr:row>42</xdr:row>
      <xdr:rowOff>0</xdr:rowOff>
    </xdr:from>
    <xdr:to>
      <xdr:col>70</xdr:col>
      <xdr:colOff>356299</xdr:colOff>
      <xdr:row>55</xdr:row>
      <xdr:rowOff>62803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108</xdr:col>
      <xdr:colOff>0</xdr:colOff>
      <xdr:row>42</xdr:row>
      <xdr:rowOff>0</xdr:rowOff>
    </xdr:from>
    <xdr:to>
      <xdr:col>116</xdr:col>
      <xdr:colOff>261049</xdr:colOff>
      <xdr:row>55</xdr:row>
      <xdr:rowOff>62803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152</xdr:col>
      <xdr:colOff>0</xdr:colOff>
      <xdr:row>42</xdr:row>
      <xdr:rowOff>0</xdr:rowOff>
    </xdr:from>
    <xdr:to>
      <xdr:col>160</xdr:col>
      <xdr:colOff>261049</xdr:colOff>
      <xdr:row>55</xdr:row>
      <xdr:rowOff>62803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197</xdr:col>
      <xdr:colOff>0</xdr:colOff>
      <xdr:row>42</xdr:row>
      <xdr:rowOff>0</xdr:rowOff>
    </xdr:from>
    <xdr:to>
      <xdr:col>205</xdr:col>
      <xdr:colOff>29728</xdr:colOff>
      <xdr:row>55</xdr:row>
      <xdr:rowOff>62803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248</xdr:col>
      <xdr:colOff>0</xdr:colOff>
      <xdr:row>42</xdr:row>
      <xdr:rowOff>0</xdr:rowOff>
    </xdr:from>
    <xdr:to>
      <xdr:col>256</xdr:col>
      <xdr:colOff>400833</xdr:colOff>
      <xdr:row>55</xdr:row>
      <xdr:rowOff>62803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52A689C-8F58-4A81-81CD-DDAF77AAD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271</xdr:col>
      <xdr:colOff>229644</xdr:colOff>
      <xdr:row>2</xdr:row>
      <xdr:rowOff>171799</xdr:rowOff>
    </xdr:from>
    <xdr:ext cx="1962845" cy="934248"/>
    <xdr:pic>
      <xdr:nvPicPr>
        <xdr:cNvPr id="50" name="Imagen 49">
          <a:extLst>
            <a:ext uri="{FF2B5EF4-FFF2-40B4-BE49-F238E27FC236}">
              <a16:creationId xmlns:a16="http://schemas.microsoft.com/office/drawing/2014/main" id="{0C57EDF9-670E-4364-882B-A6FA7638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8161592" y="951117"/>
          <a:ext cx="1962845" cy="934248"/>
        </a:xfrm>
        <a:prstGeom prst="rect">
          <a:avLst/>
        </a:prstGeom>
      </xdr:spPr>
    </xdr:pic>
    <xdr:clientData/>
  </xdr:oneCellAnchor>
  <xdr:oneCellAnchor>
    <xdr:from>
      <xdr:col>275</xdr:col>
      <xdr:colOff>0</xdr:colOff>
      <xdr:row>3</xdr:row>
      <xdr:rowOff>0</xdr:rowOff>
    </xdr:from>
    <xdr:ext cx="3137156" cy="772583"/>
    <xdr:pic>
      <xdr:nvPicPr>
        <xdr:cNvPr id="51" name="Imagen 50">
          <a:extLst>
            <a:ext uri="{FF2B5EF4-FFF2-40B4-BE49-F238E27FC236}">
              <a16:creationId xmlns:a16="http://schemas.microsoft.com/office/drawing/2014/main" id="{FC33B991-7A78-405C-9247-4210D327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7083409" y="581396"/>
          <a:ext cx="3137156" cy="772583"/>
        </a:xfrm>
        <a:prstGeom prst="rect">
          <a:avLst/>
        </a:prstGeom>
      </xdr:spPr>
    </xdr:pic>
    <xdr:clientData/>
  </xdr:oneCellAnchor>
  <xdr:twoCellAnchor>
    <xdr:from>
      <xdr:col>21</xdr:col>
      <xdr:colOff>0</xdr:colOff>
      <xdr:row>43</xdr:row>
      <xdr:rowOff>0</xdr:rowOff>
    </xdr:from>
    <xdr:to>
      <xdr:col>28</xdr:col>
      <xdr:colOff>592283</xdr:colOff>
      <xdr:row>56</xdr:row>
      <xdr:rowOff>74221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EC799F88-5FDC-4B6C-9209-C8A41CDFE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409574</xdr:colOff>
      <xdr:row>42</xdr:row>
      <xdr:rowOff>127000</xdr:rowOff>
    </xdr:from>
    <xdr:to>
      <xdr:col>34</xdr:col>
      <xdr:colOff>390524</xdr:colOff>
      <xdr:row>56</xdr:row>
      <xdr:rowOff>88900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8D9ABB8-FD89-47C9-91BB-31AEEE1513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120</xdr:row>
      <xdr:rowOff>0</xdr:rowOff>
    </xdr:from>
    <xdr:to>
      <xdr:col>9</xdr:col>
      <xdr:colOff>10242</xdr:colOff>
      <xdr:row>136</xdr:row>
      <xdr:rowOff>190499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120</xdr:row>
      <xdr:rowOff>0</xdr:rowOff>
    </xdr:from>
    <xdr:to>
      <xdr:col>18</xdr:col>
      <xdr:colOff>10242</xdr:colOff>
      <xdr:row>136</xdr:row>
      <xdr:rowOff>190499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18</xdr:col>
      <xdr:colOff>10242</xdr:colOff>
      <xdr:row>85</xdr:row>
      <xdr:rowOff>190499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754673</xdr:colOff>
      <xdr:row>86</xdr:row>
      <xdr:rowOff>0</xdr:rowOff>
    </xdr:from>
    <xdr:to>
      <xdr:col>18</xdr:col>
      <xdr:colOff>2915</xdr:colOff>
      <xdr:row>102</xdr:row>
      <xdr:rowOff>190499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103</xdr:row>
      <xdr:rowOff>0</xdr:rowOff>
    </xdr:from>
    <xdr:to>
      <xdr:col>18</xdr:col>
      <xdr:colOff>10242</xdr:colOff>
      <xdr:row>119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69</xdr:row>
      <xdr:rowOff>0</xdr:rowOff>
    </xdr:from>
    <xdr:to>
      <xdr:col>27</xdr:col>
      <xdr:colOff>10242</xdr:colOff>
      <xdr:row>85</xdr:row>
      <xdr:rowOff>190499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86</xdr:row>
      <xdr:rowOff>0</xdr:rowOff>
    </xdr:from>
    <xdr:to>
      <xdr:col>27</xdr:col>
      <xdr:colOff>6145</xdr:colOff>
      <xdr:row>102</xdr:row>
      <xdr:rowOff>190499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103</xdr:row>
      <xdr:rowOff>0</xdr:rowOff>
    </xdr:from>
    <xdr:to>
      <xdr:col>27</xdr:col>
      <xdr:colOff>10242</xdr:colOff>
      <xdr:row>119</xdr:row>
      <xdr:rowOff>190499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120</xdr:row>
      <xdr:rowOff>0</xdr:rowOff>
    </xdr:from>
    <xdr:to>
      <xdr:col>27</xdr:col>
      <xdr:colOff>10242</xdr:colOff>
      <xdr:row>136</xdr:row>
      <xdr:rowOff>190499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69</xdr:row>
      <xdr:rowOff>0</xdr:rowOff>
    </xdr:from>
    <xdr:to>
      <xdr:col>36</xdr:col>
      <xdr:colOff>10242</xdr:colOff>
      <xdr:row>85</xdr:row>
      <xdr:rowOff>190499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86</xdr:row>
      <xdr:rowOff>0</xdr:rowOff>
    </xdr:from>
    <xdr:to>
      <xdr:col>36</xdr:col>
      <xdr:colOff>6145</xdr:colOff>
      <xdr:row>102</xdr:row>
      <xdr:rowOff>190499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0</xdr:colOff>
      <xdr:row>103</xdr:row>
      <xdr:rowOff>0</xdr:rowOff>
    </xdr:from>
    <xdr:to>
      <xdr:col>36</xdr:col>
      <xdr:colOff>10242</xdr:colOff>
      <xdr:row>119</xdr:row>
      <xdr:rowOff>190499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120</xdr:row>
      <xdr:rowOff>0</xdr:rowOff>
    </xdr:from>
    <xdr:to>
      <xdr:col>36</xdr:col>
      <xdr:colOff>10242</xdr:colOff>
      <xdr:row>136</xdr:row>
      <xdr:rowOff>190499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69</xdr:row>
      <xdr:rowOff>0</xdr:rowOff>
    </xdr:from>
    <xdr:to>
      <xdr:col>45</xdr:col>
      <xdr:colOff>10242</xdr:colOff>
      <xdr:row>85</xdr:row>
      <xdr:rowOff>190499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86</xdr:row>
      <xdr:rowOff>0</xdr:rowOff>
    </xdr:from>
    <xdr:to>
      <xdr:col>45</xdr:col>
      <xdr:colOff>10242</xdr:colOff>
      <xdr:row>102</xdr:row>
      <xdr:rowOff>190499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0</xdr:colOff>
      <xdr:row>103</xdr:row>
      <xdr:rowOff>0</xdr:rowOff>
    </xdr:from>
    <xdr:to>
      <xdr:col>45</xdr:col>
      <xdr:colOff>10242</xdr:colOff>
      <xdr:row>119</xdr:row>
      <xdr:rowOff>190499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0</xdr:colOff>
      <xdr:row>120</xdr:row>
      <xdr:rowOff>0</xdr:rowOff>
    </xdr:from>
    <xdr:to>
      <xdr:col>45</xdr:col>
      <xdr:colOff>10242</xdr:colOff>
      <xdr:row>136</xdr:row>
      <xdr:rowOff>190499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0</xdr:colOff>
      <xdr:row>69</xdr:row>
      <xdr:rowOff>0</xdr:rowOff>
    </xdr:from>
    <xdr:to>
      <xdr:col>55</xdr:col>
      <xdr:colOff>10242</xdr:colOff>
      <xdr:row>85</xdr:row>
      <xdr:rowOff>190499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47</xdr:col>
      <xdr:colOff>0</xdr:colOff>
      <xdr:row>86</xdr:row>
      <xdr:rowOff>0</xdr:rowOff>
    </xdr:from>
    <xdr:to>
      <xdr:col>55</xdr:col>
      <xdr:colOff>10242</xdr:colOff>
      <xdr:row>102</xdr:row>
      <xdr:rowOff>190499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47</xdr:col>
      <xdr:colOff>0</xdr:colOff>
      <xdr:row>103</xdr:row>
      <xdr:rowOff>0</xdr:rowOff>
    </xdr:from>
    <xdr:to>
      <xdr:col>55</xdr:col>
      <xdr:colOff>10242</xdr:colOff>
      <xdr:row>119</xdr:row>
      <xdr:rowOff>190499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0</xdr:colOff>
      <xdr:row>120</xdr:row>
      <xdr:rowOff>0</xdr:rowOff>
    </xdr:from>
    <xdr:to>
      <xdr:col>55</xdr:col>
      <xdr:colOff>10242</xdr:colOff>
      <xdr:row>136</xdr:row>
      <xdr:rowOff>190499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56</xdr:col>
      <xdr:colOff>0</xdr:colOff>
      <xdr:row>69</xdr:row>
      <xdr:rowOff>0</xdr:rowOff>
    </xdr:from>
    <xdr:to>
      <xdr:col>64</xdr:col>
      <xdr:colOff>10242</xdr:colOff>
      <xdr:row>85</xdr:row>
      <xdr:rowOff>190499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56</xdr:col>
      <xdr:colOff>0</xdr:colOff>
      <xdr:row>86</xdr:row>
      <xdr:rowOff>0</xdr:rowOff>
    </xdr:from>
    <xdr:to>
      <xdr:col>64</xdr:col>
      <xdr:colOff>10242</xdr:colOff>
      <xdr:row>102</xdr:row>
      <xdr:rowOff>190499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56</xdr:col>
      <xdr:colOff>0</xdr:colOff>
      <xdr:row>103</xdr:row>
      <xdr:rowOff>0</xdr:rowOff>
    </xdr:from>
    <xdr:to>
      <xdr:col>64</xdr:col>
      <xdr:colOff>10242</xdr:colOff>
      <xdr:row>119</xdr:row>
      <xdr:rowOff>190499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56</xdr:col>
      <xdr:colOff>0</xdr:colOff>
      <xdr:row>120</xdr:row>
      <xdr:rowOff>0</xdr:rowOff>
    </xdr:from>
    <xdr:to>
      <xdr:col>64</xdr:col>
      <xdr:colOff>10242</xdr:colOff>
      <xdr:row>136</xdr:row>
      <xdr:rowOff>190499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750094</xdr:colOff>
      <xdr:row>138</xdr:row>
      <xdr:rowOff>23812</xdr:rowOff>
    </xdr:from>
    <xdr:to>
      <xdr:col>7</xdr:col>
      <xdr:colOff>547687</xdr:colOff>
      <xdr:row>140</xdr:row>
      <xdr:rowOff>107156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4560094" y="26408062"/>
          <a:ext cx="1321593" cy="4643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y</a:t>
          </a:r>
          <a:r>
            <a:rPr lang="es-CL" sz="1100" baseline="0"/>
            <a:t> = 0.6773x - 569.1</a:t>
          </a:r>
        </a:p>
        <a:p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0.9682</a:t>
          </a:r>
          <a:endParaRPr lang="es-CL" sz="1100"/>
        </a:p>
      </xdr:txBody>
    </xdr:sp>
    <xdr:clientData/>
  </xdr:twoCellAnchor>
  <xdr:twoCellAnchor>
    <xdr:from>
      <xdr:col>52</xdr:col>
      <xdr:colOff>404812</xdr:colOff>
      <xdr:row>138</xdr:row>
      <xdr:rowOff>83344</xdr:rowOff>
    </xdr:from>
    <xdr:to>
      <xdr:col>54</xdr:col>
      <xdr:colOff>595311</xdr:colOff>
      <xdr:row>140</xdr:row>
      <xdr:rowOff>166688</xdr:rowOff>
    </xdr:to>
    <xdr:sp macro="" textlink="">
      <xdr:nvSpPr>
        <xdr:cNvPr id="39" name="CuadroTexto 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0028812" y="26467594"/>
          <a:ext cx="1714499" cy="4643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L" sz="1100">
              <a:latin typeface="Cambria Math" panose="02040503050406030204" pitchFamily="18" charset="0"/>
              <a:ea typeface="Cambria Math" panose="02040503050406030204" pitchFamily="18" charset="0"/>
            </a:rPr>
            <a:t>y</a:t>
          </a:r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 = 1.85113x + 10562</a:t>
          </a:r>
        </a:p>
        <a:p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R</a:t>
          </a:r>
          <a:r>
            <a:rPr lang="es-CL" sz="1100" baseline="30000">
              <a:latin typeface="Cambria Math" panose="02040503050406030204" pitchFamily="18" charset="0"/>
              <a:ea typeface="Cambria Math" panose="02040503050406030204" pitchFamily="18" charset="0"/>
            </a:rPr>
            <a:t>2</a:t>
          </a:r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 = 0.524</a:t>
          </a:r>
          <a:endParaRPr lang="es-CL" sz="1100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9</xdr:col>
      <xdr:colOff>10242</xdr:colOff>
      <xdr:row>85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CA4F1F9D-2890-49FE-943E-34F8FBF1C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9</xdr:col>
      <xdr:colOff>10242</xdr:colOff>
      <xdr:row>102</xdr:row>
      <xdr:rowOff>190499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D2A635FA-A424-4616-8884-57140BF76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9</xdr:col>
      <xdr:colOff>10242</xdr:colOff>
      <xdr:row>119</xdr:row>
      <xdr:rowOff>190499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111B295-E5AE-4DD2-9C4C-B1F81A724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21827</xdr:colOff>
      <xdr:row>145</xdr:row>
      <xdr:rowOff>21431</xdr:rowOff>
    </xdr:from>
    <xdr:to>
      <xdr:col>10</xdr:col>
      <xdr:colOff>492124</xdr:colOff>
      <xdr:row>159</xdr:row>
      <xdr:rowOff>97631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FBA075-A8AC-43DD-95B7-26A234BB50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67</xdr:col>
      <xdr:colOff>0</xdr:colOff>
      <xdr:row>69</xdr:row>
      <xdr:rowOff>0</xdr:rowOff>
    </xdr:from>
    <xdr:to>
      <xdr:col>75</xdr:col>
      <xdr:colOff>10242</xdr:colOff>
      <xdr:row>85</xdr:row>
      <xdr:rowOff>190499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4C5DDF9C-30A6-42FD-9F6B-BC6B19BB8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67</xdr:col>
      <xdr:colOff>0</xdr:colOff>
      <xdr:row>103</xdr:row>
      <xdr:rowOff>0</xdr:rowOff>
    </xdr:from>
    <xdr:to>
      <xdr:col>75</xdr:col>
      <xdr:colOff>10242</xdr:colOff>
      <xdr:row>120</xdr:row>
      <xdr:rowOff>-1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CE3854E4-D3B8-472F-8D5D-4B7F5A180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67</xdr:col>
      <xdr:colOff>0</xdr:colOff>
      <xdr:row>86</xdr:row>
      <xdr:rowOff>0</xdr:rowOff>
    </xdr:from>
    <xdr:to>
      <xdr:col>75</xdr:col>
      <xdr:colOff>6145</xdr:colOff>
      <xdr:row>102</xdr:row>
      <xdr:rowOff>190499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3AC40DB7-624E-4AF2-AA42-ED4AE5139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0.70935</cdr:x>
      <cdr:y>0.32026</cdr:y>
    </cdr:from>
    <cdr:to>
      <cdr:x>0.96777</cdr:x>
      <cdr:y>0.40523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90BBC0F-A427-4144-8A56-C7F8D70C527B}"/>
            </a:ext>
          </a:extLst>
        </cdr:cNvPr>
        <cdr:cNvSpPr txBox="1"/>
      </cdr:nvSpPr>
      <cdr:spPr>
        <a:xfrm xmlns:a="http://schemas.openxmlformats.org/drawingml/2006/main">
          <a:off x="4328584" y="1037167"/>
          <a:ext cx="1576916" cy="275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aseline="0"/>
            <a:t>|E*|</a:t>
          </a:r>
          <a:r>
            <a:rPr lang="es-CL" sz="1100" baseline="-25000"/>
            <a:t>est</a:t>
          </a:r>
          <a:r>
            <a:rPr lang="es-CL" sz="1100" baseline="0"/>
            <a:t> = 1.3353|E*|</a:t>
          </a:r>
          <a:r>
            <a:rPr lang="es-CL" sz="1100" baseline="-25000"/>
            <a:t>med</a:t>
          </a:r>
          <a:r>
            <a:rPr lang="es-CL" sz="1100" baseline="0"/>
            <a:t> </a:t>
          </a:r>
          <a:endParaRPr lang="es-CL" sz="1100"/>
        </a:p>
      </cdr:txBody>
    </cdr:sp>
  </cdr:relSizeAnchor>
  <cdr:relSizeAnchor xmlns:cdr="http://schemas.openxmlformats.org/drawingml/2006/chartDrawing">
    <cdr:from>
      <cdr:x>0.76798</cdr:x>
      <cdr:y>0.40131</cdr:y>
    </cdr:from>
    <cdr:to>
      <cdr:x>0.8984</cdr:x>
      <cdr:y>0.48627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6A0238E-CA8A-4196-8479-18DC85B998B5}"/>
            </a:ext>
          </a:extLst>
        </cdr:cNvPr>
        <cdr:cNvSpPr txBox="1"/>
      </cdr:nvSpPr>
      <cdr:spPr>
        <a:xfrm xmlns:a="http://schemas.openxmlformats.org/drawingml/2006/main">
          <a:off x="4686301" y="1299633"/>
          <a:ext cx="795867" cy="275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0.804</a:t>
          </a:r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758283</xdr:colOff>
      <xdr:row>36</xdr:row>
      <xdr:rowOff>9293</xdr:rowOff>
    </xdr:from>
    <xdr:to>
      <xdr:col>8</xdr:col>
      <xdr:colOff>467887</xdr:colOff>
      <xdr:row>54</xdr:row>
      <xdr:rowOff>52272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18</xdr:col>
      <xdr:colOff>23232</xdr:colOff>
      <xdr:row>54</xdr:row>
      <xdr:rowOff>42979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36</xdr:row>
      <xdr:rowOff>0</xdr:rowOff>
    </xdr:from>
    <xdr:to>
      <xdr:col>27</xdr:col>
      <xdr:colOff>23233</xdr:colOff>
      <xdr:row>54</xdr:row>
      <xdr:rowOff>42979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36</xdr:row>
      <xdr:rowOff>0</xdr:rowOff>
    </xdr:from>
    <xdr:to>
      <xdr:col>36</xdr:col>
      <xdr:colOff>23233</xdr:colOff>
      <xdr:row>54</xdr:row>
      <xdr:rowOff>42979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36</xdr:row>
      <xdr:rowOff>0</xdr:rowOff>
    </xdr:from>
    <xdr:to>
      <xdr:col>45</xdr:col>
      <xdr:colOff>23233</xdr:colOff>
      <xdr:row>54</xdr:row>
      <xdr:rowOff>42979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58</xdr:row>
      <xdr:rowOff>0</xdr:rowOff>
    </xdr:from>
    <xdr:to>
      <xdr:col>45</xdr:col>
      <xdr:colOff>440417</xdr:colOff>
      <xdr:row>71</xdr:row>
      <xdr:rowOff>72699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58</xdr:row>
      <xdr:rowOff>0</xdr:rowOff>
    </xdr:from>
    <xdr:to>
      <xdr:col>36</xdr:col>
      <xdr:colOff>436705</xdr:colOff>
      <xdr:row>71</xdr:row>
      <xdr:rowOff>72699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58</xdr:row>
      <xdr:rowOff>0</xdr:rowOff>
    </xdr:from>
    <xdr:to>
      <xdr:col>27</xdr:col>
      <xdr:colOff>436705</xdr:colOff>
      <xdr:row>71</xdr:row>
      <xdr:rowOff>72699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58</xdr:row>
      <xdr:rowOff>0</xdr:rowOff>
    </xdr:from>
    <xdr:to>
      <xdr:col>18</xdr:col>
      <xdr:colOff>371143</xdr:colOff>
      <xdr:row>71</xdr:row>
      <xdr:rowOff>72699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9</xdr:col>
      <xdr:colOff>70264</xdr:colOff>
      <xdr:row>71</xdr:row>
      <xdr:rowOff>71747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13607</xdr:colOff>
      <xdr:row>36</xdr:row>
      <xdr:rowOff>0</xdr:rowOff>
    </xdr:from>
    <xdr:to>
      <xdr:col>56</xdr:col>
      <xdr:colOff>36840</xdr:colOff>
      <xdr:row>54</xdr:row>
      <xdr:rowOff>42979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0</xdr:colOff>
      <xdr:row>36</xdr:row>
      <xdr:rowOff>0</xdr:rowOff>
    </xdr:from>
    <xdr:to>
      <xdr:col>66</xdr:col>
      <xdr:colOff>23233</xdr:colOff>
      <xdr:row>54</xdr:row>
      <xdr:rowOff>42979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68</xdr:col>
      <xdr:colOff>0</xdr:colOff>
      <xdr:row>36</xdr:row>
      <xdr:rowOff>0</xdr:rowOff>
    </xdr:from>
    <xdr:to>
      <xdr:col>76</xdr:col>
      <xdr:colOff>23233</xdr:colOff>
      <xdr:row>54</xdr:row>
      <xdr:rowOff>42979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78</xdr:col>
      <xdr:colOff>0</xdr:colOff>
      <xdr:row>36</xdr:row>
      <xdr:rowOff>0</xdr:rowOff>
    </xdr:from>
    <xdr:to>
      <xdr:col>86</xdr:col>
      <xdr:colOff>23233</xdr:colOff>
      <xdr:row>54</xdr:row>
      <xdr:rowOff>42979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88</xdr:col>
      <xdr:colOff>0</xdr:colOff>
      <xdr:row>36</xdr:row>
      <xdr:rowOff>0</xdr:rowOff>
    </xdr:from>
    <xdr:to>
      <xdr:col>96</xdr:col>
      <xdr:colOff>23233</xdr:colOff>
      <xdr:row>54</xdr:row>
      <xdr:rowOff>42979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55</xdr:row>
      <xdr:rowOff>0</xdr:rowOff>
    </xdr:from>
    <xdr:to>
      <xdr:col>96</xdr:col>
      <xdr:colOff>381421</xdr:colOff>
      <xdr:row>68</xdr:row>
      <xdr:rowOff>126303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78</xdr:col>
      <xdr:colOff>0</xdr:colOff>
      <xdr:row>55</xdr:row>
      <xdr:rowOff>0</xdr:rowOff>
    </xdr:from>
    <xdr:to>
      <xdr:col>86</xdr:col>
      <xdr:colOff>368511</xdr:colOff>
      <xdr:row>68</xdr:row>
      <xdr:rowOff>126303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68</xdr:col>
      <xdr:colOff>0</xdr:colOff>
      <xdr:row>55</xdr:row>
      <xdr:rowOff>0</xdr:rowOff>
    </xdr:from>
    <xdr:to>
      <xdr:col>76</xdr:col>
      <xdr:colOff>368510</xdr:colOff>
      <xdr:row>68</xdr:row>
      <xdr:rowOff>126303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58</xdr:col>
      <xdr:colOff>0</xdr:colOff>
      <xdr:row>55</xdr:row>
      <xdr:rowOff>0</xdr:rowOff>
    </xdr:from>
    <xdr:to>
      <xdr:col>66</xdr:col>
      <xdr:colOff>402703</xdr:colOff>
      <xdr:row>68</xdr:row>
      <xdr:rowOff>126303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48</xdr:col>
      <xdr:colOff>0</xdr:colOff>
      <xdr:row>55</xdr:row>
      <xdr:rowOff>0</xdr:rowOff>
    </xdr:from>
    <xdr:to>
      <xdr:col>56</xdr:col>
      <xdr:colOff>359090</xdr:colOff>
      <xdr:row>68</xdr:row>
      <xdr:rowOff>132339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28677</xdr:colOff>
      <xdr:row>75</xdr:row>
      <xdr:rowOff>26423</xdr:rowOff>
    </xdr:from>
    <xdr:to>
      <xdr:col>6</xdr:col>
      <xdr:colOff>565354</xdr:colOff>
      <xdr:row>89</xdr:row>
      <xdr:rowOff>45268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17319</xdr:colOff>
      <xdr:row>172</xdr:row>
      <xdr:rowOff>2721</xdr:rowOff>
    </xdr:from>
    <xdr:to>
      <xdr:col>9</xdr:col>
      <xdr:colOff>1013114</xdr:colOff>
      <xdr:row>185</xdr:row>
      <xdr:rowOff>69273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186</xdr:row>
      <xdr:rowOff>0</xdr:rowOff>
    </xdr:from>
    <xdr:to>
      <xdr:col>9</xdr:col>
      <xdr:colOff>995795</xdr:colOff>
      <xdr:row>199</xdr:row>
      <xdr:rowOff>66552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172</xdr:row>
      <xdr:rowOff>0</xdr:rowOff>
    </xdr:from>
    <xdr:to>
      <xdr:col>16</xdr:col>
      <xdr:colOff>935181</xdr:colOff>
      <xdr:row>185</xdr:row>
      <xdr:rowOff>66552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8659</xdr:colOff>
      <xdr:row>186</xdr:row>
      <xdr:rowOff>0</xdr:rowOff>
    </xdr:from>
    <xdr:to>
      <xdr:col>16</xdr:col>
      <xdr:colOff>935181</xdr:colOff>
      <xdr:row>199</xdr:row>
      <xdr:rowOff>66552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172</xdr:row>
      <xdr:rowOff>0</xdr:rowOff>
    </xdr:from>
    <xdr:to>
      <xdr:col>24</xdr:col>
      <xdr:colOff>935182</xdr:colOff>
      <xdr:row>185</xdr:row>
      <xdr:rowOff>66552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186</xdr:row>
      <xdr:rowOff>0</xdr:rowOff>
    </xdr:from>
    <xdr:to>
      <xdr:col>25</xdr:col>
      <xdr:colOff>0</xdr:colOff>
      <xdr:row>199</xdr:row>
      <xdr:rowOff>66552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17319</xdr:colOff>
      <xdr:row>172</xdr:row>
      <xdr:rowOff>2721</xdr:rowOff>
    </xdr:from>
    <xdr:to>
      <xdr:col>9</xdr:col>
      <xdr:colOff>1013114</xdr:colOff>
      <xdr:row>185</xdr:row>
      <xdr:rowOff>69273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186</xdr:row>
      <xdr:rowOff>0</xdr:rowOff>
    </xdr:from>
    <xdr:to>
      <xdr:col>9</xdr:col>
      <xdr:colOff>995795</xdr:colOff>
      <xdr:row>199</xdr:row>
      <xdr:rowOff>66552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172</xdr:row>
      <xdr:rowOff>0</xdr:rowOff>
    </xdr:from>
    <xdr:to>
      <xdr:col>16</xdr:col>
      <xdr:colOff>935181</xdr:colOff>
      <xdr:row>185</xdr:row>
      <xdr:rowOff>66552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8659</xdr:colOff>
      <xdr:row>186</xdr:row>
      <xdr:rowOff>0</xdr:rowOff>
    </xdr:from>
    <xdr:to>
      <xdr:col>16</xdr:col>
      <xdr:colOff>935181</xdr:colOff>
      <xdr:row>199</xdr:row>
      <xdr:rowOff>66552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172</xdr:row>
      <xdr:rowOff>0</xdr:rowOff>
    </xdr:from>
    <xdr:to>
      <xdr:col>24</xdr:col>
      <xdr:colOff>935182</xdr:colOff>
      <xdr:row>185</xdr:row>
      <xdr:rowOff>66552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186</xdr:row>
      <xdr:rowOff>0</xdr:rowOff>
    </xdr:from>
    <xdr:to>
      <xdr:col>25</xdr:col>
      <xdr:colOff>0</xdr:colOff>
      <xdr:row>199</xdr:row>
      <xdr:rowOff>66552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120</xdr:row>
      <xdr:rowOff>0</xdr:rowOff>
    </xdr:from>
    <xdr:to>
      <xdr:col>9</xdr:col>
      <xdr:colOff>10242</xdr:colOff>
      <xdr:row>136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F5BC0A-23CF-4A6E-A27F-686C01265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120</xdr:row>
      <xdr:rowOff>0</xdr:rowOff>
    </xdr:from>
    <xdr:to>
      <xdr:col>18</xdr:col>
      <xdr:colOff>10242</xdr:colOff>
      <xdr:row>136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232FB2-0A1A-4404-9206-6EF98CF3F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18</xdr:col>
      <xdr:colOff>10242</xdr:colOff>
      <xdr:row>85</xdr:row>
      <xdr:rowOff>190499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5046BF8-CFCE-4E0E-9F5E-68CCDE375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754673</xdr:colOff>
      <xdr:row>86</xdr:row>
      <xdr:rowOff>0</xdr:rowOff>
    </xdr:from>
    <xdr:to>
      <xdr:col>18</xdr:col>
      <xdr:colOff>2915</xdr:colOff>
      <xdr:row>102</xdr:row>
      <xdr:rowOff>190499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DB0677-1BAD-4FCF-ACAC-540FCA814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103</xdr:row>
      <xdr:rowOff>0</xdr:rowOff>
    </xdr:from>
    <xdr:to>
      <xdr:col>18</xdr:col>
      <xdr:colOff>10242</xdr:colOff>
      <xdr:row>119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E405A1-C970-4B36-8658-DA924B2FC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69</xdr:row>
      <xdr:rowOff>0</xdr:rowOff>
    </xdr:from>
    <xdr:to>
      <xdr:col>27</xdr:col>
      <xdr:colOff>10242</xdr:colOff>
      <xdr:row>85</xdr:row>
      <xdr:rowOff>190499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9C15E96-0C10-4100-8D68-1323EC92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86</xdr:row>
      <xdr:rowOff>0</xdr:rowOff>
    </xdr:from>
    <xdr:to>
      <xdr:col>27</xdr:col>
      <xdr:colOff>6145</xdr:colOff>
      <xdr:row>102</xdr:row>
      <xdr:rowOff>190499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07698A-4B45-4650-AC48-3CE918B28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103</xdr:row>
      <xdr:rowOff>0</xdr:rowOff>
    </xdr:from>
    <xdr:to>
      <xdr:col>27</xdr:col>
      <xdr:colOff>10242</xdr:colOff>
      <xdr:row>119</xdr:row>
      <xdr:rowOff>190499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812D2A6-0112-4F5D-9F9B-45EE16AD5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120</xdr:row>
      <xdr:rowOff>0</xdr:rowOff>
    </xdr:from>
    <xdr:to>
      <xdr:col>27</xdr:col>
      <xdr:colOff>10242</xdr:colOff>
      <xdr:row>136</xdr:row>
      <xdr:rowOff>190499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317DA5A-EB6A-4AEA-A844-DEECBB42A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69</xdr:row>
      <xdr:rowOff>0</xdr:rowOff>
    </xdr:from>
    <xdr:to>
      <xdr:col>36</xdr:col>
      <xdr:colOff>10242</xdr:colOff>
      <xdr:row>85</xdr:row>
      <xdr:rowOff>190499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1092796-DE8F-41E4-99CB-7329CEA20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86</xdr:row>
      <xdr:rowOff>0</xdr:rowOff>
    </xdr:from>
    <xdr:to>
      <xdr:col>36</xdr:col>
      <xdr:colOff>6145</xdr:colOff>
      <xdr:row>102</xdr:row>
      <xdr:rowOff>190499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4D3DC26-8E9A-4B95-BD5C-B16A9BDEE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0</xdr:colOff>
      <xdr:row>103</xdr:row>
      <xdr:rowOff>0</xdr:rowOff>
    </xdr:from>
    <xdr:to>
      <xdr:col>36</xdr:col>
      <xdr:colOff>10242</xdr:colOff>
      <xdr:row>119</xdr:row>
      <xdr:rowOff>190499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08592F9-4E60-42B7-BEED-84B504D5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120</xdr:row>
      <xdr:rowOff>0</xdr:rowOff>
    </xdr:from>
    <xdr:to>
      <xdr:col>36</xdr:col>
      <xdr:colOff>10242</xdr:colOff>
      <xdr:row>136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5BFC637-D0F9-4B38-B634-99C96BB39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69</xdr:row>
      <xdr:rowOff>0</xdr:rowOff>
    </xdr:from>
    <xdr:to>
      <xdr:col>45</xdr:col>
      <xdr:colOff>10242</xdr:colOff>
      <xdr:row>85</xdr:row>
      <xdr:rowOff>190499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78A4664-096D-4FE9-8351-CCD4CD27E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86</xdr:row>
      <xdr:rowOff>0</xdr:rowOff>
    </xdr:from>
    <xdr:to>
      <xdr:col>45</xdr:col>
      <xdr:colOff>10242</xdr:colOff>
      <xdr:row>102</xdr:row>
      <xdr:rowOff>190499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E1C750C-34A3-4F4D-988F-F281042F3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0</xdr:colOff>
      <xdr:row>103</xdr:row>
      <xdr:rowOff>0</xdr:rowOff>
    </xdr:from>
    <xdr:to>
      <xdr:col>45</xdr:col>
      <xdr:colOff>10242</xdr:colOff>
      <xdr:row>119</xdr:row>
      <xdr:rowOff>190499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F0D0F1D-DE42-4C6A-B581-F00AA3CA7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0</xdr:colOff>
      <xdr:row>120</xdr:row>
      <xdr:rowOff>0</xdr:rowOff>
    </xdr:from>
    <xdr:to>
      <xdr:col>45</xdr:col>
      <xdr:colOff>10242</xdr:colOff>
      <xdr:row>136</xdr:row>
      <xdr:rowOff>190499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6F7E575F-4FF9-42F5-9A68-AFDB5FC7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0</xdr:colOff>
      <xdr:row>69</xdr:row>
      <xdr:rowOff>0</xdr:rowOff>
    </xdr:from>
    <xdr:to>
      <xdr:col>55</xdr:col>
      <xdr:colOff>10242</xdr:colOff>
      <xdr:row>85</xdr:row>
      <xdr:rowOff>190499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78B34CA-EB53-418B-8679-FBADB18F4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47</xdr:col>
      <xdr:colOff>0</xdr:colOff>
      <xdr:row>86</xdr:row>
      <xdr:rowOff>0</xdr:rowOff>
    </xdr:from>
    <xdr:to>
      <xdr:col>55</xdr:col>
      <xdr:colOff>10242</xdr:colOff>
      <xdr:row>102</xdr:row>
      <xdr:rowOff>190499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2E34FAC-35B2-4366-8190-39E57CF4F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47</xdr:col>
      <xdr:colOff>0</xdr:colOff>
      <xdr:row>103</xdr:row>
      <xdr:rowOff>0</xdr:rowOff>
    </xdr:from>
    <xdr:to>
      <xdr:col>55</xdr:col>
      <xdr:colOff>10242</xdr:colOff>
      <xdr:row>119</xdr:row>
      <xdr:rowOff>190499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6320B33-DEA8-4473-AD13-FF25A2816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0</xdr:colOff>
      <xdr:row>120</xdr:row>
      <xdr:rowOff>0</xdr:rowOff>
    </xdr:from>
    <xdr:to>
      <xdr:col>55</xdr:col>
      <xdr:colOff>10242</xdr:colOff>
      <xdr:row>136</xdr:row>
      <xdr:rowOff>190499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4CA811E-72B3-4A76-BD56-79C658D4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56</xdr:col>
      <xdr:colOff>0</xdr:colOff>
      <xdr:row>69</xdr:row>
      <xdr:rowOff>0</xdr:rowOff>
    </xdr:from>
    <xdr:to>
      <xdr:col>64</xdr:col>
      <xdr:colOff>10242</xdr:colOff>
      <xdr:row>85</xdr:row>
      <xdr:rowOff>190499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CA354BD-105E-46BA-8424-9BC7C9E8E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56</xdr:col>
      <xdr:colOff>0</xdr:colOff>
      <xdr:row>86</xdr:row>
      <xdr:rowOff>0</xdr:rowOff>
    </xdr:from>
    <xdr:to>
      <xdr:col>64</xdr:col>
      <xdr:colOff>10242</xdr:colOff>
      <xdr:row>102</xdr:row>
      <xdr:rowOff>190499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9956626-466A-4463-80F2-4776E777F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56</xdr:col>
      <xdr:colOff>0</xdr:colOff>
      <xdr:row>103</xdr:row>
      <xdr:rowOff>0</xdr:rowOff>
    </xdr:from>
    <xdr:to>
      <xdr:col>64</xdr:col>
      <xdr:colOff>10242</xdr:colOff>
      <xdr:row>119</xdr:row>
      <xdr:rowOff>190499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56489CC-F615-4880-A0ED-DABB564E3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56</xdr:col>
      <xdr:colOff>0</xdr:colOff>
      <xdr:row>120</xdr:row>
      <xdr:rowOff>0</xdr:rowOff>
    </xdr:from>
    <xdr:to>
      <xdr:col>64</xdr:col>
      <xdr:colOff>10242</xdr:colOff>
      <xdr:row>136</xdr:row>
      <xdr:rowOff>190499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0C29F2A-9B88-41AE-97EE-AF96BD748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750094</xdr:colOff>
      <xdr:row>138</xdr:row>
      <xdr:rowOff>23812</xdr:rowOff>
    </xdr:from>
    <xdr:to>
      <xdr:col>7</xdr:col>
      <xdr:colOff>547687</xdr:colOff>
      <xdr:row>140</xdr:row>
      <xdr:rowOff>107156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C840F2CD-293F-4494-82F3-AB188F7862AF}"/>
            </a:ext>
          </a:extLst>
        </xdr:cNvPr>
        <xdr:cNvSpPr txBox="1"/>
      </xdr:nvSpPr>
      <xdr:spPr>
        <a:xfrm>
          <a:off x="4560094" y="26389012"/>
          <a:ext cx="1321593" cy="4643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y</a:t>
          </a:r>
          <a:r>
            <a:rPr lang="es-CL" sz="1100" baseline="0"/>
            <a:t> = 0.6773x - 569.1</a:t>
          </a:r>
        </a:p>
        <a:p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0.9682</a:t>
          </a:r>
          <a:endParaRPr lang="es-CL" sz="1100"/>
        </a:p>
      </xdr:txBody>
    </xdr:sp>
    <xdr:clientData/>
  </xdr:twoCellAnchor>
  <xdr:twoCellAnchor>
    <xdr:from>
      <xdr:col>52</xdr:col>
      <xdr:colOff>404812</xdr:colOff>
      <xdr:row>138</xdr:row>
      <xdr:rowOff>83344</xdr:rowOff>
    </xdr:from>
    <xdr:to>
      <xdr:col>54</xdr:col>
      <xdr:colOff>595311</xdr:colOff>
      <xdr:row>140</xdr:row>
      <xdr:rowOff>166688</xdr:rowOff>
    </xdr:to>
    <xdr:sp macro="" textlink="">
      <xdr:nvSpPr>
        <xdr:cNvPr id="28" name="CuadroTexto 1">
          <a:extLst>
            <a:ext uri="{FF2B5EF4-FFF2-40B4-BE49-F238E27FC236}">
              <a16:creationId xmlns:a16="http://schemas.microsoft.com/office/drawing/2014/main" id="{D4B15E30-6EFF-4CE8-B620-295DAB44AFB7}"/>
            </a:ext>
          </a:extLst>
        </xdr:cNvPr>
        <xdr:cNvSpPr txBox="1"/>
      </xdr:nvSpPr>
      <xdr:spPr>
        <a:xfrm>
          <a:off x="40028812" y="26448544"/>
          <a:ext cx="1714499" cy="4643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latinLnBrk="0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L" sz="1100">
              <a:latin typeface="Cambria Math" panose="02040503050406030204" pitchFamily="18" charset="0"/>
              <a:ea typeface="Cambria Math" panose="02040503050406030204" pitchFamily="18" charset="0"/>
            </a:rPr>
            <a:t>y</a:t>
          </a:r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 = 1.85113x + 10562</a:t>
          </a:r>
        </a:p>
        <a:p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R</a:t>
          </a:r>
          <a:r>
            <a:rPr lang="es-CL" sz="1100" baseline="30000">
              <a:latin typeface="Cambria Math" panose="02040503050406030204" pitchFamily="18" charset="0"/>
              <a:ea typeface="Cambria Math" panose="02040503050406030204" pitchFamily="18" charset="0"/>
            </a:rPr>
            <a:t>2</a:t>
          </a:r>
          <a:r>
            <a:rPr lang="es-CL" sz="1100" baseline="0">
              <a:latin typeface="Cambria Math" panose="02040503050406030204" pitchFamily="18" charset="0"/>
              <a:ea typeface="Cambria Math" panose="02040503050406030204" pitchFamily="18" charset="0"/>
            </a:rPr>
            <a:t> = 0.524</a:t>
          </a:r>
          <a:endParaRPr lang="es-CL" sz="1100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9</xdr:col>
      <xdr:colOff>10242</xdr:colOff>
      <xdr:row>85</xdr:row>
      <xdr:rowOff>190499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E7BD839-99C3-4586-9D73-ADFCC3BD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9</xdr:col>
      <xdr:colOff>10242</xdr:colOff>
      <xdr:row>102</xdr:row>
      <xdr:rowOff>190499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AD56C82-0B68-4ABA-AF70-DA6F10E2B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9</xdr:col>
      <xdr:colOff>10242</xdr:colOff>
      <xdr:row>119</xdr:row>
      <xdr:rowOff>190499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5E80D9BA-9719-4095-9D41-602B34CCD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21827</xdr:colOff>
      <xdr:row>145</xdr:row>
      <xdr:rowOff>21431</xdr:rowOff>
    </xdr:from>
    <xdr:to>
      <xdr:col>10</xdr:col>
      <xdr:colOff>492124</xdr:colOff>
      <xdr:row>159</xdr:row>
      <xdr:rowOff>97631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8C5FC2C7-7AAD-43A5-AAB8-A9C3624FD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67</xdr:col>
      <xdr:colOff>0</xdr:colOff>
      <xdr:row>69</xdr:row>
      <xdr:rowOff>0</xdr:rowOff>
    </xdr:from>
    <xdr:to>
      <xdr:col>75</xdr:col>
      <xdr:colOff>10242</xdr:colOff>
      <xdr:row>85</xdr:row>
      <xdr:rowOff>190499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17A01F-1BF5-4A2A-8A08-63DDCDA1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67</xdr:col>
      <xdr:colOff>0</xdr:colOff>
      <xdr:row>103</xdr:row>
      <xdr:rowOff>0</xdr:rowOff>
    </xdr:from>
    <xdr:to>
      <xdr:col>75</xdr:col>
      <xdr:colOff>10242</xdr:colOff>
      <xdr:row>120</xdr:row>
      <xdr:rowOff>-1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89F462E-C137-47AA-892C-2D0F41C55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67</xdr:col>
      <xdr:colOff>0</xdr:colOff>
      <xdr:row>86</xdr:row>
      <xdr:rowOff>0</xdr:rowOff>
    </xdr:from>
    <xdr:to>
      <xdr:col>75</xdr:col>
      <xdr:colOff>6145</xdr:colOff>
      <xdr:row>102</xdr:row>
      <xdr:rowOff>190499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F3699040-4238-4B87-A8CB-14AC1CA6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0.70935</cdr:x>
      <cdr:y>0.32026</cdr:y>
    </cdr:from>
    <cdr:to>
      <cdr:x>0.96777</cdr:x>
      <cdr:y>0.40523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90BBC0F-A427-4144-8A56-C7F8D70C527B}"/>
            </a:ext>
          </a:extLst>
        </cdr:cNvPr>
        <cdr:cNvSpPr txBox="1"/>
      </cdr:nvSpPr>
      <cdr:spPr>
        <a:xfrm xmlns:a="http://schemas.openxmlformats.org/drawingml/2006/main">
          <a:off x="4328584" y="1037167"/>
          <a:ext cx="1576916" cy="275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aseline="0"/>
            <a:t>|E*|</a:t>
          </a:r>
          <a:r>
            <a:rPr lang="es-CL" sz="1100" baseline="-25000"/>
            <a:t>est</a:t>
          </a:r>
          <a:r>
            <a:rPr lang="es-CL" sz="1100" baseline="0"/>
            <a:t> = |E*|</a:t>
          </a:r>
          <a:r>
            <a:rPr lang="es-CL" sz="1100" baseline="-25000"/>
            <a:t>med</a:t>
          </a:r>
          <a:r>
            <a:rPr lang="es-CL" sz="1100" baseline="0"/>
            <a:t> </a:t>
          </a:r>
          <a:endParaRPr lang="es-CL" sz="1100"/>
        </a:p>
      </cdr:txBody>
    </cdr:sp>
  </cdr:relSizeAnchor>
  <cdr:relSizeAnchor xmlns:cdr="http://schemas.openxmlformats.org/drawingml/2006/chartDrawing">
    <cdr:from>
      <cdr:x>0.76798</cdr:x>
      <cdr:y>0.40131</cdr:y>
    </cdr:from>
    <cdr:to>
      <cdr:x>0.8984</cdr:x>
      <cdr:y>0.48627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6A0238E-CA8A-4196-8479-18DC85B998B5}"/>
            </a:ext>
          </a:extLst>
        </cdr:cNvPr>
        <cdr:cNvSpPr txBox="1"/>
      </cdr:nvSpPr>
      <cdr:spPr>
        <a:xfrm xmlns:a="http://schemas.openxmlformats.org/drawingml/2006/main">
          <a:off x="4686301" y="1299633"/>
          <a:ext cx="795867" cy="275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0.804</a:t>
          </a:r>
          <a:endParaRPr lang="es-CL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644906</xdr:colOff>
      <xdr:row>44</xdr:row>
      <xdr:rowOff>13606</xdr:rowOff>
    </xdr:from>
    <xdr:to>
      <xdr:col>19</xdr:col>
      <xdr:colOff>258535</xdr:colOff>
      <xdr:row>72</xdr:row>
      <xdr:rowOff>171040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611B35-404A-4DFA-84E1-C2F94805B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71129</xdr:colOff>
      <xdr:row>1</xdr:row>
      <xdr:rowOff>15635</xdr:rowOff>
    </xdr:from>
    <xdr:to>
      <xdr:col>28</xdr:col>
      <xdr:colOff>2947</xdr:colOff>
      <xdr:row>30</xdr:row>
      <xdr:rowOff>23812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0A1C632-CCDF-42D7-B4EB-A9F54CF8E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</xdr:colOff>
      <xdr:row>2</xdr:row>
      <xdr:rowOff>0</xdr:rowOff>
    </xdr:from>
    <xdr:to>
      <xdr:col>14</xdr:col>
      <xdr:colOff>4762</xdr:colOff>
      <xdr:row>16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ED563A-A38F-497E-8D6F-7EFB1E603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40632</xdr:colOff>
      <xdr:row>31</xdr:row>
      <xdr:rowOff>108215</xdr:rowOff>
    </xdr:from>
    <xdr:to>
      <xdr:col>21</xdr:col>
      <xdr:colOff>788458</xdr:colOff>
      <xdr:row>61</xdr:row>
      <xdr:rowOff>222250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ECF324-AF2C-4A0B-8707-E20B442C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71129</xdr:colOff>
      <xdr:row>1</xdr:row>
      <xdr:rowOff>15635</xdr:rowOff>
    </xdr:from>
    <xdr:to>
      <xdr:col>28</xdr:col>
      <xdr:colOff>2947</xdr:colOff>
      <xdr:row>30</xdr:row>
      <xdr:rowOff>23812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48FE21-43AC-4E54-8507-4F71F62C4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</xdr:colOff>
      <xdr:row>2</xdr:row>
      <xdr:rowOff>0</xdr:rowOff>
    </xdr:from>
    <xdr:to>
      <xdr:col>14</xdr:col>
      <xdr:colOff>4762</xdr:colOff>
      <xdr:row>16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E9E15A-32A4-449D-83CD-FCD336B49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</xdr:colOff>
      <xdr:row>3</xdr:row>
      <xdr:rowOff>0</xdr:rowOff>
    </xdr:from>
    <xdr:to>
      <xdr:col>19</xdr:col>
      <xdr:colOff>4762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B2B384-11B7-4B08-AEE6-5F2828C6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19</xdr:row>
      <xdr:rowOff>0</xdr:rowOff>
    </xdr:from>
    <xdr:to>
      <xdr:col>19</xdr:col>
      <xdr:colOff>0</xdr:colOff>
      <xdr:row>33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D9AAE5-20E1-4012-9956-84E47CF31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5</xdr:row>
      <xdr:rowOff>21273</xdr:rowOff>
    </xdr:from>
    <xdr:to>
      <xdr:col>16</xdr:col>
      <xdr:colOff>476535</xdr:colOff>
      <xdr:row>8</xdr:row>
      <xdr:rowOff>30852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1575" y="1011873"/>
          <a:ext cx="4581810" cy="609655"/>
        </a:xfrm>
        <a:prstGeom prst="rect">
          <a:avLst/>
        </a:prstGeom>
      </xdr:spPr>
    </xdr:pic>
    <xdr:clientData/>
  </xdr:twoCellAnchor>
  <xdr:twoCellAnchor>
    <xdr:from>
      <xdr:col>11</xdr:col>
      <xdr:colOff>342899</xdr:colOff>
      <xdr:row>41</xdr:row>
      <xdr:rowOff>204106</xdr:rowOff>
    </xdr:from>
    <xdr:to>
      <xdr:col>19</xdr:col>
      <xdr:colOff>81643</xdr:colOff>
      <xdr:row>55</xdr:row>
      <xdr:rowOff>68035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57</xdr:col>
      <xdr:colOff>285750</xdr:colOff>
      <xdr:row>5</xdr:row>
      <xdr:rowOff>21273</xdr:rowOff>
    </xdr:from>
    <xdr:ext cx="4580223" cy="61600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10475" y="1011873"/>
          <a:ext cx="4580223" cy="616005"/>
        </a:xfrm>
        <a:prstGeom prst="rect">
          <a:avLst/>
        </a:prstGeom>
      </xdr:spPr>
    </xdr:pic>
    <xdr:clientData/>
  </xdr:oneCellAnchor>
  <xdr:twoCellAnchor>
    <xdr:from>
      <xdr:col>57</xdr:col>
      <xdr:colOff>247650</xdr:colOff>
      <xdr:row>42</xdr:row>
      <xdr:rowOff>0</xdr:rowOff>
    </xdr:from>
    <xdr:to>
      <xdr:col>61</xdr:col>
      <xdr:colOff>752475</xdr:colOff>
      <xdr:row>53</xdr:row>
      <xdr:rowOff>114300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102</xdr:col>
      <xdr:colOff>285750</xdr:colOff>
      <xdr:row>5</xdr:row>
      <xdr:rowOff>21273</xdr:rowOff>
    </xdr:from>
    <xdr:ext cx="4580223" cy="616005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91100" y="1011873"/>
          <a:ext cx="4580223" cy="616005"/>
        </a:xfrm>
        <a:prstGeom prst="rect">
          <a:avLst/>
        </a:prstGeom>
      </xdr:spPr>
    </xdr:pic>
    <xdr:clientData/>
  </xdr:oneCellAnchor>
  <xdr:twoCellAnchor>
    <xdr:from>
      <xdr:col>102</xdr:col>
      <xdr:colOff>247650</xdr:colOff>
      <xdr:row>42</xdr:row>
      <xdr:rowOff>0</xdr:rowOff>
    </xdr:from>
    <xdr:to>
      <xdr:col>106</xdr:col>
      <xdr:colOff>752475</xdr:colOff>
      <xdr:row>53</xdr:row>
      <xdr:rowOff>114300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147</xdr:col>
      <xdr:colOff>285750</xdr:colOff>
      <xdr:row>5</xdr:row>
      <xdr:rowOff>21273</xdr:rowOff>
    </xdr:from>
    <xdr:ext cx="4580223" cy="616005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3975" y="1011873"/>
          <a:ext cx="4580223" cy="616005"/>
        </a:xfrm>
        <a:prstGeom prst="rect">
          <a:avLst/>
        </a:prstGeom>
      </xdr:spPr>
    </xdr:pic>
    <xdr:clientData/>
  </xdr:oneCellAnchor>
  <xdr:twoCellAnchor>
    <xdr:from>
      <xdr:col>147</xdr:col>
      <xdr:colOff>247650</xdr:colOff>
      <xdr:row>42</xdr:row>
      <xdr:rowOff>0</xdr:rowOff>
    </xdr:from>
    <xdr:to>
      <xdr:col>151</xdr:col>
      <xdr:colOff>752475</xdr:colOff>
      <xdr:row>53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192</xdr:col>
      <xdr:colOff>285750</xdr:colOff>
      <xdr:row>5</xdr:row>
      <xdr:rowOff>21273</xdr:rowOff>
    </xdr:from>
    <xdr:ext cx="4580223" cy="61600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056850" y="1011873"/>
          <a:ext cx="4580223" cy="616005"/>
        </a:xfrm>
        <a:prstGeom prst="rect">
          <a:avLst/>
        </a:prstGeom>
      </xdr:spPr>
    </xdr:pic>
    <xdr:clientData/>
  </xdr:oneCellAnchor>
  <xdr:twoCellAnchor>
    <xdr:from>
      <xdr:col>192</xdr:col>
      <xdr:colOff>247650</xdr:colOff>
      <xdr:row>42</xdr:row>
      <xdr:rowOff>0</xdr:rowOff>
    </xdr:from>
    <xdr:to>
      <xdr:col>196</xdr:col>
      <xdr:colOff>752475</xdr:colOff>
      <xdr:row>53</xdr:row>
      <xdr:rowOff>114300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37</xdr:col>
      <xdr:colOff>15874</xdr:colOff>
      <xdr:row>2</xdr:row>
      <xdr:rowOff>0</xdr:rowOff>
    </xdr:from>
    <xdr:to>
      <xdr:col>41</xdr:col>
      <xdr:colOff>97655</xdr:colOff>
      <xdr:row>8</xdr:row>
      <xdr:rowOff>25290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80724" y="390525"/>
          <a:ext cx="3129781" cy="1225441"/>
        </a:xfrm>
        <a:prstGeom prst="rect">
          <a:avLst/>
        </a:prstGeom>
      </xdr:spPr>
    </xdr:pic>
    <xdr:clientData/>
  </xdr:twoCellAnchor>
  <xdr:oneCellAnchor>
    <xdr:from>
      <xdr:col>83</xdr:col>
      <xdr:colOff>15874</xdr:colOff>
      <xdr:row>2</xdr:row>
      <xdr:rowOff>0</xdr:rowOff>
    </xdr:from>
    <xdr:ext cx="3129781" cy="1263541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728224" y="390525"/>
          <a:ext cx="3129781" cy="1263541"/>
        </a:xfrm>
        <a:prstGeom prst="rect">
          <a:avLst/>
        </a:prstGeom>
      </xdr:spPr>
    </xdr:pic>
    <xdr:clientData/>
  </xdr:oneCellAnchor>
  <xdr:oneCellAnchor>
    <xdr:from>
      <xdr:col>128</xdr:col>
      <xdr:colOff>15874</xdr:colOff>
      <xdr:row>2</xdr:row>
      <xdr:rowOff>0</xdr:rowOff>
    </xdr:from>
    <xdr:ext cx="3129781" cy="1263541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161099" y="390525"/>
          <a:ext cx="3129781" cy="1263541"/>
        </a:xfrm>
        <a:prstGeom prst="rect">
          <a:avLst/>
        </a:prstGeom>
      </xdr:spPr>
    </xdr:pic>
    <xdr:clientData/>
  </xdr:oneCellAnchor>
  <xdr:oneCellAnchor>
    <xdr:from>
      <xdr:col>173</xdr:col>
      <xdr:colOff>15874</xdr:colOff>
      <xdr:row>2</xdr:row>
      <xdr:rowOff>0</xdr:rowOff>
    </xdr:from>
    <xdr:ext cx="3129781" cy="1263541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593974" y="390525"/>
          <a:ext cx="3129781" cy="1263541"/>
        </a:xfrm>
        <a:prstGeom prst="rect">
          <a:avLst/>
        </a:prstGeom>
      </xdr:spPr>
    </xdr:pic>
    <xdr:clientData/>
  </xdr:oneCellAnchor>
  <xdr:oneCellAnchor>
    <xdr:from>
      <xdr:col>218</xdr:col>
      <xdr:colOff>15874</xdr:colOff>
      <xdr:row>2</xdr:row>
      <xdr:rowOff>0</xdr:rowOff>
    </xdr:from>
    <xdr:ext cx="3129781" cy="1263541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464999" y="390525"/>
          <a:ext cx="3129781" cy="1263541"/>
        </a:xfrm>
        <a:prstGeom prst="rect">
          <a:avLst/>
        </a:prstGeom>
      </xdr:spPr>
    </xdr:pic>
    <xdr:clientData/>
  </xdr:oneCellAnchor>
  <xdr:twoCellAnchor editAs="oneCell">
    <xdr:from>
      <xdr:col>48</xdr:col>
      <xdr:colOff>229644</xdr:colOff>
      <xdr:row>4</xdr:row>
      <xdr:rowOff>171799</xdr:rowOff>
    </xdr:from>
    <xdr:to>
      <xdr:col>50</xdr:col>
      <xdr:colOff>361572</xdr:colOff>
      <xdr:row>9</xdr:row>
      <xdr:rowOff>100630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386544" y="962374"/>
          <a:ext cx="1960728" cy="928956"/>
        </a:xfrm>
        <a:prstGeom prst="rect">
          <a:avLst/>
        </a:prstGeom>
      </xdr:spPr>
    </xdr:pic>
    <xdr:clientData/>
  </xdr:twoCellAnchor>
  <xdr:twoCellAnchor editAs="oneCell">
    <xdr:from>
      <xdr:col>51</xdr:col>
      <xdr:colOff>84667</xdr:colOff>
      <xdr:row>4</xdr:row>
      <xdr:rowOff>169333</xdr:rowOff>
    </xdr:from>
    <xdr:to>
      <xdr:col>55</xdr:col>
      <xdr:colOff>173823</xdr:colOff>
      <xdr:row>8</xdr:row>
      <xdr:rowOff>137582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032392" y="959908"/>
          <a:ext cx="3137156" cy="768350"/>
        </a:xfrm>
        <a:prstGeom prst="rect">
          <a:avLst/>
        </a:prstGeom>
      </xdr:spPr>
    </xdr:pic>
    <xdr:clientData/>
  </xdr:twoCellAnchor>
  <xdr:oneCellAnchor>
    <xdr:from>
      <xdr:col>88</xdr:col>
      <xdr:colOff>229644</xdr:colOff>
      <xdr:row>4</xdr:row>
      <xdr:rowOff>171799</xdr:rowOff>
    </xdr:from>
    <xdr:ext cx="1962845" cy="934248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133994" y="962374"/>
          <a:ext cx="1962845" cy="934248"/>
        </a:xfrm>
        <a:prstGeom prst="rect">
          <a:avLst/>
        </a:prstGeom>
      </xdr:spPr>
    </xdr:pic>
    <xdr:clientData/>
  </xdr:oneCellAnchor>
  <xdr:oneCellAnchor>
    <xdr:from>
      <xdr:col>94</xdr:col>
      <xdr:colOff>84667</xdr:colOff>
      <xdr:row>4</xdr:row>
      <xdr:rowOff>169333</xdr:rowOff>
    </xdr:from>
    <xdr:ext cx="3137156" cy="772583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275017" y="959908"/>
          <a:ext cx="3137156" cy="772583"/>
        </a:xfrm>
        <a:prstGeom prst="rect">
          <a:avLst/>
        </a:prstGeom>
      </xdr:spPr>
    </xdr:pic>
    <xdr:clientData/>
  </xdr:oneCellAnchor>
  <xdr:oneCellAnchor>
    <xdr:from>
      <xdr:col>134</xdr:col>
      <xdr:colOff>156375</xdr:colOff>
      <xdr:row>4</xdr:row>
      <xdr:rowOff>98530</xdr:rowOff>
    </xdr:from>
    <xdr:ext cx="1962845" cy="934248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566375" y="880068"/>
          <a:ext cx="1962845" cy="934248"/>
        </a:xfrm>
        <a:prstGeom prst="rect">
          <a:avLst/>
        </a:prstGeom>
      </xdr:spPr>
    </xdr:pic>
    <xdr:clientData/>
  </xdr:oneCellAnchor>
  <xdr:oneCellAnchor>
    <xdr:from>
      <xdr:col>140</xdr:col>
      <xdr:colOff>84667</xdr:colOff>
      <xdr:row>4</xdr:row>
      <xdr:rowOff>169333</xdr:rowOff>
    </xdr:from>
    <xdr:ext cx="3137156" cy="772583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07892" y="959908"/>
          <a:ext cx="3137156" cy="772583"/>
        </a:xfrm>
        <a:prstGeom prst="rect">
          <a:avLst/>
        </a:prstGeom>
      </xdr:spPr>
    </xdr:pic>
    <xdr:clientData/>
  </xdr:oneCellAnchor>
  <xdr:oneCellAnchor>
    <xdr:from>
      <xdr:col>180</xdr:col>
      <xdr:colOff>229644</xdr:colOff>
      <xdr:row>4</xdr:row>
      <xdr:rowOff>171799</xdr:rowOff>
    </xdr:from>
    <xdr:ext cx="1962845" cy="934248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999744" y="962374"/>
          <a:ext cx="1962845" cy="934248"/>
        </a:xfrm>
        <a:prstGeom prst="rect">
          <a:avLst/>
        </a:prstGeom>
      </xdr:spPr>
    </xdr:pic>
    <xdr:clientData/>
  </xdr:oneCellAnchor>
  <xdr:oneCellAnchor>
    <xdr:from>
      <xdr:col>186</xdr:col>
      <xdr:colOff>84667</xdr:colOff>
      <xdr:row>4</xdr:row>
      <xdr:rowOff>169333</xdr:rowOff>
    </xdr:from>
    <xdr:ext cx="3137156" cy="772583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140767" y="959908"/>
          <a:ext cx="3137156" cy="772583"/>
        </a:xfrm>
        <a:prstGeom prst="rect">
          <a:avLst/>
        </a:prstGeom>
      </xdr:spPr>
    </xdr:pic>
    <xdr:clientData/>
  </xdr:oneCellAnchor>
  <xdr:oneCellAnchor>
    <xdr:from>
      <xdr:col>225</xdr:col>
      <xdr:colOff>229644</xdr:colOff>
      <xdr:row>4</xdr:row>
      <xdr:rowOff>171799</xdr:rowOff>
    </xdr:from>
    <xdr:ext cx="1962845" cy="934248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270819" y="962374"/>
          <a:ext cx="1962845" cy="934248"/>
        </a:xfrm>
        <a:prstGeom prst="rect">
          <a:avLst/>
        </a:prstGeom>
      </xdr:spPr>
    </xdr:pic>
    <xdr:clientData/>
  </xdr:oneCellAnchor>
  <xdr:oneCellAnchor>
    <xdr:from>
      <xdr:col>231</xdr:col>
      <xdr:colOff>84667</xdr:colOff>
      <xdr:row>4</xdr:row>
      <xdr:rowOff>169333</xdr:rowOff>
    </xdr:from>
    <xdr:ext cx="3137156" cy="772583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9411842" y="959908"/>
          <a:ext cx="3137156" cy="772583"/>
        </a:xfrm>
        <a:prstGeom prst="rect">
          <a:avLst/>
        </a:prstGeom>
      </xdr:spPr>
    </xdr:pic>
    <xdr:clientData/>
  </xdr:oneCellAnchor>
  <xdr:twoCellAnchor>
    <xdr:from>
      <xdr:col>63</xdr:col>
      <xdr:colOff>0</xdr:colOff>
      <xdr:row>42</xdr:row>
      <xdr:rowOff>0</xdr:rowOff>
    </xdr:from>
    <xdr:to>
      <xdr:col>78</xdr:col>
      <xdr:colOff>356299</xdr:colOff>
      <xdr:row>55</xdr:row>
      <xdr:rowOff>62803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108</xdr:col>
      <xdr:colOff>0</xdr:colOff>
      <xdr:row>42</xdr:row>
      <xdr:rowOff>0</xdr:rowOff>
    </xdr:from>
    <xdr:to>
      <xdr:col>124</xdr:col>
      <xdr:colOff>261049</xdr:colOff>
      <xdr:row>55</xdr:row>
      <xdr:rowOff>62803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152</xdr:col>
      <xdr:colOff>0</xdr:colOff>
      <xdr:row>42</xdr:row>
      <xdr:rowOff>0</xdr:rowOff>
    </xdr:from>
    <xdr:to>
      <xdr:col>168</xdr:col>
      <xdr:colOff>261049</xdr:colOff>
      <xdr:row>55</xdr:row>
      <xdr:rowOff>62803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197</xdr:col>
      <xdr:colOff>0</xdr:colOff>
      <xdr:row>42</xdr:row>
      <xdr:rowOff>0</xdr:rowOff>
    </xdr:from>
    <xdr:to>
      <xdr:col>213</xdr:col>
      <xdr:colOff>29728</xdr:colOff>
      <xdr:row>55</xdr:row>
      <xdr:rowOff>62803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721782</xdr:colOff>
      <xdr:row>34</xdr:row>
      <xdr:rowOff>59246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C457B6-90EF-42E2-BAE3-860D51550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171450</xdr:rowOff>
    </xdr:from>
    <xdr:to>
      <xdr:col>10</xdr:col>
      <xdr:colOff>670924</xdr:colOff>
      <xdr:row>4</xdr:row>
      <xdr:rowOff>169388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F26761-1B96-4DF2-875A-4A4A5937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171450"/>
          <a:ext cx="3156949" cy="75993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104775</xdr:rowOff>
    </xdr:from>
    <xdr:to>
      <xdr:col>6</xdr:col>
      <xdr:colOff>48182</xdr:colOff>
      <xdr:row>5</xdr:row>
      <xdr:rowOff>70717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18F023-CE9D-4BF8-A7F0-10269A0E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04775"/>
          <a:ext cx="1962707" cy="918442"/>
        </a:xfrm>
        <a:prstGeom prst="rect">
          <a:avLst/>
        </a:prstGeom>
      </xdr:spPr>
    </xdr:pic>
    <xdr:clientData/>
  </xdr:twoCellAnchor>
  <xdr:twoCellAnchor>
    <xdr:from>
      <xdr:col>16</xdr:col>
      <xdr:colOff>751114</xdr:colOff>
      <xdr:row>5</xdr:row>
      <xdr:rowOff>6803</xdr:rowOff>
    </xdr:from>
    <xdr:to>
      <xdr:col>22</xdr:col>
      <xdr:colOff>751114</xdr:colOff>
      <xdr:row>18</xdr:row>
      <xdr:rowOff>168728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206647-03A4-49F5-8D47-F38887848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20</xdr:row>
      <xdr:rowOff>0</xdr:rowOff>
    </xdr:from>
    <xdr:to>
      <xdr:col>23</xdr:col>
      <xdr:colOff>0</xdr:colOff>
      <xdr:row>34</xdr:row>
      <xdr:rowOff>66676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C0F7EE-6BFE-4093-A5A2-F2C6F737A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38</xdr:row>
      <xdr:rowOff>0</xdr:rowOff>
    </xdr:from>
    <xdr:to>
      <xdr:col>23</xdr:col>
      <xdr:colOff>0</xdr:colOff>
      <xdr:row>52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D5ECCE-8EFA-48D8-A6A3-4EE05C4C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54</xdr:row>
      <xdr:rowOff>0</xdr:rowOff>
    </xdr:from>
    <xdr:to>
      <xdr:col>25</xdr:col>
      <xdr:colOff>10242</xdr:colOff>
      <xdr:row>70</xdr:row>
      <xdr:rowOff>180974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4EE6AD-70CC-49F4-9CB2-6FD045089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0.7688</cdr:x>
      <cdr:y>0.54973</cdr:y>
    </cdr:from>
    <cdr:to>
      <cdr:x>0.96267</cdr:x>
      <cdr:y>0.71758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DFAB49B-34B0-492F-995D-CC1F482D854C}"/>
            </a:ext>
          </a:extLst>
        </cdr:cNvPr>
        <cdr:cNvSpPr txBox="1"/>
      </cdr:nvSpPr>
      <cdr:spPr>
        <a:xfrm xmlns:a="http://schemas.openxmlformats.org/drawingml/2006/main">
          <a:off x="4694464" y="1782536"/>
          <a:ext cx="1183821" cy="54428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/>
            <a:t>y</a:t>
          </a:r>
          <a:r>
            <a:rPr lang="es-CL" sz="1100" baseline="0"/>
            <a:t> = 1.2306x</a:t>
          </a:r>
        </a:p>
        <a:p xmlns:a="http://schemas.openxmlformats.org/drawingml/2006/main"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0.9053</a:t>
          </a:r>
          <a:endParaRPr lang="es-CL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171450</xdr:rowOff>
    </xdr:from>
    <xdr:to>
      <xdr:col>10</xdr:col>
      <xdr:colOff>670924</xdr:colOff>
      <xdr:row>4</xdr:row>
      <xdr:rowOff>169388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F28D63-6159-402D-AA5E-E5534731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171450"/>
          <a:ext cx="3156949" cy="75993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104775</xdr:rowOff>
    </xdr:from>
    <xdr:to>
      <xdr:col>6</xdr:col>
      <xdr:colOff>333932</xdr:colOff>
      <xdr:row>5</xdr:row>
      <xdr:rowOff>70717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0ACAB0-F4BB-4B60-B84E-27D333D0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04775"/>
          <a:ext cx="1962707" cy="91844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</xdr:row>
      <xdr:rowOff>9525</xdr:rowOff>
    </xdr:from>
    <xdr:to>
      <xdr:col>23</xdr:col>
      <xdr:colOff>0</xdr:colOff>
      <xdr:row>33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CD2D93-3065-4740-B6A0-CE9F77D08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4</xdr:row>
      <xdr:rowOff>0</xdr:rowOff>
    </xdr:from>
    <xdr:to>
      <xdr:col>23</xdr:col>
      <xdr:colOff>0</xdr:colOff>
      <xdr:row>17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4D8572-FCEF-4CFF-906C-A797E5342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36</xdr:row>
      <xdr:rowOff>0</xdr:rowOff>
    </xdr:from>
    <xdr:to>
      <xdr:col>25</xdr:col>
      <xdr:colOff>10242</xdr:colOff>
      <xdr:row>52</xdr:row>
      <xdr:rowOff>123824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88403D-44FE-4032-B1CF-6D0A79727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0.76226</cdr:x>
      <cdr:y>0.49495</cdr:y>
    </cdr:from>
    <cdr:to>
      <cdr:x>0.95613</cdr:x>
      <cdr:y>0.66263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7DD43549-D435-4328-8827-51C815FE99C2}"/>
            </a:ext>
          </a:extLst>
        </cdr:cNvPr>
        <cdr:cNvSpPr txBox="1"/>
      </cdr:nvSpPr>
      <cdr:spPr>
        <a:xfrm xmlns:a="http://schemas.openxmlformats.org/drawingml/2006/main">
          <a:off x="4654550" y="1606550"/>
          <a:ext cx="1183821" cy="54428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/>
            <a:t>y</a:t>
          </a:r>
          <a:r>
            <a:rPr lang="es-CL" sz="1100" baseline="0"/>
            <a:t> = 1.0044x</a:t>
          </a:r>
        </a:p>
        <a:p xmlns:a="http://schemas.openxmlformats.org/drawingml/2006/main"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0.9157</a:t>
          </a:r>
          <a:endParaRPr lang="es-CL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171450</xdr:rowOff>
    </xdr:from>
    <xdr:to>
      <xdr:col>10</xdr:col>
      <xdr:colOff>670924</xdr:colOff>
      <xdr:row>4</xdr:row>
      <xdr:rowOff>169388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4D4168-5916-487A-BBBC-B9F7CCF0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171450"/>
          <a:ext cx="3156949" cy="75993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104775</xdr:rowOff>
    </xdr:from>
    <xdr:to>
      <xdr:col>6</xdr:col>
      <xdr:colOff>333932</xdr:colOff>
      <xdr:row>5</xdr:row>
      <xdr:rowOff>70717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9FD5DE-2057-401F-A94D-D65DA6F58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04775"/>
          <a:ext cx="1962707" cy="918442"/>
        </a:xfrm>
        <a:prstGeom prst="rect">
          <a:avLst/>
        </a:prstGeom>
      </xdr:spPr>
    </xdr:pic>
    <xdr:clientData/>
  </xdr:twoCellAnchor>
  <xdr:twoCellAnchor>
    <xdr:from>
      <xdr:col>16</xdr:col>
      <xdr:colOff>28575</xdr:colOff>
      <xdr:row>3</xdr:row>
      <xdr:rowOff>171450</xdr:rowOff>
    </xdr:from>
    <xdr:to>
      <xdr:col>22</xdr:col>
      <xdr:colOff>28575</xdr:colOff>
      <xdr:row>17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B3AC74-DB71-4650-B72D-705847C91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171450</xdr:colOff>
      <xdr:row>18</xdr:row>
      <xdr:rowOff>114300</xdr:rowOff>
    </xdr:from>
    <xdr:to>
      <xdr:col>24</xdr:col>
      <xdr:colOff>181692</xdr:colOff>
      <xdr:row>34</xdr:row>
      <xdr:rowOff>197907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C4A479-4B59-4AB0-9109-59EEA550B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0.76226</cdr:x>
      <cdr:y>0.49495</cdr:y>
    </cdr:from>
    <cdr:to>
      <cdr:x>0.95613</cdr:x>
      <cdr:y>0.66263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7DD43549-D435-4328-8827-51C815FE99C2}"/>
            </a:ext>
          </a:extLst>
        </cdr:cNvPr>
        <cdr:cNvSpPr txBox="1"/>
      </cdr:nvSpPr>
      <cdr:spPr>
        <a:xfrm xmlns:a="http://schemas.openxmlformats.org/drawingml/2006/main">
          <a:off x="4654550" y="1606550"/>
          <a:ext cx="1183821" cy="54428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/>
            <a:t>y</a:t>
          </a:r>
          <a:r>
            <a:rPr lang="es-CL" sz="1100" baseline="0"/>
            <a:t> = 0.9734x</a:t>
          </a:r>
        </a:p>
        <a:p xmlns:a="http://schemas.openxmlformats.org/drawingml/2006/main">
          <a:r>
            <a:rPr lang="es-CL" sz="1100" baseline="0"/>
            <a:t>R</a:t>
          </a:r>
          <a:r>
            <a:rPr lang="es-CL" sz="1100" baseline="30000"/>
            <a:t>2</a:t>
          </a:r>
          <a:r>
            <a:rPr lang="es-CL" sz="1100" baseline="0"/>
            <a:t> = 0.8667</a:t>
          </a:r>
          <a:endParaRPr lang="es-CL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184944</xdr:rowOff>
    </xdr:from>
    <xdr:to>
      <xdr:col>7</xdr:col>
      <xdr:colOff>412750</xdr:colOff>
      <xdr:row>47</xdr:row>
      <xdr:rowOff>70644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726282</xdr:colOff>
      <xdr:row>35</xdr:row>
      <xdr:rowOff>-1</xdr:rowOff>
    </xdr:from>
    <xdr:to>
      <xdr:col>15</xdr:col>
      <xdr:colOff>726282</xdr:colOff>
      <xdr:row>49</xdr:row>
      <xdr:rowOff>76199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atiga%20Result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1A1"/>
      <sheetName val="Resumen"/>
      <sheetName val="Comprobación"/>
      <sheetName val="Hoja1"/>
    </sheetNames>
    <sheetDataSet>
      <sheetData sheetId="0">
        <row r="4">
          <cell r="B4">
            <v>51351780000000</v>
          </cell>
          <cell r="C4">
            <v>3.8201640000000001</v>
          </cell>
        </row>
        <row r="5">
          <cell r="B5">
            <v>5.572528E+19</v>
          </cell>
          <cell r="C5">
            <v>5.5103739999999997</v>
          </cell>
        </row>
        <row r="6">
          <cell r="B6">
            <v>281151500000000</v>
          </cell>
          <cell r="C6">
            <v>3.7470479999999999</v>
          </cell>
        </row>
        <row r="7">
          <cell r="B7">
            <v>1.51969E+17</v>
          </cell>
          <cell r="C7">
            <v>4.5960809999999999</v>
          </cell>
        </row>
        <row r="8">
          <cell r="B8">
            <v>874863000000000</v>
          </cell>
          <cell r="C8">
            <v>3.8904939999999999</v>
          </cell>
        </row>
        <row r="9">
          <cell r="B9">
            <v>1.3749180000000002E+20</v>
          </cell>
          <cell r="C9">
            <v>5.3924640000000004</v>
          </cell>
        </row>
        <row r="10">
          <cell r="B10">
            <v>2.920786E+17</v>
          </cell>
          <cell r="C10">
            <v>4.9662550000000003</v>
          </cell>
        </row>
        <row r="11">
          <cell r="B11">
            <v>9.767064E+16</v>
          </cell>
          <cell r="C11">
            <v>4.5030099999999997</v>
          </cell>
        </row>
        <row r="12">
          <cell r="B12">
            <v>5.569873E+18</v>
          </cell>
          <cell r="C12">
            <v>5.1774589999999998</v>
          </cell>
        </row>
        <row r="13">
          <cell r="B13">
            <v>2.2518699999999997E+20</v>
          </cell>
          <cell r="C13">
            <v>5.7095940000000001</v>
          </cell>
        </row>
        <row r="14">
          <cell r="B14">
            <v>18588810000000</v>
          </cell>
          <cell r="C14">
            <v>3.8630369999999998</v>
          </cell>
        </row>
        <row r="15">
          <cell r="B15">
            <v>1078025999999.9999</v>
          </cell>
          <cell r="C15">
            <v>3.3968150000000001</v>
          </cell>
        </row>
        <row r="16">
          <cell r="B16">
            <v>1.093882E+24</v>
          </cell>
          <cell r="C16">
            <v>7.2805850000000003</v>
          </cell>
        </row>
        <row r="17">
          <cell r="B17">
            <v>4.263298E+17</v>
          </cell>
          <cell r="C17">
            <v>5.0166120000000003</v>
          </cell>
        </row>
        <row r="35">
          <cell r="A35">
            <v>750</v>
          </cell>
          <cell r="C35">
            <v>9168</v>
          </cell>
          <cell r="D35">
            <v>6086</v>
          </cell>
          <cell r="E35">
            <v>10781</v>
          </cell>
          <cell r="F35">
            <v>6772</v>
          </cell>
        </row>
        <row r="36">
          <cell r="A36">
            <v>500</v>
          </cell>
          <cell r="B36">
            <v>2660.6669999999999</v>
          </cell>
          <cell r="C36">
            <v>50413</v>
          </cell>
          <cell r="D36">
            <v>14404</v>
          </cell>
          <cell r="E36">
            <v>63896</v>
          </cell>
          <cell r="F36">
            <v>21060</v>
          </cell>
        </row>
        <row r="37">
          <cell r="A37">
            <v>400</v>
          </cell>
          <cell r="B37">
            <v>4225.6670000000004</v>
          </cell>
          <cell r="C37">
            <v>334290</v>
          </cell>
          <cell r="E37">
            <v>104015</v>
          </cell>
        </row>
        <row r="38">
          <cell r="A38">
            <v>350</v>
          </cell>
          <cell r="B38">
            <v>12199</v>
          </cell>
        </row>
        <row r="39">
          <cell r="A39">
            <v>300</v>
          </cell>
          <cell r="B39">
            <v>19292</v>
          </cell>
          <cell r="C39">
            <v>1236183</v>
          </cell>
          <cell r="D39">
            <v>166171</v>
          </cell>
          <cell r="E39">
            <v>671421</v>
          </cell>
          <cell r="F39">
            <v>213748</v>
          </cell>
        </row>
        <row r="40">
          <cell r="A40">
            <v>250</v>
          </cell>
          <cell r="E40">
            <v>1747427</v>
          </cell>
        </row>
        <row r="41">
          <cell r="A41">
            <v>200</v>
          </cell>
          <cell r="F41">
            <v>1019961</v>
          </cell>
        </row>
        <row r="42">
          <cell r="A42">
            <v>170</v>
          </cell>
          <cell r="D42">
            <v>1278621</v>
          </cell>
          <cell r="X42">
            <v>200</v>
          </cell>
          <cell r="Y42">
            <v>100</v>
          </cell>
        </row>
        <row r="43">
          <cell r="A43">
            <v>100</v>
          </cell>
          <cell r="B43">
            <v>1141000</v>
          </cell>
          <cell r="X43">
            <v>300</v>
          </cell>
          <cell r="Y43">
            <v>100</v>
          </cell>
        </row>
        <row r="44">
          <cell r="X44">
            <v>400</v>
          </cell>
          <cell r="Y44">
            <v>100</v>
          </cell>
        </row>
        <row r="45">
          <cell r="X45">
            <v>500</v>
          </cell>
          <cell r="Y45">
            <v>100</v>
          </cell>
        </row>
        <row r="46">
          <cell r="X46">
            <v>600</v>
          </cell>
          <cell r="Y46">
            <v>100</v>
          </cell>
        </row>
        <row r="47">
          <cell r="A47">
            <v>750</v>
          </cell>
          <cell r="B47">
            <v>60692.666666666664</v>
          </cell>
          <cell r="C47">
            <v>1101.6666666666667</v>
          </cell>
          <cell r="D47">
            <v>15132</v>
          </cell>
          <cell r="E47">
            <v>6082</v>
          </cell>
          <cell r="F47">
            <v>10816</v>
          </cell>
          <cell r="X47">
            <v>700</v>
          </cell>
          <cell r="Y47">
            <v>100</v>
          </cell>
        </row>
        <row r="48">
          <cell r="A48">
            <v>500</v>
          </cell>
          <cell r="B48">
            <v>237261</v>
          </cell>
          <cell r="C48">
            <v>16420.666666666668</v>
          </cell>
          <cell r="D48">
            <v>43318</v>
          </cell>
          <cell r="E48">
            <v>95989</v>
          </cell>
          <cell r="F48">
            <v>58035</v>
          </cell>
          <cell r="X48">
            <v>800</v>
          </cell>
          <cell r="Y48">
            <v>100</v>
          </cell>
        </row>
        <row r="49">
          <cell r="A49">
            <v>450</v>
          </cell>
          <cell r="B49">
            <v>475408.66666666669</v>
          </cell>
          <cell r="X49">
            <v>900</v>
          </cell>
          <cell r="Y49">
            <v>100</v>
          </cell>
        </row>
        <row r="50">
          <cell r="A50">
            <v>350</v>
          </cell>
          <cell r="B50">
            <v>4302994.666666667</v>
          </cell>
          <cell r="C50">
            <v>97369.666666666672</v>
          </cell>
          <cell r="D50">
            <v>315583</v>
          </cell>
          <cell r="E50">
            <v>245545</v>
          </cell>
          <cell r="F50">
            <v>687896</v>
          </cell>
        </row>
        <row r="51">
          <cell r="A51">
            <v>300</v>
          </cell>
          <cell r="F51">
            <v>1898308</v>
          </cell>
        </row>
        <row r="52">
          <cell r="A52">
            <v>250</v>
          </cell>
          <cell r="C52">
            <v>245925</v>
          </cell>
          <cell r="D52">
            <v>1947820</v>
          </cell>
          <cell r="E52">
            <v>2402242</v>
          </cell>
        </row>
        <row r="56">
          <cell r="A56">
            <v>250</v>
          </cell>
          <cell r="B56">
            <v>11165</v>
          </cell>
          <cell r="C56">
            <v>10416</v>
          </cell>
        </row>
        <row r="57">
          <cell r="A57">
            <v>350</v>
          </cell>
          <cell r="B57">
            <v>2181</v>
          </cell>
          <cell r="C57">
            <v>1393</v>
          </cell>
        </row>
        <row r="58">
          <cell r="A58">
            <v>500</v>
          </cell>
          <cell r="B58">
            <v>882</v>
          </cell>
          <cell r="C58">
            <v>930</v>
          </cell>
        </row>
        <row r="59">
          <cell r="A59">
            <v>600</v>
          </cell>
          <cell r="B59">
            <v>313</v>
          </cell>
          <cell r="C59">
            <v>406</v>
          </cell>
        </row>
        <row r="63">
          <cell r="A63">
            <v>250</v>
          </cell>
          <cell r="B63">
            <v>10273973</v>
          </cell>
          <cell r="C63">
            <v>509774</v>
          </cell>
        </row>
        <row r="64">
          <cell r="A64">
            <v>375</v>
          </cell>
          <cell r="B64">
            <v>41605</v>
          </cell>
          <cell r="C64">
            <v>28838</v>
          </cell>
        </row>
        <row r="65">
          <cell r="A65">
            <v>500</v>
          </cell>
          <cell r="B65">
            <v>24100</v>
          </cell>
          <cell r="C65">
            <v>17330</v>
          </cell>
        </row>
        <row r="66">
          <cell r="A66">
            <v>750</v>
          </cell>
          <cell r="B66">
            <v>2301</v>
          </cell>
          <cell r="C66">
            <v>1613</v>
          </cell>
        </row>
        <row r="71">
          <cell r="B71">
            <v>1124644.8092707552</v>
          </cell>
          <cell r="C71">
            <v>1124644</v>
          </cell>
        </row>
        <row r="72">
          <cell r="B72">
            <v>19044.655510522007</v>
          </cell>
          <cell r="C72">
            <v>19014</v>
          </cell>
        </row>
        <row r="73">
          <cell r="B73">
            <v>9480.303225042655</v>
          </cell>
          <cell r="C73">
            <v>12171</v>
          </cell>
        </row>
        <row r="74">
          <cell r="B74">
            <v>5107.2213962185206</v>
          </cell>
          <cell r="C74">
            <v>4202</v>
          </cell>
        </row>
        <row r="75">
          <cell r="B75">
            <v>2662.6863817773105</v>
          </cell>
          <cell r="C75">
            <v>2635</v>
          </cell>
          <cell r="H75">
            <v>100</v>
          </cell>
          <cell r="I75">
            <v>10000000</v>
          </cell>
        </row>
        <row r="76">
          <cell r="B76">
            <v>1230796.9207865789</v>
          </cell>
          <cell r="C76">
            <v>1230788</v>
          </cell>
        </row>
        <row r="77">
          <cell r="B77">
            <v>298013.75261270872</v>
          </cell>
          <cell r="C77">
            <v>309616</v>
          </cell>
        </row>
        <row r="78">
          <cell r="B78">
            <v>109293.97266482028</v>
          </cell>
          <cell r="C78">
            <v>49431</v>
          </cell>
        </row>
        <row r="79">
          <cell r="B79">
            <v>16853.479751790197</v>
          </cell>
          <cell r="C79">
            <v>9167</v>
          </cell>
        </row>
        <row r="80">
          <cell r="B80">
            <v>1187249.146026548</v>
          </cell>
          <cell r="C80">
            <v>1187248</v>
          </cell>
        </row>
        <row r="81">
          <cell r="B81">
            <v>139025.22838532465</v>
          </cell>
          <cell r="C81">
            <v>158564</v>
          </cell>
        </row>
        <row r="82">
          <cell r="B82">
            <v>14680.162347407866</v>
          </cell>
          <cell r="C82">
            <v>13755</v>
          </cell>
        </row>
        <row r="83">
          <cell r="B83">
            <v>3013.6296358088211</v>
          </cell>
          <cell r="C83">
            <v>6005</v>
          </cell>
        </row>
        <row r="84">
          <cell r="B84">
            <v>1575685.07855182</v>
          </cell>
          <cell r="C84">
            <v>1575660</v>
          </cell>
        </row>
        <row r="85">
          <cell r="B85">
            <v>591637.51470543328</v>
          </cell>
          <cell r="C85">
            <v>671102</v>
          </cell>
        </row>
        <row r="86">
          <cell r="B86">
            <v>133390.59691602908</v>
          </cell>
          <cell r="C86">
            <v>103972</v>
          </cell>
        </row>
        <row r="87">
          <cell r="B87">
            <v>32252.980802776918</v>
          </cell>
          <cell r="C87">
            <v>63583</v>
          </cell>
        </row>
        <row r="88">
          <cell r="B88">
            <v>3245.0484835304164</v>
          </cell>
          <cell r="C88">
            <v>10658</v>
          </cell>
        </row>
        <row r="89">
          <cell r="B89">
            <v>988008.99638260668</v>
          </cell>
          <cell r="C89">
            <v>988009</v>
          </cell>
        </row>
        <row r="90">
          <cell r="B90">
            <v>207254.78447401727</v>
          </cell>
          <cell r="C90">
            <v>213673</v>
          </cell>
        </row>
        <row r="91">
          <cell r="B91">
            <v>36560.991019439105</v>
          </cell>
          <cell r="C91">
            <v>20922</v>
          </cell>
        </row>
        <row r="92">
          <cell r="B92">
            <v>10882.983946831164</v>
          </cell>
          <cell r="C92">
            <v>6686</v>
          </cell>
        </row>
        <row r="93">
          <cell r="B93">
            <v>396013.21736768709</v>
          </cell>
          <cell r="C93">
            <v>396013</v>
          </cell>
        </row>
        <row r="94">
          <cell r="B94">
            <v>28127.343771115338</v>
          </cell>
          <cell r="C94">
            <v>26144</v>
          </cell>
        </row>
        <row r="95">
          <cell r="B95">
            <v>13630.319100163057</v>
          </cell>
          <cell r="C95">
            <v>15957</v>
          </cell>
        </row>
        <row r="96">
          <cell r="B96">
            <v>1348.9970006762537</v>
          </cell>
          <cell r="C96">
            <v>1513</v>
          </cell>
        </row>
        <row r="97">
          <cell r="B97">
            <v>5849917.1101573221</v>
          </cell>
          <cell r="C97">
            <v>5849892</v>
          </cell>
        </row>
        <row r="98">
          <cell r="B98">
            <v>28090.319722489283</v>
          </cell>
          <cell r="C98">
            <v>37617</v>
          </cell>
        </row>
        <row r="99">
          <cell r="B99">
            <v>813.05245792397966</v>
          </cell>
          <cell r="C99">
            <v>23195</v>
          </cell>
        </row>
        <row r="100">
          <cell r="B100">
            <v>2.6592147166168458</v>
          </cell>
          <cell r="C100">
            <v>1296</v>
          </cell>
        </row>
        <row r="101">
          <cell r="B101">
            <v>11099.493352375683</v>
          </cell>
          <cell r="C101">
            <v>11122</v>
          </cell>
        </row>
        <row r="102">
          <cell r="B102">
            <v>1969.0000626764872</v>
          </cell>
          <cell r="C102">
            <v>1969</v>
          </cell>
        </row>
        <row r="103">
          <cell r="B103">
            <v>256.71201238327427</v>
          </cell>
          <cell r="C103">
            <v>850</v>
          </cell>
        </row>
        <row r="104">
          <cell r="B104">
            <v>102.83721766833308</v>
          </cell>
          <cell r="C104">
            <v>297</v>
          </cell>
        </row>
        <row r="105">
          <cell r="B105">
            <v>8858.0087391053057</v>
          </cell>
          <cell r="C105">
            <v>8858</v>
          </cell>
        </row>
        <row r="106">
          <cell r="B106">
            <v>1377.0532117189507</v>
          </cell>
          <cell r="C106">
            <v>1345</v>
          </cell>
        </row>
        <row r="107">
          <cell r="B107">
            <v>211.83296845668576</v>
          </cell>
          <cell r="C107">
            <v>847</v>
          </cell>
        </row>
        <row r="108">
          <cell r="B108">
            <v>65.77529468064057</v>
          </cell>
          <cell r="C108">
            <v>396</v>
          </cell>
        </row>
        <row r="109">
          <cell r="B109">
            <v>3026.8944945184057</v>
          </cell>
          <cell r="C109">
            <v>50905</v>
          </cell>
        </row>
        <row r="110">
          <cell r="B110">
            <v>275211.6769654557</v>
          </cell>
          <cell r="C110">
            <v>226827</v>
          </cell>
        </row>
        <row r="111">
          <cell r="B111">
            <v>411449.10913718969</v>
          </cell>
          <cell r="C111">
            <v>455552</v>
          </cell>
        </row>
        <row r="112">
          <cell r="B112">
            <v>3937560.9882122432</v>
          </cell>
          <cell r="C112">
            <v>3937530</v>
          </cell>
        </row>
        <row r="117">
          <cell r="B117">
            <v>5795.0376224134652</v>
          </cell>
          <cell r="C117">
            <v>13067</v>
          </cell>
        </row>
        <row r="118">
          <cell r="B118">
            <v>46673.009698605973</v>
          </cell>
          <cell r="C118">
            <v>34219</v>
          </cell>
        </row>
        <row r="119">
          <cell r="B119">
            <v>292451.60006752558</v>
          </cell>
          <cell r="C119">
            <v>294777</v>
          </cell>
        </row>
        <row r="120">
          <cell r="B120">
            <v>1651579.0239264355</v>
          </cell>
          <cell r="C120">
            <v>1651579</v>
          </cell>
        </row>
        <row r="121">
          <cell r="B121">
            <v>15173.622281805605</v>
          </cell>
          <cell r="C121">
            <v>5650</v>
          </cell>
        </row>
        <row r="122">
          <cell r="B122">
            <v>106675.22703547865</v>
          </cell>
          <cell r="C122">
            <v>95317</v>
          </cell>
        </row>
        <row r="123">
          <cell r="B123">
            <v>366492.11341409996</v>
          </cell>
          <cell r="C123">
            <v>240918</v>
          </cell>
        </row>
        <row r="124">
          <cell r="B124">
            <v>1936680.4249340417</v>
          </cell>
          <cell r="C124">
            <v>1936680</v>
          </cell>
        </row>
        <row r="125">
          <cell r="B125">
            <v>3431.613111915648</v>
          </cell>
          <cell r="C125">
            <v>9870</v>
          </cell>
        </row>
        <row r="126">
          <cell r="B126">
            <v>58396.834949462842</v>
          </cell>
          <cell r="C126">
            <v>53928</v>
          </cell>
        </row>
        <row r="127">
          <cell r="B127">
            <v>643976.64085510187</v>
          </cell>
          <cell r="C127">
            <v>644998</v>
          </cell>
        </row>
        <row r="128">
          <cell r="B128">
            <v>1856875.3804561587</v>
          </cell>
          <cell r="C128">
            <v>1856875</v>
          </cell>
        </row>
      </sheetData>
      <sheetData sheetId="1">
        <row r="4">
          <cell r="B4">
            <v>51351780000000</v>
          </cell>
          <cell r="C4">
            <v>3.8201640000000001</v>
          </cell>
        </row>
        <row r="5">
          <cell r="B5">
            <v>5.572528E+19</v>
          </cell>
          <cell r="C5">
            <v>5.5103739999999997</v>
          </cell>
        </row>
        <row r="6">
          <cell r="B6">
            <v>281151500000000</v>
          </cell>
          <cell r="C6">
            <v>3.7470479999999999</v>
          </cell>
        </row>
        <row r="7">
          <cell r="B7">
            <v>1.51969E+17</v>
          </cell>
          <cell r="C7">
            <v>4.5960809999999999</v>
          </cell>
        </row>
        <row r="8">
          <cell r="B8">
            <v>874863000000000</v>
          </cell>
          <cell r="C8">
            <v>3.8904939999999999</v>
          </cell>
        </row>
        <row r="9">
          <cell r="B9">
            <v>1.3749180000000002E+20</v>
          </cell>
          <cell r="C9">
            <v>5.3924640000000004</v>
          </cell>
        </row>
        <row r="10">
          <cell r="B10">
            <v>2.920786E+17</v>
          </cell>
          <cell r="C10">
            <v>4.9662550000000003</v>
          </cell>
        </row>
        <row r="11">
          <cell r="B11">
            <v>9.767064E+16</v>
          </cell>
          <cell r="C11">
            <v>4.5030099999999997</v>
          </cell>
        </row>
        <row r="12">
          <cell r="B12">
            <v>5.569873E+18</v>
          </cell>
          <cell r="C12">
            <v>5.1774589999999998</v>
          </cell>
        </row>
        <row r="13">
          <cell r="B13">
            <v>2.2518699999999997E+20</v>
          </cell>
          <cell r="C13">
            <v>5.7095940000000001</v>
          </cell>
        </row>
        <row r="14">
          <cell r="B14">
            <v>18588810000000</v>
          </cell>
          <cell r="C14">
            <v>3.8630369999999998</v>
          </cell>
        </row>
        <row r="15">
          <cell r="B15">
            <v>1078025999999.9999</v>
          </cell>
          <cell r="C15">
            <v>3.3968150000000001</v>
          </cell>
        </row>
        <row r="16">
          <cell r="B16">
            <v>1.093882E+24</v>
          </cell>
          <cell r="C16">
            <v>7.2805850000000003</v>
          </cell>
        </row>
        <row r="17">
          <cell r="B17">
            <v>4.263298E+17</v>
          </cell>
          <cell r="C17">
            <v>5.0166120000000003</v>
          </cell>
        </row>
        <row r="35">
          <cell r="A35">
            <v>750</v>
          </cell>
          <cell r="C35">
            <v>9168</v>
          </cell>
          <cell r="D35">
            <v>6086</v>
          </cell>
          <cell r="E35">
            <v>10781</v>
          </cell>
          <cell r="F35">
            <v>6772</v>
          </cell>
        </row>
        <row r="36">
          <cell r="A36">
            <v>500</v>
          </cell>
          <cell r="B36">
            <v>2660.6669999999999</v>
          </cell>
          <cell r="C36">
            <v>50413</v>
          </cell>
          <cell r="D36">
            <v>14404</v>
          </cell>
          <cell r="E36">
            <v>63896</v>
          </cell>
          <cell r="F36">
            <v>21060</v>
          </cell>
        </row>
        <row r="37">
          <cell r="A37">
            <v>400</v>
          </cell>
          <cell r="B37">
            <v>4225.6670000000004</v>
          </cell>
          <cell r="C37">
            <v>334290</v>
          </cell>
          <cell r="E37">
            <v>104015</v>
          </cell>
        </row>
        <row r="38">
          <cell r="A38">
            <v>350</v>
          </cell>
          <cell r="B38">
            <v>12199</v>
          </cell>
        </row>
        <row r="39">
          <cell r="A39">
            <v>300</v>
          </cell>
          <cell r="B39">
            <v>19292</v>
          </cell>
          <cell r="C39">
            <v>1236183</v>
          </cell>
          <cell r="D39">
            <v>166171</v>
          </cell>
          <cell r="E39">
            <v>671421</v>
          </cell>
          <cell r="F39">
            <v>213748</v>
          </cell>
        </row>
        <row r="40">
          <cell r="A40">
            <v>250</v>
          </cell>
          <cell r="E40">
            <v>1747427</v>
          </cell>
        </row>
        <row r="41">
          <cell r="A41">
            <v>200</v>
          </cell>
          <cell r="F41">
            <v>1019961</v>
          </cell>
        </row>
        <row r="42">
          <cell r="A42">
            <v>170</v>
          </cell>
          <cell r="D42">
            <v>1278621</v>
          </cell>
          <cell r="W42">
            <v>200</v>
          </cell>
          <cell r="X42">
            <v>200</v>
          </cell>
          <cell r="Y42">
            <v>100</v>
          </cell>
        </row>
        <row r="43">
          <cell r="A43">
            <v>100</v>
          </cell>
          <cell r="B43">
            <v>1141000</v>
          </cell>
          <cell r="W43">
            <v>300</v>
          </cell>
          <cell r="X43">
            <v>300</v>
          </cell>
          <cell r="Y43">
            <v>100</v>
          </cell>
        </row>
        <row r="44">
          <cell r="W44">
            <v>400</v>
          </cell>
          <cell r="X44">
            <v>400</v>
          </cell>
          <cell r="Y44">
            <v>100</v>
          </cell>
        </row>
        <row r="45">
          <cell r="W45">
            <v>500</v>
          </cell>
          <cell r="X45">
            <v>500</v>
          </cell>
          <cell r="Y45">
            <v>100</v>
          </cell>
        </row>
        <row r="46">
          <cell r="F46" t="str">
            <v>IV-A-12 Autopista del Maipo</v>
          </cell>
          <cell r="W46">
            <v>600</v>
          </cell>
          <cell r="X46">
            <v>600</v>
          </cell>
          <cell r="Y46">
            <v>100</v>
          </cell>
        </row>
        <row r="47">
          <cell r="A47">
            <v>750</v>
          </cell>
          <cell r="B47">
            <v>60692.666666666664</v>
          </cell>
          <cell r="C47">
            <v>1101.6666666666667</v>
          </cell>
          <cell r="D47">
            <v>15132</v>
          </cell>
          <cell r="E47">
            <v>6082</v>
          </cell>
          <cell r="F47">
            <v>10816</v>
          </cell>
          <cell r="W47">
            <v>700</v>
          </cell>
          <cell r="X47">
            <v>700</v>
          </cell>
          <cell r="Y47">
            <v>100</v>
          </cell>
        </row>
        <row r="48">
          <cell r="A48">
            <v>500</v>
          </cell>
          <cell r="B48">
            <v>237261</v>
          </cell>
          <cell r="C48">
            <v>16420.666666666668</v>
          </cell>
          <cell r="D48">
            <v>43318</v>
          </cell>
          <cell r="E48">
            <v>95989</v>
          </cell>
          <cell r="F48">
            <v>58035</v>
          </cell>
          <cell r="W48">
            <v>800</v>
          </cell>
          <cell r="X48">
            <v>800</v>
          </cell>
          <cell r="Y48">
            <v>100</v>
          </cell>
        </row>
        <row r="49">
          <cell r="A49">
            <v>450</v>
          </cell>
          <cell r="B49">
            <v>475408.66666666669</v>
          </cell>
          <cell r="W49">
            <v>900</v>
          </cell>
          <cell r="X49">
            <v>900</v>
          </cell>
          <cell r="Y49">
            <v>100</v>
          </cell>
        </row>
        <row r="50">
          <cell r="A50">
            <v>350</v>
          </cell>
          <cell r="B50">
            <v>4302994.666666667</v>
          </cell>
          <cell r="C50">
            <v>97369.666666666672</v>
          </cell>
          <cell r="D50">
            <v>315583</v>
          </cell>
          <cell r="E50">
            <v>245545</v>
          </cell>
          <cell r="F50">
            <v>687896</v>
          </cell>
        </row>
        <row r="51">
          <cell r="A51">
            <v>300</v>
          </cell>
          <cell r="F51">
            <v>1898308</v>
          </cell>
        </row>
        <row r="52">
          <cell r="A52">
            <v>250</v>
          </cell>
          <cell r="C52">
            <v>245925</v>
          </cell>
          <cell r="D52">
            <v>1947820</v>
          </cell>
          <cell r="E52">
            <v>2402242</v>
          </cell>
        </row>
        <row r="55">
          <cell r="X55">
            <v>100</v>
          </cell>
          <cell r="Y55">
            <v>100000000</v>
          </cell>
        </row>
        <row r="56">
          <cell r="A56">
            <v>250</v>
          </cell>
          <cell r="B56">
            <v>11165</v>
          </cell>
          <cell r="C56">
            <v>10416</v>
          </cell>
        </row>
        <row r="57">
          <cell r="A57">
            <v>350</v>
          </cell>
          <cell r="B57">
            <v>2181</v>
          </cell>
          <cell r="C57">
            <v>1393</v>
          </cell>
        </row>
        <row r="58">
          <cell r="A58">
            <v>500</v>
          </cell>
          <cell r="B58">
            <v>882</v>
          </cell>
          <cell r="C58">
            <v>930</v>
          </cell>
        </row>
        <row r="59">
          <cell r="A59">
            <v>600</v>
          </cell>
          <cell r="B59">
            <v>313</v>
          </cell>
          <cell r="C59">
            <v>406</v>
          </cell>
        </row>
        <row r="63">
          <cell r="A63">
            <v>250</v>
          </cell>
          <cell r="B63">
            <v>10273973</v>
          </cell>
          <cell r="C63">
            <v>509774</v>
          </cell>
        </row>
        <row r="64">
          <cell r="A64">
            <v>375</v>
          </cell>
          <cell r="B64">
            <v>41605</v>
          </cell>
          <cell r="C64">
            <v>28838</v>
          </cell>
        </row>
        <row r="65">
          <cell r="A65">
            <v>500</v>
          </cell>
          <cell r="B65">
            <v>24100</v>
          </cell>
          <cell r="C65">
            <v>17330</v>
          </cell>
        </row>
        <row r="66">
          <cell r="A66">
            <v>750</v>
          </cell>
          <cell r="B66">
            <v>2301</v>
          </cell>
          <cell r="C66">
            <v>1613</v>
          </cell>
        </row>
      </sheetData>
      <sheetData sheetId="2">
        <row r="4">
          <cell r="C4">
            <v>2660.6669999999999</v>
          </cell>
          <cell r="E4">
            <v>2660.9999964665458</v>
          </cell>
          <cell r="H4">
            <v>5049.1832020783004</v>
          </cell>
        </row>
        <row r="5">
          <cell r="C5">
            <v>4225.6670000000004</v>
          </cell>
          <cell r="E5">
            <v>4873.9437903539138</v>
          </cell>
          <cell r="H5">
            <v>10705.447800317497</v>
          </cell>
        </row>
        <row r="6">
          <cell r="C6">
            <v>12199</v>
          </cell>
          <cell r="E6">
            <v>7001.0642584172347</v>
          </cell>
          <cell r="H6">
            <v>16784.801194959491</v>
          </cell>
        </row>
        <row r="7">
          <cell r="C7">
            <v>19292</v>
          </cell>
          <cell r="E7">
            <v>10634.928981587598</v>
          </cell>
          <cell r="H7">
            <v>28208.930691125919</v>
          </cell>
        </row>
        <row r="8">
          <cell r="C8">
            <v>1141000</v>
          </cell>
          <cell r="E8">
            <v>209297.80301455679</v>
          </cell>
          <cell r="H8">
            <v>1140999.9999999176</v>
          </cell>
        </row>
        <row r="9">
          <cell r="C9">
            <v>9168</v>
          </cell>
          <cell r="E9">
            <v>9168.0000001012431</v>
          </cell>
          <cell r="H9">
            <v>5503.8165789684899</v>
          </cell>
        </row>
        <row r="10">
          <cell r="C10">
            <v>50413</v>
          </cell>
          <cell r="E10">
            <v>144566.92589124199</v>
          </cell>
          <cell r="H10">
            <v>60420.366264200966</v>
          </cell>
        </row>
        <row r="11">
          <cell r="C11">
            <v>334290</v>
          </cell>
          <cell r="E11">
            <v>659572.80459749035</v>
          </cell>
          <cell r="H11">
            <v>225851.25211593346</v>
          </cell>
        </row>
        <row r="12">
          <cell r="C12">
            <v>1236183</v>
          </cell>
          <cell r="E12">
            <v>4667790.4444804499</v>
          </cell>
          <cell r="H12">
            <v>1236182.9999683863</v>
          </cell>
        </row>
        <row r="13">
          <cell r="C13">
            <v>6086</v>
          </cell>
          <cell r="E13">
            <v>6086.0000025501358</v>
          </cell>
          <cell r="H13">
            <v>2185.8638032414374</v>
          </cell>
        </row>
        <row r="14">
          <cell r="C14">
            <v>14404</v>
          </cell>
          <cell r="E14">
            <v>71753.33723672184</v>
          </cell>
          <cell r="H14">
            <v>12460.276478443946</v>
          </cell>
        </row>
        <row r="15">
          <cell r="C15">
            <v>166171</v>
          </cell>
          <cell r="E15">
            <v>1606146.8566230584</v>
          </cell>
          <cell r="H15">
            <v>111648.99648656719</v>
          </cell>
        </row>
        <row r="16">
          <cell r="C16">
            <v>1278621</v>
          </cell>
          <cell r="E16">
            <v>50907196.370235816</v>
          </cell>
          <cell r="H16">
            <v>1278621.0003905182</v>
          </cell>
        </row>
        <row r="17">
          <cell r="C17">
            <v>10781</v>
          </cell>
          <cell r="E17">
            <v>10780.999981434754</v>
          </cell>
          <cell r="H17">
            <v>4285.6587637773464</v>
          </cell>
        </row>
        <row r="18">
          <cell r="C18">
            <v>63896</v>
          </cell>
          <cell r="E18">
            <v>190723.64787860037</v>
          </cell>
          <cell r="H18">
            <v>39394.148224115546</v>
          </cell>
        </row>
        <row r="19">
          <cell r="C19">
            <v>104015</v>
          </cell>
          <cell r="E19">
            <v>927018.59342280286</v>
          </cell>
          <cell r="H19">
            <v>133547.80939977945</v>
          </cell>
        </row>
        <row r="20">
          <cell r="C20">
            <v>671421</v>
          </cell>
          <cell r="E20">
            <v>7118327.5061619179</v>
          </cell>
          <cell r="H20">
            <v>644451.10027987172</v>
          </cell>
        </row>
        <row r="21">
          <cell r="C21">
            <v>1747427</v>
          </cell>
          <cell r="E21">
            <v>25908338.62000468</v>
          </cell>
          <cell r="H21">
            <v>1747426.9999995171</v>
          </cell>
        </row>
        <row r="22">
          <cell r="C22">
            <v>6772</v>
          </cell>
          <cell r="E22">
            <v>6771.99999680371</v>
          </cell>
          <cell r="H22">
            <v>2520.2198649832299</v>
          </cell>
        </row>
        <row r="23">
          <cell r="C23">
            <v>21060</v>
          </cell>
          <cell r="E23">
            <v>86128.343227640114</v>
          </cell>
          <cell r="H23">
            <v>15893.251472037713</v>
          </cell>
        </row>
        <row r="24">
          <cell r="C24">
            <v>213748</v>
          </cell>
          <cell r="E24">
            <v>2121105.4489356293</v>
          </cell>
          <cell r="H24">
            <v>161736.94717099023</v>
          </cell>
        </row>
        <row r="25">
          <cell r="C25">
            <v>1019961</v>
          </cell>
          <cell r="E25">
            <v>26976860.338773098</v>
          </cell>
          <cell r="H25">
            <v>1019961.0000000263</v>
          </cell>
        </row>
        <row r="26">
          <cell r="C26">
            <v>60692.666666666664</v>
          </cell>
          <cell r="E26">
            <v>60692.666666919904</v>
          </cell>
          <cell r="H26">
            <v>13875.273371192472</v>
          </cell>
        </row>
        <row r="27">
          <cell r="C27">
            <v>237261</v>
          </cell>
          <cell r="E27">
            <v>3660059.3041486456</v>
          </cell>
          <cell r="H27">
            <v>293600.43315164751</v>
          </cell>
        </row>
        <row r="28">
          <cell r="C28">
            <v>475408.66666666669</v>
          </cell>
          <cell r="E28">
            <v>10619751.458297124</v>
          </cell>
          <cell r="H28">
            <v>648922.94966542302</v>
          </cell>
        </row>
        <row r="29">
          <cell r="C29">
            <v>4302994.666666667</v>
          </cell>
          <cell r="E29">
            <v>134774545.4289979</v>
          </cell>
          <cell r="H29">
            <v>4302994.666666666</v>
          </cell>
        </row>
        <row r="30">
          <cell r="C30">
            <v>1101.6666666666667</v>
          </cell>
          <cell r="E30">
            <v>1101.6667298885495</v>
          </cell>
          <cell r="H30">
            <v>2191.1179249548704</v>
          </cell>
        </row>
        <row r="31">
          <cell r="C31">
            <v>16420.666666666668</v>
          </cell>
          <cell r="E31">
            <v>3861.6261451893065</v>
          </cell>
          <cell r="H31">
            <v>12511.526299024652</v>
          </cell>
        </row>
        <row r="32">
          <cell r="C32">
            <v>97369.666666666672</v>
          </cell>
          <cell r="E32">
            <v>11639.741245184066</v>
          </cell>
          <cell r="H32">
            <v>57930.433019695287</v>
          </cell>
        </row>
        <row r="33">
          <cell r="C33">
            <v>245925</v>
          </cell>
          <cell r="E33">
            <v>32959.089329700742</v>
          </cell>
          <cell r="H33">
            <v>245925.00008835873</v>
          </cell>
        </row>
        <row r="34">
          <cell r="C34">
            <v>15132</v>
          </cell>
          <cell r="E34">
            <v>15131.999989113867</v>
          </cell>
          <cell r="H34">
            <v>4447.8350717289568</v>
          </cell>
        </row>
        <row r="35">
          <cell r="C35">
            <v>43318</v>
          </cell>
          <cell r="E35">
            <v>340513.7962271389</v>
          </cell>
          <cell r="H35">
            <v>41976.949777724098</v>
          </cell>
        </row>
        <row r="36">
          <cell r="C36">
            <v>315583</v>
          </cell>
          <cell r="E36">
            <v>5268129.2514591366</v>
          </cell>
          <cell r="H36">
            <v>302389.42190880311</v>
          </cell>
        </row>
        <row r="37">
          <cell r="C37">
            <v>1947820</v>
          </cell>
          <cell r="E37">
            <v>69791332.76552026</v>
          </cell>
          <cell r="H37">
            <v>1947820.0000419237</v>
          </cell>
        </row>
        <row r="38">
          <cell r="C38">
            <v>6082</v>
          </cell>
          <cell r="E38">
            <v>6081.9999952102107</v>
          </cell>
          <cell r="H38">
            <v>4778.6500941121039</v>
          </cell>
        </row>
        <row r="39">
          <cell r="C39">
            <v>95989</v>
          </cell>
          <cell r="E39">
            <v>71672.727574990262</v>
          </cell>
          <cell r="H39">
            <v>47454.668227734699</v>
          </cell>
        </row>
        <row r="40">
          <cell r="C40">
            <v>245545</v>
          </cell>
          <cell r="E40">
            <v>627696.2996726092</v>
          </cell>
          <cell r="H40">
            <v>357507.74782679352</v>
          </cell>
        </row>
        <row r="41">
          <cell r="C41">
            <v>2402242</v>
          </cell>
          <cell r="E41">
            <v>4861454.5379172787</v>
          </cell>
          <cell r="H41">
            <v>2402242.000458783</v>
          </cell>
        </row>
        <row r="42">
          <cell r="C42">
            <v>10816</v>
          </cell>
          <cell r="E42">
            <v>10816.000000203441</v>
          </cell>
          <cell r="H42">
            <v>6489.4396826015645</v>
          </cell>
        </row>
        <row r="43">
          <cell r="C43">
            <v>58035</v>
          </cell>
          <cell r="E43">
            <v>191783.46539404211</v>
          </cell>
          <cell r="H43">
            <v>80075.591228853664</v>
          </cell>
        </row>
        <row r="44">
          <cell r="C44">
            <v>687896</v>
          </cell>
          <cell r="E44">
            <v>2405982.8893034132</v>
          </cell>
          <cell r="H44">
            <v>730258.04879999009</v>
          </cell>
        </row>
        <row r="45">
          <cell r="C45">
            <v>1898308</v>
          </cell>
          <cell r="E45">
            <v>7178656.1785065187</v>
          </cell>
          <cell r="H45">
            <v>1898308.0000018158</v>
          </cell>
        </row>
        <row r="46">
          <cell r="C46">
            <v>11165</v>
          </cell>
          <cell r="E46">
            <v>11164.999999919693</v>
          </cell>
          <cell r="H46">
            <v>11165.000000129487</v>
          </cell>
        </row>
        <row r="47">
          <cell r="C47">
            <v>2181</v>
          </cell>
          <cell r="E47">
            <v>4903.989729113855</v>
          </cell>
          <cell r="H47">
            <v>4903.9897291874222</v>
          </cell>
        </row>
        <row r="48">
          <cell r="C48">
            <v>882</v>
          </cell>
          <cell r="E48">
            <v>2050.154367403888</v>
          </cell>
          <cell r="H48">
            <v>2050.1543674264162</v>
          </cell>
        </row>
        <row r="49">
          <cell r="C49">
            <v>313</v>
          </cell>
          <cell r="E49">
            <v>1312.7265174879446</v>
          </cell>
          <cell r="H49">
            <v>1312.7265174996785</v>
          </cell>
        </row>
        <row r="50">
          <cell r="C50">
            <v>10416</v>
          </cell>
          <cell r="E50">
            <v>10415.999999883608</v>
          </cell>
          <cell r="H50">
            <v>10415.999956213947</v>
          </cell>
        </row>
        <row r="51">
          <cell r="C51">
            <v>1393</v>
          </cell>
          <cell r="E51">
            <v>4639.4683206741474</v>
          </cell>
          <cell r="H51">
            <v>4639.4683051421089</v>
          </cell>
        </row>
        <row r="52">
          <cell r="C52">
            <v>930</v>
          </cell>
          <cell r="E52">
            <v>1968.5501668399245</v>
          </cell>
          <cell r="H52">
            <v>1968.5501620123791</v>
          </cell>
        </row>
        <row r="53">
          <cell r="C53">
            <v>406</v>
          </cell>
          <cell r="E53">
            <v>1270.0673833147987</v>
          </cell>
          <cell r="H53">
            <v>1270.0673807815219</v>
          </cell>
        </row>
        <row r="54">
          <cell r="C54">
            <v>10273973</v>
          </cell>
        </row>
        <row r="55">
          <cell r="C55">
            <v>41605</v>
          </cell>
        </row>
        <row r="56">
          <cell r="C56">
            <v>24100</v>
          </cell>
        </row>
        <row r="57">
          <cell r="C57">
            <v>2301</v>
          </cell>
        </row>
        <row r="58">
          <cell r="C58">
            <v>509774</v>
          </cell>
          <cell r="E58">
            <v>509773.99999931175</v>
          </cell>
          <cell r="H58">
            <v>509774.00000018848</v>
          </cell>
        </row>
        <row r="59">
          <cell r="C59">
            <v>28838</v>
          </cell>
          <cell r="E59">
            <v>74794.211922368602</v>
          </cell>
          <cell r="H59">
            <v>74794.211922465867</v>
          </cell>
        </row>
        <row r="60">
          <cell r="C60">
            <v>17330</v>
          </cell>
          <cell r="E60">
            <v>19163.880472624576</v>
          </cell>
          <cell r="H60">
            <v>19163.88047264385</v>
          </cell>
        </row>
        <row r="61">
          <cell r="C61">
            <v>1613</v>
          </cell>
          <cell r="E61">
            <v>2811.7309578879249</v>
          </cell>
          <cell r="H61">
            <v>2811.7309578895838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E102"/>
  <sheetViews>
    <sheetView topLeftCell="AP1" zoomScale="75" zoomScaleNormal="75" workbookViewId="0">
      <selection activeCell="R7" sqref="R7"/>
    </sheetView>
  </sheetViews>
  <sheetFormatPr baseColWidth="10" defaultRowHeight="15"/>
  <cols>
    <col min="1" max="1" width="11.42578125" style="43"/>
    <col min="2" max="2" width="15.5703125" bestFit="1" customWidth="1"/>
    <col min="3" max="3" width="12.7109375" bestFit="1" customWidth="1"/>
    <col min="5" max="5" width="14.28515625" customWidth="1"/>
    <col min="8" max="8" width="10.7109375" customWidth="1"/>
    <col min="11" max="11" width="5.7109375" style="4" customWidth="1"/>
    <col min="14" max="14" width="11.42578125" style="43"/>
    <col min="15" max="15" width="14.42578125" bestFit="1" customWidth="1"/>
    <col min="16" max="16" width="17.140625" bestFit="1" customWidth="1"/>
    <col min="18" max="18" width="12.28515625" bestFit="1" customWidth="1"/>
    <col min="20" max="20" width="13.42578125" bestFit="1" customWidth="1"/>
    <col min="21" max="21" width="11.42578125" style="43"/>
    <col min="22" max="22" width="13.42578125" style="43" bestFit="1" customWidth="1"/>
    <col min="23" max="23" width="15.85546875" style="43" bestFit="1" customWidth="1"/>
    <col min="24" max="24" width="11.5703125" style="43" bestFit="1" customWidth="1"/>
    <col min="25" max="27" width="11.42578125" style="43"/>
    <col min="28" max="28" width="13.42578125" style="43" bestFit="1" customWidth="1"/>
    <col min="29" max="36" width="11.42578125" style="43"/>
    <col min="37" max="37" width="14.42578125" style="43" bestFit="1" customWidth="1"/>
    <col min="38" max="44" width="11.42578125" style="43"/>
    <col min="45" max="45" width="14.42578125" style="43" bestFit="1" customWidth="1"/>
    <col min="46" max="46" width="14.42578125" style="245" customWidth="1"/>
    <col min="47" max="47" width="13" style="245" customWidth="1"/>
    <col min="48" max="48" width="14.42578125" style="245" customWidth="1"/>
    <col min="49" max="55" width="11.42578125" style="245"/>
    <col min="57" max="57" width="5.7109375" style="4" customWidth="1"/>
    <col min="58" max="60" width="11.42578125" style="43"/>
    <col min="61" max="61" width="15.5703125" style="43" bestFit="1" customWidth="1"/>
    <col min="62" max="62" width="17.140625" style="43" customWidth="1"/>
    <col min="63" max="64" width="11.42578125" style="43"/>
    <col min="65" max="65" width="15.5703125" style="43" bestFit="1" customWidth="1"/>
    <col min="66" max="66" width="12.42578125" style="43" bestFit="1" customWidth="1"/>
    <col min="67" max="67" width="11.42578125" style="43"/>
    <col min="68" max="68" width="13.42578125" style="43" customWidth="1"/>
    <col min="69" max="69" width="15.85546875" style="43" customWidth="1"/>
    <col min="70" max="70" width="11.5703125" style="43" customWidth="1"/>
    <col min="71" max="73" width="11.42578125" style="43"/>
    <col min="74" max="74" width="13.42578125" style="43" customWidth="1"/>
    <col min="75" max="91" width="11.42578125" style="43"/>
    <col min="92" max="97" width="11.42578125" style="245"/>
    <col min="98" max="100" width="11.42578125" style="43"/>
    <col min="102" max="102" width="5.7109375" style="4" customWidth="1"/>
    <col min="103" max="106" width="11.42578125" style="43"/>
    <col min="107" max="107" width="17.140625" style="43" customWidth="1"/>
    <col min="108" max="113" width="11.42578125" style="43"/>
    <col min="114" max="114" width="13.5703125" style="43" bestFit="1" customWidth="1"/>
    <col min="115" max="136" width="11.42578125" style="43"/>
    <col min="137" max="145" width="11.42578125" style="245"/>
    <col min="146" max="146" width="11.42578125" style="43"/>
    <col min="147" max="147" width="5.7109375" style="4" customWidth="1"/>
    <col min="148" max="151" width="11.42578125" style="43"/>
    <col min="152" max="152" width="17.140625" style="43" customWidth="1"/>
    <col min="153" max="158" width="11.42578125" style="43"/>
    <col min="159" max="159" width="13.5703125" style="43" customWidth="1"/>
    <col min="160" max="182" width="11.42578125" style="43"/>
    <col min="183" max="191" width="11.42578125" style="256"/>
    <col min="192" max="192" width="5.7109375" style="4" customWidth="1"/>
    <col min="193" max="196" width="11.42578125" style="43"/>
    <col min="197" max="197" width="17.140625" style="43" customWidth="1"/>
    <col min="198" max="200" width="11.42578125" style="43"/>
    <col min="201" max="201" width="13.7109375" style="43" bestFit="1" customWidth="1"/>
    <col min="202" max="203" width="11.42578125" style="43"/>
    <col min="204" max="204" width="14.85546875" style="43" bestFit="1" customWidth="1"/>
    <col min="205" max="209" width="11.42578125" style="43"/>
    <col min="210" max="210" width="14.42578125" style="43" bestFit="1" customWidth="1"/>
    <col min="211" max="217" width="11.42578125" style="43"/>
    <col min="218" max="218" width="14.42578125" style="43" bestFit="1" customWidth="1"/>
    <col min="219" max="225" width="11.42578125" style="43"/>
    <col min="226" max="226" width="14.42578125" style="43" bestFit="1" customWidth="1"/>
    <col min="227" max="227" width="11.42578125" style="43"/>
    <col min="228" max="235" width="11.42578125" style="256"/>
    <col min="236" max="237" width="11.42578125" style="303"/>
    <col min="238" max="238" width="20.7109375" style="4" customWidth="1"/>
    <col min="239" max="241" width="11.42578125" style="303"/>
    <col min="242" max="242" width="16.140625" style="303" bestFit="1" customWidth="1"/>
    <col min="243" max="243" width="17.140625" style="303" customWidth="1"/>
    <col min="244" max="245" width="11.42578125" style="303"/>
    <col min="246" max="246" width="15.5703125" style="303" bestFit="1" customWidth="1"/>
    <col min="247" max="270" width="11.42578125" style="303"/>
    <col min="271" max="282" width="11.42578125" style="245"/>
    <col min="283" max="283" width="11.42578125" style="303"/>
    <col min="284" max="284" width="20.7109375" style="4" customWidth="1"/>
    <col min="285" max="287" width="11.42578125" style="303"/>
    <col min="288" max="288" width="16.140625" style="303" customWidth="1"/>
    <col min="289" max="289" width="17.140625" style="303" customWidth="1"/>
    <col min="290" max="291" width="11.42578125" style="303"/>
    <col min="292" max="292" width="15.5703125" style="303" customWidth="1"/>
    <col min="293" max="293" width="11.42578125" style="303"/>
    <col min="294" max="294" width="11.42578125" style="43"/>
    <col min="295" max="295" width="5.7109375" style="4" customWidth="1"/>
    <col min="296" max="298" width="11.42578125" style="43"/>
    <col min="299" max="299" width="16.140625" style="43" customWidth="1"/>
    <col min="300" max="300" width="17.140625" style="43" customWidth="1"/>
    <col min="301" max="302" width="11.42578125" style="43"/>
    <col min="303" max="303" width="15.5703125" style="43" customWidth="1"/>
    <col min="304" max="305" width="11.42578125" style="43"/>
    <col min="306" max="306" width="5.7109375" style="4" customWidth="1"/>
    <col min="307" max="309" width="11.42578125" style="43"/>
    <col min="310" max="310" width="16.140625" style="43" customWidth="1"/>
    <col min="311" max="311" width="17.140625" style="43" customWidth="1"/>
    <col min="312" max="313" width="11.42578125" style="43"/>
    <col min="314" max="314" width="15.5703125" style="43" customWidth="1"/>
    <col min="315" max="316" width="11.42578125" style="43"/>
    <col min="317" max="317" width="20.7109375" style="4" customWidth="1"/>
  </cols>
  <sheetData>
    <row r="1" spans="1:317" s="43" customFormat="1">
      <c r="K1" s="4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E1" s="4"/>
      <c r="CN1" s="245"/>
      <c r="CO1" s="245"/>
      <c r="CP1" s="245"/>
      <c r="CQ1" s="245"/>
      <c r="CR1" s="245"/>
      <c r="CS1" s="245"/>
      <c r="CX1" s="4"/>
      <c r="EG1" s="245"/>
      <c r="EH1" s="245"/>
      <c r="EI1" s="245"/>
      <c r="EJ1" s="245"/>
      <c r="EK1" s="245"/>
      <c r="EL1" s="245"/>
      <c r="EQ1" s="4"/>
      <c r="FZ1" s="245"/>
      <c r="GA1" s="245"/>
      <c r="GB1" s="245"/>
      <c r="GC1" s="245"/>
      <c r="GD1" s="245"/>
      <c r="GE1" s="245"/>
      <c r="GF1" s="256"/>
      <c r="GG1" s="256"/>
      <c r="GH1" s="256"/>
      <c r="GI1" s="256"/>
      <c r="GJ1" s="4"/>
      <c r="HS1" s="245"/>
      <c r="HT1" s="245"/>
      <c r="HU1" s="245"/>
      <c r="HV1" s="245"/>
      <c r="HW1" s="245"/>
      <c r="HX1" s="245"/>
      <c r="HY1" s="256"/>
      <c r="HZ1" s="256"/>
      <c r="IA1" s="256"/>
      <c r="IB1" s="303"/>
      <c r="IC1" s="303"/>
      <c r="ID1" s="4"/>
      <c r="IE1" s="303"/>
      <c r="IF1" s="303"/>
      <c r="IG1" s="303"/>
      <c r="IH1" s="303"/>
      <c r="II1" s="303"/>
      <c r="IJ1" s="303"/>
      <c r="IK1" s="303"/>
      <c r="IL1" s="303"/>
      <c r="IM1" s="303"/>
      <c r="IN1" s="303"/>
      <c r="IO1" s="303"/>
      <c r="IP1" s="303"/>
      <c r="IQ1" s="303"/>
      <c r="IR1" s="303"/>
      <c r="IS1" s="303"/>
      <c r="IT1" s="303"/>
      <c r="IU1" s="303"/>
      <c r="IV1" s="303"/>
      <c r="IW1" s="303"/>
      <c r="IX1" s="303"/>
      <c r="IY1" s="303"/>
      <c r="IZ1" s="303"/>
      <c r="JA1" s="303"/>
      <c r="JB1" s="303"/>
      <c r="JC1" s="303"/>
      <c r="JD1" s="303"/>
      <c r="JE1" s="303"/>
      <c r="JF1" s="303"/>
      <c r="JG1" s="303"/>
      <c r="JH1" s="303"/>
      <c r="JI1" s="303"/>
      <c r="JJ1" s="303"/>
      <c r="JK1" s="245"/>
      <c r="JL1" s="245"/>
      <c r="JM1" s="245"/>
      <c r="JN1" s="245"/>
      <c r="JO1" s="245"/>
      <c r="JP1" s="245"/>
      <c r="JQ1" s="245"/>
      <c r="JR1" s="245"/>
      <c r="JS1" s="245"/>
      <c r="JT1" s="245"/>
      <c r="JU1" s="245"/>
      <c r="JV1" s="245"/>
      <c r="JW1" s="303"/>
      <c r="JX1" s="4"/>
      <c r="JY1" s="303"/>
      <c r="JZ1" s="303"/>
      <c r="KA1" s="303"/>
      <c r="KB1" s="303"/>
      <c r="KC1" s="303"/>
      <c r="KD1" s="303"/>
      <c r="KE1" s="303"/>
      <c r="KF1" s="303"/>
      <c r="KG1" s="303"/>
      <c r="KI1" s="4"/>
      <c r="KT1" s="4"/>
      <c r="LE1" s="4"/>
    </row>
    <row r="2" spans="1:317" s="43" customFormat="1" ht="15.75" thickBot="1">
      <c r="K2" s="4"/>
      <c r="V2" s="43" t="s">
        <v>66</v>
      </c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E2" s="4"/>
      <c r="BP2" s="43" t="s">
        <v>90</v>
      </c>
      <c r="CN2" s="245"/>
      <c r="CO2" s="245"/>
      <c r="CP2" s="245"/>
      <c r="CQ2" s="245"/>
      <c r="CR2" s="245"/>
      <c r="CS2" s="245"/>
      <c r="CX2" s="4"/>
      <c r="DI2" s="43" t="s">
        <v>90</v>
      </c>
      <c r="EG2" s="245"/>
      <c r="EH2" s="245"/>
      <c r="EI2" s="245"/>
      <c r="EJ2" s="245"/>
      <c r="EK2" s="245"/>
      <c r="EL2" s="245"/>
      <c r="EQ2" s="4"/>
      <c r="FB2" s="43" t="s">
        <v>90</v>
      </c>
      <c r="FZ2" s="245"/>
      <c r="GA2" s="245"/>
      <c r="GB2" s="245"/>
      <c r="GC2" s="245"/>
      <c r="GD2" s="245"/>
      <c r="GE2" s="245"/>
      <c r="GF2" s="256"/>
      <c r="GG2" s="256"/>
      <c r="GH2" s="256"/>
      <c r="GI2" s="256"/>
      <c r="GJ2" s="4"/>
      <c r="GU2" s="43" t="s">
        <v>90</v>
      </c>
      <c r="HS2" s="245"/>
      <c r="HT2" s="245"/>
      <c r="HU2" s="245"/>
      <c r="HV2" s="245"/>
      <c r="HW2" s="245"/>
      <c r="HX2" s="245"/>
      <c r="HY2" s="256"/>
      <c r="HZ2" s="256"/>
      <c r="IA2" s="256"/>
      <c r="IB2" s="303"/>
      <c r="IC2" s="303"/>
      <c r="ID2" s="4"/>
      <c r="IE2" s="303"/>
      <c r="IF2" s="303"/>
      <c r="IG2" s="303"/>
      <c r="IH2" s="303"/>
      <c r="II2" s="303"/>
      <c r="IJ2" s="303"/>
      <c r="IK2" s="303"/>
      <c r="IL2" s="303"/>
      <c r="IM2" s="303"/>
      <c r="IN2" s="303"/>
      <c r="IO2" s="303"/>
      <c r="IP2" s="303"/>
      <c r="IQ2" s="303"/>
      <c r="IR2" s="303"/>
      <c r="IS2" s="303"/>
      <c r="IT2" s="303"/>
      <c r="IU2" s="303"/>
      <c r="IV2" s="303"/>
      <c r="IW2" s="303"/>
      <c r="IX2" s="303"/>
      <c r="IY2" s="303"/>
      <c r="IZ2" s="303"/>
      <c r="JA2" s="303"/>
      <c r="JB2" s="303"/>
      <c r="JC2" s="303"/>
      <c r="JD2" s="303"/>
      <c r="JE2" s="303"/>
      <c r="JF2" s="303"/>
      <c r="JG2" s="303"/>
      <c r="JH2" s="303"/>
      <c r="JI2" s="303"/>
      <c r="JJ2" s="303"/>
      <c r="JK2" s="245"/>
      <c r="JL2" s="245"/>
      <c r="JM2" s="245"/>
      <c r="JN2" s="245"/>
      <c r="JO2" s="245"/>
      <c r="JP2" s="245"/>
      <c r="JQ2" s="245"/>
      <c r="JR2" s="245"/>
      <c r="JS2" s="245"/>
      <c r="JT2" s="245"/>
      <c r="JU2" s="245"/>
      <c r="JV2" s="245"/>
      <c r="JW2" s="303"/>
      <c r="JX2" s="4"/>
      <c r="JY2" s="303"/>
      <c r="JZ2" s="303"/>
      <c r="KA2" s="303"/>
      <c r="KB2" s="303"/>
      <c r="KC2" s="303"/>
      <c r="KD2" s="303"/>
      <c r="KE2" s="303"/>
      <c r="KF2" s="303"/>
      <c r="KG2" s="303"/>
      <c r="KI2" s="4"/>
      <c r="KT2" s="4"/>
      <c r="LE2" s="4"/>
    </row>
    <row r="3" spans="1:317" ht="15.75" thickBot="1">
      <c r="W3" s="448" t="s">
        <v>63</v>
      </c>
      <c r="X3" s="449"/>
      <c r="Y3" s="449"/>
      <c r="Z3" s="448" t="s">
        <v>64</v>
      </c>
      <c r="AA3" s="449"/>
      <c r="AB3" s="450"/>
      <c r="AC3" s="88"/>
      <c r="AT3" s="249" t="s">
        <v>22</v>
      </c>
      <c r="AU3" s="250">
        <f>S4+S5</f>
        <v>17.395</v>
      </c>
      <c r="AV3" s="251" t="s">
        <v>21</v>
      </c>
      <c r="BQ3" s="448" t="s">
        <v>63</v>
      </c>
      <c r="BR3" s="449"/>
      <c r="BS3" s="449"/>
      <c r="BT3" s="448" t="s">
        <v>64</v>
      </c>
      <c r="BU3" s="449"/>
      <c r="BV3" s="450"/>
      <c r="BW3" s="88"/>
      <c r="CN3" s="249" t="s">
        <v>22</v>
      </c>
      <c r="CO3" s="250">
        <f>BM4+BM5</f>
        <v>16.100000000000001</v>
      </c>
      <c r="CP3" s="251" t="s">
        <v>21</v>
      </c>
      <c r="CT3" s="245"/>
      <c r="DJ3" s="448" t="s">
        <v>63</v>
      </c>
      <c r="DK3" s="449"/>
      <c r="DL3" s="449"/>
      <c r="DM3" s="448" t="s">
        <v>64</v>
      </c>
      <c r="DN3" s="449"/>
      <c r="DO3" s="450"/>
      <c r="DP3" s="88"/>
      <c r="EG3" s="249" t="s">
        <v>22</v>
      </c>
      <c r="EH3" s="250">
        <f>DF4+DF5</f>
        <v>23.15</v>
      </c>
      <c r="EI3" s="251" t="s">
        <v>21</v>
      </c>
      <c r="EN3" s="43"/>
      <c r="EO3" s="43"/>
      <c r="FC3" s="448" t="s">
        <v>63</v>
      </c>
      <c r="FD3" s="449"/>
      <c r="FE3" s="449"/>
      <c r="FF3" s="448" t="s">
        <v>64</v>
      </c>
      <c r="FG3" s="449"/>
      <c r="FH3" s="450"/>
      <c r="FI3" s="88"/>
      <c r="FZ3" s="249" t="s">
        <v>22</v>
      </c>
      <c r="GA3" s="250">
        <f>EY4+EY5</f>
        <v>17.899999999999999</v>
      </c>
      <c r="GB3" s="251" t="s">
        <v>21</v>
      </c>
      <c r="GC3" s="245"/>
      <c r="GD3" s="245"/>
      <c r="GE3" s="245"/>
      <c r="GF3" s="245"/>
      <c r="GV3" s="448" t="s">
        <v>63</v>
      </c>
      <c r="GW3" s="449"/>
      <c r="GX3" s="449"/>
      <c r="GY3" s="448" t="s">
        <v>64</v>
      </c>
      <c r="GZ3" s="449"/>
      <c r="HA3" s="450"/>
      <c r="HB3" s="88"/>
      <c r="HS3" s="249" t="s">
        <v>22</v>
      </c>
      <c r="HT3" s="250">
        <f>GR4+GR5</f>
        <v>17.79</v>
      </c>
      <c r="HU3" s="251" t="s">
        <v>21</v>
      </c>
      <c r="HV3" s="245"/>
      <c r="HW3" s="245"/>
      <c r="HX3" s="245"/>
      <c r="HY3" s="245"/>
      <c r="IP3" s="303" t="s">
        <v>134</v>
      </c>
      <c r="JF3" s="249" t="s">
        <v>22</v>
      </c>
      <c r="JG3" s="250">
        <f>IL5+IL4</f>
        <v>15.58</v>
      </c>
      <c r="JH3" s="251" t="s">
        <v>21</v>
      </c>
    </row>
    <row r="4" spans="1:317" ht="15.75" thickBot="1">
      <c r="B4" t="s">
        <v>0</v>
      </c>
      <c r="M4" s="33" t="s">
        <v>19</v>
      </c>
      <c r="N4" s="33"/>
      <c r="R4" s="38" t="s">
        <v>20</v>
      </c>
      <c r="S4" s="42">
        <v>5.7850000000000001</v>
      </c>
      <c r="T4" s="39" t="s">
        <v>21</v>
      </c>
      <c r="U4" s="79"/>
      <c r="V4" s="191" t="s">
        <v>53</v>
      </c>
      <c r="W4" s="190" t="s">
        <v>54</v>
      </c>
      <c r="X4" s="179" t="s">
        <v>55</v>
      </c>
      <c r="Y4" s="181" t="s">
        <v>56</v>
      </c>
      <c r="Z4" s="178" t="s">
        <v>54</v>
      </c>
      <c r="AA4" s="179" t="s">
        <v>55</v>
      </c>
      <c r="AB4" s="180" t="s">
        <v>56</v>
      </c>
      <c r="AC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35" t="s">
        <v>23</v>
      </c>
      <c r="AU4" s="36">
        <f>S5/AU3*100</f>
        <v>66.74331704512791</v>
      </c>
      <c r="AV4" s="37" t="s">
        <v>21</v>
      </c>
      <c r="AW4" s="246"/>
      <c r="AX4" s="246"/>
      <c r="AY4" s="246"/>
      <c r="AZ4" s="246"/>
      <c r="BA4" s="246"/>
      <c r="BB4" s="246"/>
      <c r="BC4" s="246"/>
      <c r="BG4" s="33" t="s">
        <v>28</v>
      </c>
      <c r="BH4" s="33"/>
      <c r="BL4" s="38" t="s">
        <v>20</v>
      </c>
      <c r="BM4" s="42">
        <v>4.41</v>
      </c>
      <c r="BN4" s="39" t="s">
        <v>21</v>
      </c>
      <c r="BO4" s="79"/>
      <c r="BP4" s="191" t="s">
        <v>53</v>
      </c>
      <c r="BQ4" s="190" t="s">
        <v>54</v>
      </c>
      <c r="BR4" s="179" t="s">
        <v>55</v>
      </c>
      <c r="BS4" s="181" t="s">
        <v>56</v>
      </c>
      <c r="BT4" s="178" t="s">
        <v>54</v>
      </c>
      <c r="BU4" s="179" t="s">
        <v>55</v>
      </c>
      <c r="BV4" s="180" t="s">
        <v>56</v>
      </c>
      <c r="BW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35" t="s">
        <v>23</v>
      </c>
      <c r="CO4" s="328">
        <f>BM5/CO3*100</f>
        <v>72.608695652173907</v>
      </c>
      <c r="CP4" s="37" t="s">
        <v>21</v>
      </c>
      <c r="CQ4" s="246"/>
      <c r="CR4" s="246"/>
      <c r="CS4" s="246"/>
      <c r="CT4" s="246"/>
      <c r="CZ4" s="33" t="s">
        <v>29</v>
      </c>
      <c r="DA4" s="33"/>
      <c r="DE4" s="38" t="s">
        <v>20</v>
      </c>
      <c r="DF4" s="42">
        <v>13</v>
      </c>
      <c r="DG4" s="39" t="s">
        <v>21</v>
      </c>
      <c r="DH4" s="79"/>
      <c r="DI4" s="191" t="s">
        <v>53</v>
      </c>
      <c r="DJ4" s="190" t="s">
        <v>54</v>
      </c>
      <c r="DK4" s="179" t="s">
        <v>55</v>
      </c>
      <c r="DL4" s="181" t="s">
        <v>56</v>
      </c>
      <c r="DM4" s="178" t="s">
        <v>54</v>
      </c>
      <c r="DN4" s="179" t="s">
        <v>55</v>
      </c>
      <c r="DO4" s="180" t="s">
        <v>56</v>
      </c>
      <c r="DP4" s="88"/>
      <c r="DS4" s="88"/>
      <c r="DT4" s="88"/>
      <c r="DU4" s="88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35" t="s">
        <v>23</v>
      </c>
      <c r="EH4" s="328">
        <f>DF5/EH3*100</f>
        <v>43.844492440604753</v>
      </c>
      <c r="EI4" s="37" t="s">
        <v>21</v>
      </c>
      <c r="EJ4" s="246"/>
      <c r="EK4" s="246"/>
      <c r="EL4" s="246"/>
      <c r="EM4" s="246"/>
      <c r="EN4" s="43"/>
      <c r="EO4" s="43"/>
      <c r="ES4" s="33" t="s">
        <v>33</v>
      </c>
      <c r="ET4" s="33"/>
      <c r="EX4" s="38" t="s">
        <v>20</v>
      </c>
      <c r="EY4" s="42">
        <v>2.84</v>
      </c>
      <c r="EZ4" s="39" t="s">
        <v>21</v>
      </c>
      <c r="FA4" s="79"/>
      <c r="FB4" s="191" t="s">
        <v>53</v>
      </c>
      <c r="FC4" s="190" t="s">
        <v>54</v>
      </c>
      <c r="FD4" s="179" t="s">
        <v>55</v>
      </c>
      <c r="FE4" s="181" t="s">
        <v>56</v>
      </c>
      <c r="FF4" s="178" t="s">
        <v>54</v>
      </c>
      <c r="FG4" s="179" t="s">
        <v>55</v>
      </c>
      <c r="FH4" s="180" t="s">
        <v>56</v>
      </c>
      <c r="FI4" s="88"/>
      <c r="FL4" s="88"/>
      <c r="FM4" s="88"/>
      <c r="FN4" s="88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261" t="s">
        <v>23</v>
      </c>
      <c r="GA4" s="328">
        <f>EY5/GA3*100</f>
        <v>84.134078212290504</v>
      </c>
      <c r="GB4" s="262" t="s">
        <v>21</v>
      </c>
      <c r="GC4" s="258"/>
      <c r="GD4" s="258"/>
      <c r="GE4" s="258"/>
      <c r="GF4" s="258"/>
      <c r="GI4" s="257"/>
      <c r="GL4" s="33" t="s">
        <v>32</v>
      </c>
      <c r="GM4" s="33"/>
      <c r="GQ4" s="38" t="s">
        <v>20</v>
      </c>
      <c r="GR4" s="42">
        <v>4.6399999999999997</v>
      </c>
      <c r="GS4" s="39" t="s">
        <v>21</v>
      </c>
      <c r="GT4" s="79"/>
      <c r="GU4" s="191" t="s">
        <v>53</v>
      </c>
      <c r="GV4" s="190" t="s">
        <v>54</v>
      </c>
      <c r="GW4" s="179" t="s">
        <v>55</v>
      </c>
      <c r="GX4" s="181" t="s">
        <v>56</v>
      </c>
      <c r="GY4" s="178" t="s">
        <v>54</v>
      </c>
      <c r="GZ4" s="179" t="s">
        <v>55</v>
      </c>
      <c r="HA4" s="180" t="s">
        <v>56</v>
      </c>
      <c r="HB4" s="88"/>
      <c r="HE4" s="88"/>
      <c r="HF4" s="88"/>
      <c r="HG4" s="88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261" t="s">
        <v>23</v>
      </c>
      <c r="HT4" s="328">
        <f>GR5/HT3*100</f>
        <v>73.917931422147277</v>
      </c>
      <c r="HU4" s="262" t="s">
        <v>21</v>
      </c>
      <c r="HV4" s="258"/>
      <c r="HW4" s="258"/>
      <c r="HX4" s="258"/>
      <c r="HY4" s="258"/>
      <c r="IC4" s="304"/>
      <c r="IF4" s="33" t="s">
        <v>44</v>
      </c>
      <c r="IG4" s="33"/>
      <c r="IK4" s="330" t="s">
        <v>20</v>
      </c>
      <c r="IL4" s="332">
        <v>3.5</v>
      </c>
      <c r="IM4" s="331" t="s">
        <v>21</v>
      </c>
      <c r="IN4" s="304"/>
      <c r="IO4" s="304" t="s">
        <v>4</v>
      </c>
      <c r="IP4" s="303">
        <v>7.0932011E-3</v>
      </c>
      <c r="IQ4" s="303">
        <v>2.0013375999999999E-3</v>
      </c>
      <c r="IR4" s="304"/>
      <c r="IS4" s="304"/>
      <c r="IT4" s="304"/>
      <c r="IU4" s="304"/>
      <c r="IV4" s="304"/>
      <c r="IW4" s="304"/>
      <c r="IX4" s="304"/>
      <c r="IY4" s="304"/>
      <c r="IZ4" s="304"/>
      <c r="JA4" s="304"/>
      <c r="JB4" s="304"/>
      <c r="JC4" s="304"/>
      <c r="JD4" s="304"/>
      <c r="JE4" s="304"/>
      <c r="JF4" s="327" t="s">
        <v>23</v>
      </c>
      <c r="JG4" s="328">
        <f>IL5/JG3*100</f>
        <v>77.53530166880617</v>
      </c>
      <c r="JH4" s="329" t="s">
        <v>21</v>
      </c>
      <c r="JI4" s="304"/>
      <c r="JJ4" s="304"/>
      <c r="JK4" s="304"/>
      <c r="JL4" s="247"/>
      <c r="JM4" s="247"/>
      <c r="JN4" s="247"/>
      <c r="JO4" s="247"/>
      <c r="JP4" s="247"/>
      <c r="JQ4" s="247"/>
      <c r="JR4" s="304"/>
      <c r="JS4" s="304"/>
      <c r="JT4" s="304"/>
      <c r="JU4" s="304"/>
      <c r="JV4" s="304"/>
      <c r="JZ4" s="33" t="s">
        <v>49</v>
      </c>
      <c r="KA4" s="33"/>
      <c r="KE4" s="330" t="s">
        <v>20</v>
      </c>
      <c r="KF4" s="332">
        <v>6.9</v>
      </c>
      <c r="KG4" s="331" t="s">
        <v>21</v>
      </c>
      <c r="KK4" s="33" t="s">
        <v>50</v>
      </c>
      <c r="KL4" s="33"/>
      <c r="KP4" s="38" t="s">
        <v>20</v>
      </c>
      <c r="KQ4" s="42">
        <v>7.2</v>
      </c>
      <c r="KR4" s="39" t="s">
        <v>21</v>
      </c>
      <c r="KV4" s="33" t="s">
        <v>153</v>
      </c>
      <c r="KW4" s="33"/>
      <c r="LA4" s="38" t="s">
        <v>20</v>
      </c>
      <c r="LB4" s="42">
        <v>6.7</v>
      </c>
      <c r="LC4" s="39" t="s">
        <v>21</v>
      </c>
    </row>
    <row r="5" spans="1:317" s="9" customFormat="1" ht="15.75" thickBot="1">
      <c r="A5" s="43"/>
      <c r="K5" s="4"/>
      <c r="N5" s="43"/>
      <c r="R5" s="35" t="s">
        <v>97</v>
      </c>
      <c r="S5" s="36">
        <v>11.61</v>
      </c>
      <c r="T5" s="37" t="s">
        <v>21</v>
      </c>
      <c r="U5" s="80"/>
      <c r="V5" s="192" t="s">
        <v>4</v>
      </c>
      <c r="W5" s="176">
        <v>-2.8354234999999998E-3</v>
      </c>
      <c r="X5" s="43">
        <v>-1.9254423E-3</v>
      </c>
      <c r="Y5" s="182">
        <v>-3.6996639999999998E-4</v>
      </c>
      <c r="Z5" s="186">
        <v>-3.5864171000000002E-3</v>
      </c>
      <c r="AA5" s="90">
        <v>3.1032E-3</v>
      </c>
      <c r="AB5" s="177">
        <v>1.2251822900000001E-2</v>
      </c>
      <c r="AC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W5" s="247"/>
      <c r="AX5" s="247"/>
      <c r="AY5" s="247"/>
      <c r="AZ5" s="247"/>
      <c r="BA5" s="247"/>
      <c r="BB5" s="247"/>
      <c r="BC5" s="247"/>
      <c r="BE5" s="4"/>
      <c r="BF5" s="43"/>
      <c r="BG5" s="43"/>
      <c r="BH5" s="43"/>
      <c r="BI5" s="43"/>
      <c r="BJ5" s="43"/>
      <c r="BK5" s="43"/>
      <c r="BL5" s="35" t="s">
        <v>97</v>
      </c>
      <c r="BM5" s="36">
        <v>11.69</v>
      </c>
      <c r="BN5" s="37" t="s">
        <v>21</v>
      </c>
      <c r="BO5" s="80"/>
      <c r="BP5" s="192" t="s">
        <v>4</v>
      </c>
      <c r="BQ5" s="227">
        <v>-3.81387E-3</v>
      </c>
      <c r="BR5" s="126">
        <v>-3.8149999999999998E-3</v>
      </c>
      <c r="BS5" s="229">
        <v>-2.496E-3</v>
      </c>
      <c r="BT5" s="231">
        <v>5.6592999999999997E-2</v>
      </c>
      <c r="BU5" s="232">
        <v>5.4401999999999999E-2</v>
      </c>
      <c r="BV5" s="228">
        <v>2.2425E-2</v>
      </c>
      <c r="BW5" s="89"/>
      <c r="BX5" s="43"/>
      <c r="BY5" s="43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43"/>
      <c r="CO5" s="43"/>
      <c r="CP5" s="43"/>
      <c r="CQ5" s="247"/>
      <c r="CR5" s="247"/>
      <c r="CS5" s="247"/>
      <c r="CT5" s="247"/>
      <c r="CU5" s="43"/>
      <c r="CV5" s="43"/>
      <c r="CX5" s="4"/>
      <c r="CY5" s="43"/>
      <c r="CZ5" s="43"/>
      <c r="DA5" s="43"/>
      <c r="DB5" s="43"/>
      <c r="DC5" s="43"/>
      <c r="DD5" s="43"/>
      <c r="DE5" s="35" t="s">
        <v>97</v>
      </c>
      <c r="DF5" s="36">
        <v>10.15</v>
      </c>
      <c r="DG5" s="37" t="s">
        <v>21</v>
      </c>
      <c r="DH5" s="80"/>
      <c r="DI5" s="192" t="s">
        <v>4</v>
      </c>
      <c r="DJ5" s="227">
        <v>-3.81387E-3</v>
      </c>
      <c r="DK5" s="126">
        <v>-3.8149999999999998E-3</v>
      </c>
      <c r="DL5" s="229">
        <v>-2.496E-3</v>
      </c>
      <c r="DM5" s="231">
        <v>5.6592999999999997E-2</v>
      </c>
      <c r="DN5" s="232">
        <v>5.4401999999999999E-2</v>
      </c>
      <c r="DO5" s="228">
        <v>2.2425E-2</v>
      </c>
      <c r="DP5" s="89"/>
      <c r="DQ5" s="43"/>
      <c r="DR5" s="43"/>
      <c r="DS5" s="89"/>
      <c r="DT5" s="89"/>
      <c r="DU5" s="89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43"/>
      <c r="EH5" s="43"/>
      <c r="EI5" s="43"/>
      <c r="EJ5" s="247"/>
      <c r="EK5" s="247"/>
      <c r="EL5" s="247"/>
      <c r="EM5" s="247"/>
      <c r="EN5" s="43"/>
      <c r="EO5" s="43"/>
      <c r="EP5" s="43"/>
      <c r="EQ5" s="4"/>
      <c r="ER5" s="43"/>
      <c r="ES5" s="43"/>
      <c r="ET5" s="43"/>
      <c r="EU5" s="43"/>
      <c r="EV5" s="43"/>
      <c r="EW5" s="43"/>
      <c r="EX5" s="35" t="s">
        <v>97</v>
      </c>
      <c r="EY5" s="36">
        <v>15.06</v>
      </c>
      <c r="EZ5" s="37" t="s">
        <v>21</v>
      </c>
      <c r="FA5" s="80"/>
      <c r="FB5" s="192" t="s">
        <v>4</v>
      </c>
      <c r="FC5" s="227">
        <v>-3.81387E-3</v>
      </c>
      <c r="FD5" s="126">
        <v>-3.8149999999999998E-3</v>
      </c>
      <c r="FE5" s="229">
        <v>-2.496E-3</v>
      </c>
      <c r="FF5" s="231">
        <v>5.6592999999999997E-2</v>
      </c>
      <c r="FG5" s="232">
        <v>5.4401999999999999E-2</v>
      </c>
      <c r="FH5" s="228">
        <v>2.2425E-2</v>
      </c>
      <c r="FI5" s="89"/>
      <c r="FJ5" s="43"/>
      <c r="FK5" s="43"/>
      <c r="FL5" s="89"/>
      <c r="FM5" s="89"/>
      <c r="FN5" s="89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256"/>
      <c r="GA5" s="256"/>
      <c r="GB5" s="256"/>
      <c r="GC5" s="247"/>
      <c r="GD5" s="247"/>
      <c r="GE5" s="247"/>
      <c r="GF5" s="247"/>
      <c r="GG5" s="256"/>
      <c r="GH5" s="256"/>
      <c r="GI5" s="260"/>
      <c r="GJ5" s="4"/>
      <c r="GK5" s="43"/>
      <c r="GL5" s="43"/>
      <c r="GM5" s="43"/>
      <c r="GN5" s="43"/>
      <c r="GO5" s="43"/>
      <c r="GP5" s="43"/>
      <c r="GQ5" s="35" t="s">
        <v>97</v>
      </c>
      <c r="GR5" s="36">
        <v>13.15</v>
      </c>
      <c r="GS5" s="37" t="s">
        <v>21</v>
      </c>
      <c r="GT5" s="80"/>
      <c r="GU5" s="192" t="s">
        <v>4</v>
      </c>
      <c r="GV5" s="227">
        <v>-3.81387E-3</v>
      </c>
      <c r="GW5" s="126">
        <v>-3.8149999999999998E-3</v>
      </c>
      <c r="GX5" s="229">
        <v>-2.496E-3</v>
      </c>
      <c r="GY5" s="231">
        <v>5.6592999999999997E-2</v>
      </c>
      <c r="GZ5" s="232">
        <v>5.4401999999999999E-2</v>
      </c>
      <c r="HA5" s="228">
        <v>2.2425E-2</v>
      </c>
      <c r="HB5" s="89"/>
      <c r="HC5" s="43"/>
      <c r="HD5" s="43"/>
      <c r="HE5" s="89"/>
      <c r="HF5" s="89"/>
      <c r="HG5" s="89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256"/>
      <c r="HT5" s="256"/>
      <c r="HU5" s="256"/>
      <c r="HV5" s="247"/>
      <c r="HW5" s="247"/>
      <c r="HX5" s="247"/>
      <c r="HY5" s="247"/>
      <c r="HZ5" s="256"/>
      <c r="IA5" s="256"/>
      <c r="IB5" s="303"/>
      <c r="IC5" s="325"/>
      <c r="ID5" s="4"/>
      <c r="IE5" s="303"/>
      <c r="IF5" s="303"/>
      <c r="IG5" s="303"/>
      <c r="IH5" s="303"/>
      <c r="II5" s="303"/>
      <c r="IJ5" s="303"/>
      <c r="IK5" s="327" t="s">
        <v>97</v>
      </c>
      <c r="IL5" s="328">
        <v>12.08</v>
      </c>
      <c r="IM5" s="329" t="s">
        <v>21</v>
      </c>
      <c r="IN5" s="325"/>
      <c r="IO5" s="325" t="s">
        <v>57</v>
      </c>
      <c r="IP5" s="303">
        <v>0.75339908320000004</v>
      </c>
      <c r="IQ5" s="303">
        <v>0.26118280199999999</v>
      </c>
      <c r="IR5" s="325"/>
      <c r="IS5" s="325"/>
      <c r="IT5" s="325"/>
      <c r="IU5" s="325"/>
      <c r="IV5" s="325"/>
      <c r="IW5" s="325"/>
      <c r="IX5" s="325"/>
      <c r="IY5" s="325"/>
      <c r="IZ5" s="325"/>
      <c r="JA5" s="325"/>
      <c r="JB5" s="325"/>
      <c r="JC5" s="325"/>
      <c r="JD5" s="325"/>
      <c r="JE5" s="325"/>
      <c r="JF5" s="325"/>
      <c r="JG5" s="325"/>
      <c r="JH5" s="325"/>
      <c r="JI5" s="325"/>
      <c r="JJ5" s="325"/>
      <c r="JK5" s="325"/>
      <c r="JL5" s="247"/>
      <c r="JM5" s="247"/>
      <c r="JN5" s="247"/>
      <c r="JO5" s="247"/>
      <c r="JP5" s="247"/>
      <c r="JQ5" s="247"/>
      <c r="JR5" s="325"/>
      <c r="JS5" s="325"/>
      <c r="JT5" s="325"/>
      <c r="JU5" s="325"/>
      <c r="JV5" s="325"/>
      <c r="JW5" s="303"/>
      <c r="JX5" s="4"/>
      <c r="JY5" s="303"/>
      <c r="JZ5" s="303"/>
      <c r="KA5" s="303"/>
      <c r="KB5" s="303"/>
      <c r="KC5" s="303"/>
      <c r="KD5" s="303"/>
      <c r="KE5" s="327" t="s">
        <v>97</v>
      </c>
      <c r="KF5" s="328">
        <v>10.98</v>
      </c>
      <c r="KG5" s="329" t="s">
        <v>21</v>
      </c>
      <c r="KH5" s="43">
        <f>(13.1+13.4)/2</f>
        <v>13.25</v>
      </c>
      <c r="KI5" s="4"/>
      <c r="KJ5" s="43"/>
      <c r="KK5" s="43"/>
      <c r="KL5" s="43"/>
      <c r="KM5" s="43"/>
      <c r="KN5" s="43"/>
      <c r="KO5" s="43"/>
      <c r="KP5" s="40" t="s">
        <v>22</v>
      </c>
      <c r="KQ5" s="34">
        <f>KQ6+KQ4</f>
        <v>17.84</v>
      </c>
      <c r="KR5" s="41" t="s">
        <v>21</v>
      </c>
      <c r="KS5" s="43"/>
      <c r="KT5" s="4"/>
      <c r="KU5" s="43"/>
      <c r="KV5" s="43"/>
      <c r="KW5" s="43"/>
      <c r="KX5" s="43"/>
      <c r="KY5" s="43"/>
      <c r="KZ5" s="43"/>
      <c r="LA5" s="40" t="s">
        <v>22</v>
      </c>
      <c r="LB5" s="34">
        <f>LB6+LB4</f>
        <v>16.3</v>
      </c>
      <c r="LC5" s="41" t="s">
        <v>21</v>
      </c>
      <c r="LD5" s="43">
        <f>(0.8+0.65)/2</f>
        <v>0.72500000000000009</v>
      </c>
      <c r="LE5" s="4"/>
    </row>
    <row r="6" spans="1:317" ht="15.75" thickBot="1">
      <c r="C6" s="464" t="s">
        <v>2</v>
      </c>
      <c r="D6" s="464"/>
      <c r="E6" s="464"/>
      <c r="U6" s="80"/>
      <c r="V6" s="173" t="s">
        <v>57</v>
      </c>
      <c r="W6" s="169">
        <v>-4.2750521499999999E-2</v>
      </c>
      <c r="X6" s="82">
        <v>-4.33576273E-2</v>
      </c>
      <c r="Y6" s="183">
        <v>-4.6680004999999997E-2</v>
      </c>
      <c r="Z6" s="187">
        <v>-0.72117388309999997</v>
      </c>
      <c r="AA6" s="82">
        <v>-0.46024333249999999</v>
      </c>
      <c r="AB6" s="83">
        <v>-3.8368357899999997E-2</v>
      </c>
      <c r="AC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O6" s="80"/>
      <c r="BP6" s="173" t="s">
        <v>57</v>
      </c>
      <c r="BQ6" s="165">
        <v>-1.6773730000000001E-2</v>
      </c>
      <c r="BR6" s="82">
        <v>-1.8637000000000001E-2</v>
      </c>
      <c r="BS6" s="183">
        <v>-2.6127999999999998E-2</v>
      </c>
      <c r="BT6" s="187">
        <v>-6.8883E-2</v>
      </c>
      <c r="BU6" s="82">
        <v>-2.1375999999999999E-2</v>
      </c>
      <c r="BV6" s="83">
        <v>0.11092100000000001</v>
      </c>
      <c r="BW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247"/>
      <c r="CO6" s="247"/>
      <c r="CP6" s="247"/>
      <c r="CQ6" s="247"/>
      <c r="CR6" s="247"/>
      <c r="CS6" s="247"/>
      <c r="CT6" s="247"/>
      <c r="DH6" s="80"/>
      <c r="DI6" s="173" t="s">
        <v>57</v>
      </c>
      <c r="DJ6" s="165">
        <v>-1.6773730000000001E-2</v>
      </c>
      <c r="DK6" s="82">
        <v>-1.8637000000000001E-2</v>
      </c>
      <c r="DL6" s="183">
        <v>-2.6127999999999998E-2</v>
      </c>
      <c r="DM6" s="187">
        <v>-6.8883E-2</v>
      </c>
      <c r="DN6" s="82">
        <v>-2.1375999999999999E-2</v>
      </c>
      <c r="DO6" s="83">
        <v>0.11092100000000001</v>
      </c>
      <c r="DP6" s="89"/>
      <c r="DS6" s="89"/>
      <c r="DT6" s="89"/>
      <c r="DU6" s="89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247"/>
      <c r="EH6" s="247"/>
      <c r="EI6" s="247"/>
      <c r="EJ6" s="247"/>
      <c r="EK6" s="247"/>
      <c r="EL6" s="247"/>
      <c r="EM6" s="247"/>
      <c r="EN6" s="43"/>
      <c r="EO6" s="43"/>
      <c r="FA6" s="80"/>
      <c r="FB6" s="173" t="s">
        <v>57</v>
      </c>
      <c r="FC6" s="165">
        <v>-1.6773730000000001E-2</v>
      </c>
      <c r="FD6" s="82">
        <v>-1.8637000000000001E-2</v>
      </c>
      <c r="FE6" s="183">
        <v>-2.6127999999999998E-2</v>
      </c>
      <c r="FF6" s="187">
        <v>-6.8883E-2</v>
      </c>
      <c r="FG6" s="82">
        <v>-2.1375999999999999E-2</v>
      </c>
      <c r="FH6" s="83">
        <v>0.11092100000000001</v>
      </c>
      <c r="FI6" s="89"/>
      <c r="FL6" s="89"/>
      <c r="FM6" s="89"/>
      <c r="FN6" s="89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247"/>
      <c r="GA6" s="247"/>
      <c r="GB6" s="247"/>
      <c r="GC6" s="247"/>
      <c r="GD6" s="247"/>
      <c r="GE6" s="247"/>
      <c r="GF6" s="247"/>
      <c r="GI6" s="260"/>
      <c r="GT6" s="80"/>
      <c r="GU6" s="173" t="s">
        <v>57</v>
      </c>
      <c r="GV6" s="165">
        <v>-1.6773730000000001E-2</v>
      </c>
      <c r="GW6" s="82">
        <v>-1.8637000000000001E-2</v>
      </c>
      <c r="GX6" s="183">
        <v>-2.6127999999999998E-2</v>
      </c>
      <c r="GY6" s="187">
        <v>-6.8883E-2</v>
      </c>
      <c r="GZ6" s="82">
        <v>-2.1375999999999999E-2</v>
      </c>
      <c r="HA6" s="83">
        <v>0.11092100000000001</v>
      </c>
      <c r="HB6" s="89"/>
      <c r="HE6" s="89"/>
      <c r="HF6" s="89"/>
      <c r="HG6" s="89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247"/>
      <c r="HT6" s="247"/>
      <c r="HU6" s="247"/>
      <c r="HV6" s="247"/>
      <c r="HW6" s="247"/>
      <c r="HX6" s="247"/>
      <c r="HY6" s="247"/>
      <c r="IC6" s="325"/>
      <c r="IN6" s="325"/>
      <c r="IO6" s="325" t="s">
        <v>58</v>
      </c>
      <c r="IP6" s="303">
        <v>0.85289582139999998</v>
      </c>
      <c r="IQ6" s="303">
        <v>22.228767511600001</v>
      </c>
      <c r="IR6" s="325"/>
      <c r="IS6" s="325"/>
      <c r="IT6" s="325"/>
      <c r="IU6" s="325"/>
      <c r="IV6" s="325"/>
      <c r="IW6" s="325"/>
      <c r="IX6" s="325"/>
      <c r="IY6" s="325"/>
      <c r="IZ6" s="325"/>
      <c r="JA6" s="325"/>
      <c r="JB6" s="325"/>
      <c r="JC6" s="325"/>
      <c r="JD6" s="325"/>
      <c r="JE6" s="325"/>
      <c r="JF6" s="325"/>
      <c r="JG6" s="325"/>
      <c r="JH6" s="325"/>
      <c r="JI6" s="325"/>
      <c r="JJ6" s="325"/>
      <c r="JK6" s="325"/>
      <c r="JL6" s="247"/>
      <c r="JM6" s="247"/>
      <c r="JN6" s="247"/>
      <c r="JO6" s="247"/>
      <c r="JP6" s="247"/>
      <c r="JQ6" s="247"/>
      <c r="JR6" s="325"/>
      <c r="JS6" s="325"/>
      <c r="JT6" s="325"/>
      <c r="JU6" s="325"/>
      <c r="JV6" s="325"/>
      <c r="KP6" s="35" t="s">
        <v>97</v>
      </c>
      <c r="KQ6" s="36">
        <v>10.64</v>
      </c>
      <c r="KR6" s="37" t="s">
        <v>21</v>
      </c>
      <c r="LA6" s="35" t="s">
        <v>97</v>
      </c>
      <c r="LB6" s="36">
        <v>9.6</v>
      </c>
      <c r="LC6" s="37" t="s">
        <v>21</v>
      </c>
    </row>
    <row r="7" spans="1:317" ht="15.75" thickBot="1">
      <c r="C7" s="78" t="s">
        <v>3</v>
      </c>
      <c r="D7" s="76" t="s">
        <v>4</v>
      </c>
      <c r="E7" s="77" t="s">
        <v>5</v>
      </c>
      <c r="F7" s="76" t="s">
        <v>6</v>
      </c>
      <c r="G7" s="76" t="s">
        <v>7</v>
      </c>
      <c r="H7" s="76" t="s">
        <v>9</v>
      </c>
      <c r="I7" s="77" t="s">
        <v>8</v>
      </c>
      <c r="V7" s="174" t="s">
        <v>58</v>
      </c>
      <c r="W7" s="170">
        <v>0.78522127190000002</v>
      </c>
      <c r="X7" s="86">
        <v>0.72482160330000001</v>
      </c>
      <c r="Y7" s="184">
        <v>0.60778696180000003</v>
      </c>
      <c r="Z7" s="188">
        <v>-7.4486761180999999</v>
      </c>
      <c r="AA7" s="86">
        <v>-7.5712457360999998</v>
      </c>
      <c r="AB7" s="87">
        <v>-7.2936826549999996</v>
      </c>
      <c r="AC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P7" s="174" t="s">
        <v>58</v>
      </c>
      <c r="BQ7" s="165">
        <v>0.68691389999999997</v>
      </c>
      <c r="BR7" s="82">
        <v>0.67114399999999996</v>
      </c>
      <c r="BS7" s="183">
        <v>0.56204100000000001</v>
      </c>
      <c r="BT7" s="187">
        <v>-1.6443410000000001</v>
      </c>
      <c r="BU7" s="82">
        <v>-1.5319929999999999</v>
      </c>
      <c r="BV7" s="83">
        <v>-0.79951300000000003</v>
      </c>
      <c r="BW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247"/>
      <c r="CO7" s="247"/>
      <c r="CP7" s="247"/>
      <c r="CQ7" s="247"/>
      <c r="CR7" s="247"/>
      <c r="CS7" s="247"/>
      <c r="CT7" s="247"/>
      <c r="DI7" s="174" t="s">
        <v>58</v>
      </c>
      <c r="DJ7" s="165">
        <v>0.68691389999999997</v>
      </c>
      <c r="DK7" s="82">
        <v>0.67114399999999996</v>
      </c>
      <c r="DL7" s="183">
        <v>0.56204100000000001</v>
      </c>
      <c r="DM7" s="187">
        <v>-1.6443410000000001</v>
      </c>
      <c r="DN7" s="82">
        <v>-1.5319929999999999</v>
      </c>
      <c r="DO7" s="83">
        <v>-0.79951300000000003</v>
      </c>
      <c r="DP7" s="89"/>
      <c r="DS7" s="89"/>
      <c r="DT7" s="89"/>
      <c r="DU7" s="89"/>
      <c r="EG7" s="247"/>
      <c r="EH7" s="247"/>
      <c r="EI7" s="247"/>
      <c r="EJ7" s="247"/>
      <c r="EK7" s="247"/>
      <c r="EL7" s="247"/>
      <c r="EM7" s="247"/>
      <c r="EN7" s="43"/>
      <c r="EO7" s="43"/>
      <c r="FB7" s="174" t="s">
        <v>58</v>
      </c>
      <c r="FC7" s="165">
        <v>0.68691389999999997</v>
      </c>
      <c r="FD7" s="82">
        <v>0.67114399999999996</v>
      </c>
      <c r="FE7" s="183">
        <v>0.56204100000000001</v>
      </c>
      <c r="FF7" s="187">
        <v>-1.6443410000000001</v>
      </c>
      <c r="FG7" s="82">
        <v>-1.5319929999999999</v>
      </c>
      <c r="FH7" s="83">
        <v>-0.79951300000000003</v>
      </c>
      <c r="FI7" s="89"/>
      <c r="FL7" s="89"/>
      <c r="FM7" s="89"/>
      <c r="FN7" s="89"/>
      <c r="FZ7" s="247"/>
      <c r="GA7" s="247"/>
      <c r="GB7" s="247"/>
      <c r="GC7" s="247"/>
      <c r="GD7" s="247"/>
      <c r="GE7" s="247"/>
      <c r="GF7" s="247"/>
      <c r="GU7" s="174" t="s">
        <v>58</v>
      </c>
      <c r="GV7" s="165">
        <v>0.68691389999999997</v>
      </c>
      <c r="GW7" s="82">
        <v>0.67114399999999996</v>
      </c>
      <c r="GX7" s="183">
        <v>0.56204100000000001</v>
      </c>
      <c r="GY7" s="187">
        <v>-1.6443410000000001</v>
      </c>
      <c r="GZ7" s="82">
        <v>-1.5319929999999999</v>
      </c>
      <c r="HA7" s="83">
        <v>-0.79951300000000003</v>
      </c>
      <c r="HB7" s="89"/>
      <c r="HE7" s="89"/>
      <c r="HF7" s="89"/>
      <c r="HG7" s="89"/>
      <c r="HS7" s="247"/>
      <c r="HT7" s="247"/>
      <c r="HU7" s="247"/>
      <c r="HV7" s="247"/>
      <c r="HW7" s="247"/>
      <c r="HX7" s="247"/>
      <c r="HY7" s="247"/>
      <c r="KG7" s="303" t="s">
        <v>161</v>
      </c>
      <c r="KH7" s="43">
        <f>KF4+KF5</f>
        <v>17.880000000000003</v>
      </c>
    </row>
    <row r="8" spans="1:317" ht="15.75" thickBot="1">
      <c r="C8" s="56" t="s">
        <v>1</v>
      </c>
      <c r="D8" s="57">
        <v>10.98</v>
      </c>
      <c r="E8" s="57">
        <v>-3.68</v>
      </c>
      <c r="F8" s="6">
        <v>60</v>
      </c>
      <c r="G8" s="48">
        <f t="shared" ref="G8:G14" si="0">F8+459.67</f>
        <v>519.67000000000007</v>
      </c>
      <c r="H8" s="48">
        <f t="shared" ref="H8:H14" si="1">10^(10^(D8+E8*LOG(G8)))</f>
        <v>4847355036.3257704</v>
      </c>
      <c r="I8" s="61">
        <f t="shared" ref="I8:I14" si="2">H8/10^8</f>
        <v>48.473550363257701</v>
      </c>
      <c r="V8" s="175" t="s">
        <v>59</v>
      </c>
      <c r="W8" s="171">
        <v>5.7653228627999997</v>
      </c>
      <c r="X8" s="84">
        <v>5.9958516182999997</v>
      </c>
      <c r="Y8" s="185">
        <v>6.4516298347000003</v>
      </c>
      <c r="Z8" s="189">
        <v>70.585459055000001</v>
      </c>
      <c r="AA8" s="84">
        <v>64.919429602600005</v>
      </c>
      <c r="AB8" s="85">
        <v>53.826443728000001</v>
      </c>
      <c r="AC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P8" s="175" t="s">
        <v>59</v>
      </c>
      <c r="BQ8" s="165">
        <v>5.4596330000000002</v>
      </c>
      <c r="BR8" s="82">
        <v>5.6190550000000004</v>
      </c>
      <c r="BS8" s="183">
        <v>6.1550349999999998</v>
      </c>
      <c r="BT8" s="187">
        <v>-2.6299945999999998</v>
      </c>
      <c r="BU8" s="82">
        <v>-3.1594449999999998</v>
      </c>
      <c r="BV8" s="83">
        <v>-4.9995649999999996</v>
      </c>
      <c r="BW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247"/>
      <c r="CO8" s="247"/>
      <c r="CP8" s="247"/>
      <c r="CQ8" s="247"/>
      <c r="CR8" s="247"/>
      <c r="CS8" s="247"/>
      <c r="CT8" s="247"/>
      <c r="DI8" s="175" t="s">
        <v>59</v>
      </c>
      <c r="DJ8" s="165">
        <v>5.4596330000000002</v>
      </c>
      <c r="DK8" s="82">
        <v>5.6190550000000004</v>
      </c>
      <c r="DL8" s="183">
        <v>6.1550349999999998</v>
      </c>
      <c r="DM8" s="187">
        <v>-2.6299945999999998</v>
      </c>
      <c r="DN8" s="82">
        <v>-3.1594449999999998</v>
      </c>
      <c r="DO8" s="83">
        <v>-4.9995649999999996</v>
      </c>
      <c r="DP8" s="89"/>
      <c r="DS8" s="89"/>
      <c r="DT8" s="89"/>
      <c r="DU8" s="89"/>
      <c r="EG8" s="247"/>
      <c r="EH8" s="247"/>
      <c r="EI8" s="247"/>
      <c r="EJ8" s="247"/>
      <c r="EK8" s="247"/>
      <c r="EL8" s="247"/>
      <c r="EM8" s="247"/>
      <c r="EN8" s="43"/>
      <c r="EO8" s="43"/>
      <c r="FB8" s="175" t="s">
        <v>59</v>
      </c>
      <c r="FC8" s="165">
        <v>5.4596330000000002</v>
      </c>
      <c r="FD8" s="82">
        <v>5.6190550000000004</v>
      </c>
      <c r="FE8" s="183">
        <v>6.1550349999999998</v>
      </c>
      <c r="FF8" s="187">
        <v>-2.6299945999999998</v>
      </c>
      <c r="FG8" s="82">
        <v>-3.1594449999999998</v>
      </c>
      <c r="FH8" s="83">
        <v>-4.9995649999999996</v>
      </c>
      <c r="FI8" s="89"/>
      <c r="FL8" s="89"/>
      <c r="FM8" s="89"/>
      <c r="FN8" s="89"/>
      <c r="FZ8" s="247"/>
      <c r="GA8" s="247"/>
      <c r="GB8" s="247"/>
      <c r="GC8" s="247"/>
      <c r="GD8" s="247"/>
      <c r="GE8" s="247"/>
      <c r="GF8" s="247"/>
      <c r="GU8" s="175" t="s">
        <v>59</v>
      </c>
      <c r="GV8" s="165">
        <v>5.4596330000000002</v>
      </c>
      <c r="GW8" s="82">
        <v>5.6190550000000004</v>
      </c>
      <c r="GX8" s="183">
        <v>6.1550349999999998</v>
      </c>
      <c r="GY8" s="187">
        <v>-2.6299945999999998</v>
      </c>
      <c r="GZ8" s="82">
        <v>-3.1594449999999998</v>
      </c>
      <c r="HA8" s="83">
        <v>-4.9995649999999996</v>
      </c>
      <c r="HB8" s="89"/>
      <c r="HE8" s="89"/>
      <c r="HF8" s="89"/>
      <c r="HG8" s="89"/>
      <c r="HS8" s="247"/>
      <c r="HT8" s="247"/>
      <c r="HU8" s="247"/>
      <c r="HV8" s="247"/>
      <c r="HW8" s="247"/>
      <c r="HX8" s="247"/>
      <c r="HY8" s="247"/>
      <c r="KG8" s="304" t="s">
        <v>162</v>
      </c>
      <c r="KH8" s="43">
        <f>KF5/KH7*100</f>
        <v>61.409395973154361</v>
      </c>
      <c r="KR8" s="303" t="s">
        <v>161</v>
      </c>
      <c r="KS8" s="303">
        <f>KQ4+KQ6</f>
        <v>17.84</v>
      </c>
      <c r="LC8" s="303" t="s">
        <v>161</v>
      </c>
      <c r="LD8" s="303">
        <f>LB4+LB6</f>
        <v>16.3</v>
      </c>
    </row>
    <row r="9" spans="1:317" ht="15.75" thickBot="1">
      <c r="C9" s="322" t="s">
        <v>30</v>
      </c>
      <c r="D9" s="321">
        <v>10.298999999999999</v>
      </c>
      <c r="E9" s="321">
        <v>-3.4260000000000002</v>
      </c>
      <c r="F9" s="25">
        <v>60</v>
      </c>
      <c r="G9" s="305">
        <f t="shared" si="0"/>
        <v>519.67000000000007</v>
      </c>
      <c r="H9" s="305">
        <f t="shared" si="1"/>
        <v>7649688903.9541988</v>
      </c>
      <c r="I9" s="26">
        <f t="shared" si="2"/>
        <v>76.496889039541983</v>
      </c>
      <c r="BQ9" s="167"/>
      <c r="BR9" s="131"/>
      <c r="BS9" s="230"/>
      <c r="BT9" s="167">
        <v>62.829591999999998</v>
      </c>
      <c r="BU9" s="131">
        <v>60.664745000000003</v>
      </c>
      <c r="BV9" s="168">
        <v>49.990791999999999</v>
      </c>
      <c r="CT9" s="245"/>
      <c r="DJ9" s="167"/>
      <c r="DK9" s="131"/>
      <c r="DL9" s="230"/>
      <c r="DM9" s="167">
        <v>62.829591999999998</v>
      </c>
      <c r="DN9" s="131">
        <v>60.664745000000003</v>
      </c>
      <c r="DO9" s="168">
        <v>49.990791999999999</v>
      </c>
      <c r="EN9" s="43"/>
      <c r="EO9" s="43"/>
      <c r="FC9" s="167"/>
      <c r="FD9" s="131"/>
      <c r="FE9" s="230"/>
      <c r="FF9" s="167">
        <v>62.829591999999998</v>
      </c>
      <c r="FG9" s="131">
        <v>60.664745000000003</v>
      </c>
      <c r="FH9" s="168">
        <v>49.990791999999999</v>
      </c>
      <c r="FZ9" s="245"/>
      <c r="GA9" s="245"/>
      <c r="GB9" s="245"/>
      <c r="GC9" s="245"/>
      <c r="GD9" s="245"/>
      <c r="GE9" s="245"/>
      <c r="GF9" s="245"/>
      <c r="GV9" s="167"/>
      <c r="GW9" s="131"/>
      <c r="GX9" s="230"/>
      <c r="GY9" s="167">
        <v>62.829591999999998</v>
      </c>
      <c r="GZ9" s="131">
        <v>60.664745000000003</v>
      </c>
      <c r="HA9" s="168">
        <v>49.990791999999999</v>
      </c>
      <c r="HS9" s="245"/>
      <c r="HT9" s="245"/>
      <c r="HU9" s="245"/>
      <c r="HV9" s="245"/>
      <c r="HW9" s="245"/>
      <c r="HX9" s="245"/>
      <c r="HY9" s="245"/>
      <c r="JW9" s="305"/>
      <c r="JX9" s="71"/>
      <c r="KH9" s="44"/>
      <c r="KR9" s="304" t="s">
        <v>162</v>
      </c>
      <c r="KS9" s="303">
        <f>KQ6/KS8*100</f>
        <v>59.641255605381168</v>
      </c>
      <c r="LC9" s="304" t="s">
        <v>162</v>
      </c>
      <c r="LD9" s="303">
        <f>LB6/LD8*100</f>
        <v>58.895705521472387</v>
      </c>
    </row>
    <row r="10" spans="1:317" s="43" customFormat="1" ht="15.75" thickBot="1">
      <c r="B10"/>
      <c r="C10" s="322" t="s">
        <v>31</v>
      </c>
      <c r="D10" s="321">
        <v>9.7149999999999999</v>
      </c>
      <c r="E10" s="321">
        <v>-3.2170000000000001</v>
      </c>
      <c r="F10" s="25">
        <v>60</v>
      </c>
      <c r="G10" s="305">
        <f t="shared" si="0"/>
        <v>519.67000000000007</v>
      </c>
      <c r="H10" s="305">
        <f t="shared" si="1"/>
        <v>3289195529.1247902</v>
      </c>
      <c r="I10" s="26">
        <f t="shared" si="2"/>
        <v>32.891955291247903</v>
      </c>
      <c r="K10" s="4"/>
      <c r="O10" s="474" t="s">
        <v>42</v>
      </c>
      <c r="P10" s="468" t="s">
        <v>88</v>
      </c>
      <c r="Q10" s="469"/>
      <c r="R10" s="469"/>
      <c r="S10" s="470"/>
      <c r="T10" s="459" t="s">
        <v>87</v>
      </c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0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E10" s="4"/>
      <c r="BX10" s="239"/>
      <c r="CN10" s="244"/>
      <c r="CO10" s="244"/>
      <c r="CP10" s="244"/>
      <c r="CQ10" s="244"/>
      <c r="CR10" s="244"/>
      <c r="CS10" s="244"/>
      <c r="CT10" s="244"/>
      <c r="CX10" s="4"/>
      <c r="EG10" s="244"/>
      <c r="EH10" s="244"/>
      <c r="EI10" s="244"/>
      <c r="EJ10" s="244"/>
      <c r="EK10" s="244"/>
      <c r="EL10" s="244"/>
      <c r="EM10" s="244"/>
      <c r="EQ10" s="4"/>
      <c r="FZ10" s="259"/>
      <c r="GA10" s="259"/>
      <c r="GB10" s="259"/>
      <c r="GC10" s="259"/>
      <c r="GD10" s="259"/>
      <c r="GE10" s="259"/>
      <c r="GF10" s="259"/>
      <c r="GG10" s="256"/>
      <c r="GH10" s="256"/>
      <c r="GI10" s="256"/>
      <c r="GJ10" s="4"/>
      <c r="HS10" s="259"/>
      <c r="HT10" s="259"/>
      <c r="HU10" s="259"/>
      <c r="HV10" s="259"/>
      <c r="HW10" s="259"/>
      <c r="HX10" s="259"/>
      <c r="HY10" s="259"/>
      <c r="HZ10" s="256"/>
      <c r="IA10" s="256"/>
      <c r="IB10" s="303"/>
      <c r="IC10" s="303"/>
      <c r="ID10" s="4"/>
      <c r="IE10" s="303"/>
      <c r="IF10" s="303"/>
      <c r="IG10" s="303"/>
      <c r="IH10" s="303"/>
      <c r="II10" s="303"/>
      <c r="IJ10" s="303"/>
      <c r="IK10" s="303"/>
      <c r="IL10" s="303"/>
      <c r="IM10" s="303"/>
      <c r="IN10" s="303"/>
      <c r="IO10" s="303"/>
      <c r="IP10" s="303"/>
      <c r="IQ10" s="303"/>
      <c r="IR10" s="303"/>
      <c r="IS10" s="303"/>
      <c r="IT10" s="303"/>
      <c r="IU10" s="303"/>
      <c r="IV10" s="303"/>
      <c r="IW10" s="303"/>
      <c r="IX10" s="303"/>
      <c r="IY10" s="303"/>
      <c r="IZ10" s="303"/>
      <c r="JA10" s="303"/>
      <c r="JB10" s="303"/>
      <c r="JC10" s="303"/>
      <c r="JD10" s="303"/>
      <c r="JE10" s="303"/>
      <c r="JF10" s="303"/>
      <c r="JG10" s="303"/>
      <c r="JH10" s="303"/>
      <c r="JI10" s="303"/>
      <c r="JJ10" s="303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305"/>
      <c r="JX10" s="71"/>
      <c r="JY10" s="303"/>
      <c r="JZ10" s="303"/>
      <c r="KA10" s="303"/>
      <c r="KB10" s="303"/>
      <c r="KC10" s="303"/>
      <c r="KD10" s="303"/>
      <c r="KE10" s="303"/>
      <c r="KF10" s="303"/>
      <c r="KG10" s="303"/>
      <c r="KH10" s="44"/>
      <c r="KI10" s="4"/>
      <c r="KS10" s="44"/>
      <c r="KT10" s="4"/>
      <c r="LD10" s="44">
        <f>(40.6+41.6)/2</f>
        <v>41.1</v>
      </c>
      <c r="LE10" s="4"/>
    </row>
    <row r="11" spans="1:317" ht="15.75" thickBot="1">
      <c r="B11" s="60"/>
      <c r="C11" s="322" t="s">
        <v>37</v>
      </c>
      <c r="D11" s="321">
        <v>9.2089999999999996</v>
      </c>
      <c r="E11" s="321">
        <v>-3.0190000000000001</v>
      </c>
      <c r="F11" s="290">
        <v>60</v>
      </c>
      <c r="G11" s="305">
        <f t="shared" si="0"/>
        <v>519.67000000000007</v>
      </c>
      <c r="H11" s="305">
        <f t="shared" si="1"/>
        <v>17301084906.105522</v>
      </c>
      <c r="I11" s="26">
        <f t="shared" si="2"/>
        <v>173.01084906105521</v>
      </c>
      <c r="M11" s="8" t="s">
        <v>17</v>
      </c>
      <c r="N11" s="204" t="s">
        <v>60</v>
      </c>
      <c r="O11" s="475"/>
      <c r="P11" s="471"/>
      <c r="Q11" s="472"/>
      <c r="R11" s="472"/>
      <c r="S11" s="473"/>
      <c r="T11" s="219" t="s">
        <v>92</v>
      </c>
      <c r="U11" s="220" t="s">
        <v>60</v>
      </c>
      <c r="V11" s="451" t="s">
        <v>61</v>
      </c>
      <c r="W11" s="452"/>
      <c r="X11" s="452"/>
      <c r="Y11" s="452"/>
      <c r="Z11" s="452"/>
      <c r="AA11" s="452"/>
      <c r="AB11" s="452"/>
      <c r="AC11" s="453"/>
      <c r="AD11" s="454" t="s">
        <v>62</v>
      </c>
      <c r="AE11" s="455"/>
      <c r="AF11" s="455"/>
      <c r="AG11" s="455"/>
      <c r="AH11" s="455"/>
      <c r="AI11" s="455"/>
      <c r="AJ11" s="455"/>
      <c r="AK11" s="456"/>
      <c r="AL11" s="454" t="s">
        <v>56</v>
      </c>
      <c r="AM11" s="455"/>
      <c r="AN11" s="455"/>
      <c r="AO11" s="455"/>
      <c r="AP11" s="455"/>
      <c r="AQ11" s="455"/>
      <c r="AR11" s="455"/>
      <c r="AS11" s="456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G11" s="8" t="s">
        <v>17</v>
      </c>
      <c r="BH11" s="14"/>
      <c r="BI11" s="65" t="s">
        <v>42</v>
      </c>
      <c r="BJ11" s="462" t="s">
        <v>43</v>
      </c>
      <c r="BK11" s="462"/>
      <c r="BL11" s="462"/>
      <c r="BM11" s="463"/>
      <c r="BN11" s="48"/>
      <c r="BO11" s="61"/>
      <c r="BP11" s="451" t="s">
        <v>61</v>
      </c>
      <c r="BQ11" s="452"/>
      <c r="BR11" s="452"/>
      <c r="BS11" s="452"/>
      <c r="BT11" s="452"/>
      <c r="BU11" s="452"/>
      <c r="BV11" s="452"/>
      <c r="BW11" s="453"/>
      <c r="BX11" s="454" t="s">
        <v>62</v>
      </c>
      <c r="BY11" s="455"/>
      <c r="BZ11" s="455"/>
      <c r="CA11" s="455"/>
      <c r="CB11" s="455"/>
      <c r="CC11" s="455"/>
      <c r="CD11" s="455"/>
      <c r="CE11" s="456"/>
      <c r="CF11" s="454" t="s">
        <v>56</v>
      </c>
      <c r="CG11" s="455"/>
      <c r="CH11" s="455"/>
      <c r="CI11" s="455"/>
      <c r="CJ11" s="455"/>
      <c r="CK11" s="455"/>
      <c r="CL11" s="455"/>
      <c r="CM11" s="456"/>
      <c r="CN11" s="244"/>
      <c r="CO11" s="244"/>
      <c r="CP11" s="244"/>
      <c r="CQ11" s="244"/>
      <c r="CR11" s="244"/>
      <c r="CS11" s="244"/>
      <c r="CZ11" s="8" t="s">
        <v>17</v>
      </c>
      <c r="DA11" s="14"/>
      <c r="DB11" s="65" t="s">
        <v>42</v>
      </c>
      <c r="DC11" s="462" t="s">
        <v>43</v>
      </c>
      <c r="DD11" s="462"/>
      <c r="DE11" s="462"/>
      <c r="DF11" s="463"/>
      <c r="DG11" s="48"/>
      <c r="DH11" s="61"/>
      <c r="DI11" s="451" t="s">
        <v>61</v>
      </c>
      <c r="DJ11" s="452"/>
      <c r="DK11" s="452"/>
      <c r="DL11" s="452"/>
      <c r="DM11" s="452"/>
      <c r="DN11" s="452"/>
      <c r="DO11" s="452"/>
      <c r="DP11" s="453"/>
      <c r="DQ11" s="454" t="s">
        <v>62</v>
      </c>
      <c r="DR11" s="455"/>
      <c r="DS11" s="455"/>
      <c r="DT11" s="455"/>
      <c r="DU11" s="455"/>
      <c r="DV11" s="455"/>
      <c r="DW11" s="455"/>
      <c r="DX11" s="456"/>
      <c r="DY11" s="454" t="s">
        <v>56</v>
      </c>
      <c r="DZ11" s="455"/>
      <c r="EA11" s="455"/>
      <c r="EB11" s="455"/>
      <c r="EC11" s="455"/>
      <c r="ED11" s="455"/>
      <c r="EE11" s="455"/>
      <c r="EF11" s="456"/>
      <c r="EG11" s="244"/>
      <c r="EH11" s="244"/>
      <c r="EI11" s="244"/>
      <c r="EJ11" s="244"/>
      <c r="EK11" s="244"/>
      <c r="EL11" s="244"/>
      <c r="EM11" s="43"/>
      <c r="EN11" s="43"/>
      <c r="EO11" s="43"/>
      <c r="ES11" s="8" t="s">
        <v>17</v>
      </c>
      <c r="ET11" s="14"/>
      <c r="EU11" s="65" t="s">
        <v>42</v>
      </c>
      <c r="EV11" s="462" t="s">
        <v>43</v>
      </c>
      <c r="EW11" s="462"/>
      <c r="EX11" s="462"/>
      <c r="EY11" s="463"/>
      <c r="EZ11" s="48"/>
      <c r="FA11" s="61"/>
      <c r="FB11" s="451" t="s">
        <v>61</v>
      </c>
      <c r="FC11" s="452"/>
      <c r="FD11" s="452"/>
      <c r="FE11" s="452"/>
      <c r="FF11" s="452"/>
      <c r="FG11" s="452"/>
      <c r="FH11" s="452"/>
      <c r="FI11" s="453"/>
      <c r="FJ11" s="454" t="s">
        <v>62</v>
      </c>
      <c r="FK11" s="455"/>
      <c r="FL11" s="455"/>
      <c r="FM11" s="455"/>
      <c r="FN11" s="455"/>
      <c r="FO11" s="455"/>
      <c r="FP11" s="455"/>
      <c r="FQ11" s="456"/>
      <c r="FR11" s="454" t="s">
        <v>56</v>
      </c>
      <c r="FS11" s="455"/>
      <c r="FT11" s="455"/>
      <c r="FU11" s="455"/>
      <c r="FV11" s="455"/>
      <c r="FW11" s="455"/>
      <c r="FX11" s="455"/>
      <c r="FY11" s="456"/>
      <c r="FZ11" s="259"/>
      <c r="GA11" s="259"/>
      <c r="GB11" s="259"/>
      <c r="GC11" s="259"/>
      <c r="GD11" s="259"/>
      <c r="GE11" s="259"/>
      <c r="GL11" s="8" t="s">
        <v>17</v>
      </c>
      <c r="GM11" s="14"/>
      <c r="GN11" s="65" t="s">
        <v>42</v>
      </c>
      <c r="GO11" s="462" t="s">
        <v>43</v>
      </c>
      <c r="GP11" s="462"/>
      <c r="GQ11" s="462"/>
      <c r="GR11" s="463"/>
      <c r="GS11" s="48"/>
      <c r="GT11" s="61"/>
      <c r="GU11" s="451" t="s">
        <v>61</v>
      </c>
      <c r="GV11" s="452"/>
      <c r="GW11" s="452"/>
      <c r="GX11" s="452"/>
      <c r="GY11" s="452"/>
      <c r="GZ11" s="452"/>
      <c r="HA11" s="452"/>
      <c r="HB11" s="453"/>
      <c r="HC11" s="454" t="s">
        <v>62</v>
      </c>
      <c r="HD11" s="455"/>
      <c r="HE11" s="455"/>
      <c r="HF11" s="455"/>
      <c r="HG11" s="455"/>
      <c r="HH11" s="455"/>
      <c r="HI11" s="455"/>
      <c r="HJ11" s="456"/>
      <c r="HK11" s="454" t="s">
        <v>56</v>
      </c>
      <c r="HL11" s="455"/>
      <c r="HM11" s="455"/>
      <c r="HN11" s="455"/>
      <c r="HO11" s="455"/>
      <c r="HP11" s="455"/>
      <c r="HQ11" s="455"/>
      <c r="HR11" s="456"/>
      <c r="HS11" s="259"/>
      <c r="HT11" s="259"/>
      <c r="HU11" s="259"/>
      <c r="HV11" s="259"/>
      <c r="HW11" s="259"/>
      <c r="HX11" s="259"/>
      <c r="IF11" s="8" t="s">
        <v>17</v>
      </c>
      <c r="IG11" s="14"/>
      <c r="IH11" s="65" t="s">
        <v>42</v>
      </c>
      <c r="II11" s="461" t="s">
        <v>43</v>
      </c>
      <c r="IJ11" s="462"/>
      <c r="IK11" s="462"/>
      <c r="IL11" s="463"/>
      <c r="IM11" s="451" t="s">
        <v>61</v>
      </c>
      <c r="IN11" s="452"/>
      <c r="IO11" s="452"/>
      <c r="IP11" s="452"/>
      <c r="IQ11" s="452"/>
      <c r="IR11" s="452"/>
      <c r="IS11" s="452"/>
      <c r="IT11" s="453"/>
      <c r="IU11" s="454" t="s">
        <v>62</v>
      </c>
      <c r="IV11" s="455"/>
      <c r="IW11" s="455"/>
      <c r="IX11" s="455"/>
      <c r="IY11" s="455"/>
      <c r="IZ11" s="455"/>
      <c r="JA11" s="455"/>
      <c r="JB11" s="456"/>
      <c r="JC11" s="455" t="s">
        <v>56</v>
      </c>
      <c r="JD11" s="455"/>
      <c r="JE11" s="455"/>
      <c r="JF11" s="455"/>
      <c r="JG11" s="455"/>
      <c r="JH11" s="455"/>
      <c r="JI11" s="455"/>
      <c r="JJ11" s="456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49"/>
      <c r="JX11" s="72"/>
      <c r="JZ11" s="8" t="s">
        <v>17</v>
      </c>
      <c r="KA11" s="14"/>
      <c r="KB11" s="65" t="s">
        <v>42</v>
      </c>
      <c r="KC11" s="461" t="s">
        <v>43</v>
      </c>
      <c r="KD11" s="462"/>
      <c r="KE11" s="462"/>
      <c r="KF11" s="463"/>
      <c r="KH11" s="49"/>
      <c r="KK11" s="8" t="s">
        <v>17</v>
      </c>
      <c r="KL11" s="14"/>
      <c r="KM11" s="65" t="s">
        <v>42</v>
      </c>
      <c r="KN11" s="462" t="s">
        <v>43</v>
      </c>
      <c r="KO11" s="462"/>
      <c r="KP11" s="462"/>
      <c r="KQ11" s="463"/>
      <c r="KS11" s="49"/>
      <c r="KV11" s="8" t="s">
        <v>17</v>
      </c>
      <c r="KW11" s="14"/>
      <c r="KX11" s="65" t="s">
        <v>42</v>
      </c>
      <c r="KY11" s="462" t="s">
        <v>43</v>
      </c>
      <c r="KZ11" s="462"/>
      <c r="LA11" s="462"/>
      <c r="LB11" s="463"/>
      <c r="LD11" s="49"/>
    </row>
    <row r="12" spans="1:317" ht="15.75" thickBot="1">
      <c r="A12" s="60"/>
      <c r="B12" s="289" t="s">
        <v>52</v>
      </c>
      <c r="C12" s="322" t="s">
        <v>51</v>
      </c>
      <c r="D12" s="321">
        <v>11.375</v>
      </c>
      <c r="E12" s="321">
        <v>-3.8220000000000001</v>
      </c>
      <c r="F12" s="290">
        <v>60</v>
      </c>
      <c r="G12" s="305">
        <f t="shared" si="0"/>
        <v>519.67000000000007</v>
      </c>
      <c r="H12" s="305">
        <f t="shared" si="1"/>
        <v>7882546046.1761436</v>
      </c>
      <c r="I12" s="26">
        <f t="shared" si="2"/>
        <v>78.825460461761438</v>
      </c>
      <c r="M12" s="51" t="s">
        <v>18</v>
      </c>
      <c r="N12" s="52"/>
      <c r="O12" s="64" t="s">
        <v>38</v>
      </c>
      <c r="P12" s="2" t="s">
        <v>39</v>
      </c>
      <c r="Q12" s="63" t="s">
        <v>40</v>
      </c>
      <c r="R12" s="63" t="s">
        <v>41</v>
      </c>
      <c r="S12" s="15" t="s">
        <v>38</v>
      </c>
      <c r="T12" s="193" t="s">
        <v>91</v>
      </c>
      <c r="U12" s="241" t="s">
        <v>93</v>
      </c>
      <c r="V12" s="215" t="s">
        <v>83</v>
      </c>
      <c r="W12" s="216" t="s">
        <v>84</v>
      </c>
      <c r="X12" s="216" t="s">
        <v>65</v>
      </c>
      <c r="Y12" s="216" t="s">
        <v>86</v>
      </c>
      <c r="Z12" s="217" t="s">
        <v>39</v>
      </c>
      <c r="AA12" s="216" t="s">
        <v>40</v>
      </c>
      <c r="AB12" s="216" t="s">
        <v>41</v>
      </c>
      <c r="AC12" s="240" t="s">
        <v>38</v>
      </c>
      <c r="AD12" s="194" t="s">
        <v>83</v>
      </c>
      <c r="AE12" s="63" t="s">
        <v>84</v>
      </c>
      <c r="AF12" s="63" t="s">
        <v>65</v>
      </c>
      <c r="AG12" s="63" t="s">
        <v>86</v>
      </c>
      <c r="AH12" s="2" t="s">
        <v>39</v>
      </c>
      <c r="AI12" s="63" t="s">
        <v>40</v>
      </c>
      <c r="AJ12" s="63" t="s">
        <v>41</v>
      </c>
      <c r="AK12" s="15" t="s">
        <v>38</v>
      </c>
      <c r="AL12" s="194" t="s">
        <v>83</v>
      </c>
      <c r="AM12" s="63" t="s">
        <v>84</v>
      </c>
      <c r="AN12" s="63" t="s">
        <v>65</v>
      </c>
      <c r="AO12" s="63" t="s">
        <v>86</v>
      </c>
      <c r="AP12" s="2" t="s">
        <v>39</v>
      </c>
      <c r="AQ12" s="63" t="s">
        <v>40</v>
      </c>
      <c r="AR12" s="63" t="s">
        <v>41</v>
      </c>
      <c r="AS12" s="15" t="s">
        <v>38</v>
      </c>
      <c r="AT12" s="62" t="s">
        <v>94</v>
      </c>
      <c r="AU12" s="62" t="s">
        <v>99</v>
      </c>
      <c r="AV12" s="62" t="s">
        <v>100</v>
      </c>
      <c r="AW12" s="62" t="s">
        <v>95</v>
      </c>
      <c r="AX12" s="62" t="s">
        <v>98</v>
      </c>
      <c r="AY12" s="62" t="s">
        <v>100</v>
      </c>
      <c r="AZ12" s="62" t="s">
        <v>96</v>
      </c>
      <c r="BA12" s="62" t="s">
        <v>98</v>
      </c>
      <c r="BB12" s="62" t="s">
        <v>100</v>
      </c>
      <c r="BC12" s="62"/>
      <c r="BG12" s="51" t="s">
        <v>18</v>
      </c>
      <c r="BH12" s="52"/>
      <c r="BI12" s="64" t="s">
        <v>38</v>
      </c>
      <c r="BJ12" s="2" t="s">
        <v>39</v>
      </c>
      <c r="BK12" s="63" t="s">
        <v>40</v>
      </c>
      <c r="BL12" s="63" t="s">
        <v>41</v>
      </c>
      <c r="BM12" s="15" t="s">
        <v>38</v>
      </c>
      <c r="BN12" s="193" t="s">
        <v>85</v>
      </c>
      <c r="BO12" s="28" t="s">
        <v>60</v>
      </c>
      <c r="BP12" s="215" t="s">
        <v>83</v>
      </c>
      <c r="BQ12" s="216" t="s">
        <v>84</v>
      </c>
      <c r="BR12" s="216" t="s">
        <v>65</v>
      </c>
      <c r="BS12" s="216" t="s">
        <v>86</v>
      </c>
      <c r="BT12" s="217" t="s">
        <v>39</v>
      </c>
      <c r="BU12" s="216" t="s">
        <v>40</v>
      </c>
      <c r="BV12" s="218" t="s">
        <v>41</v>
      </c>
      <c r="BW12" s="15" t="s">
        <v>38</v>
      </c>
      <c r="BX12" s="194" t="s">
        <v>83</v>
      </c>
      <c r="BY12" s="63" t="s">
        <v>84</v>
      </c>
      <c r="BZ12" s="63" t="s">
        <v>65</v>
      </c>
      <c r="CA12" s="63" t="s">
        <v>86</v>
      </c>
      <c r="CB12" s="2" t="s">
        <v>39</v>
      </c>
      <c r="CC12" s="63" t="s">
        <v>40</v>
      </c>
      <c r="CD12" s="63" t="s">
        <v>41</v>
      </c>
      <c r="CE12" s="15" t="s">
        <v>38</v>
      </c>
      <c r="CF12" s="194" t="s">
        <v>83</v>
      </c>
      <c r="CG12" s="63" t="s">
        <v>84</v>
      </c>
      <c r="CH12" s="63" t="s">
        <v>65</v>
      </c>
      <c r="CI12" s="63" t="s">
        <v>86</v>
      </c>
      <c r="CJ12" s="2" t="s">
        <v>39</v>
      </c>
      <c r="CK12" s="63" t="s">
        <v>40</v>
      </c>
      <c r="CL12" s="63" t="s">
        <v>41</v>
      </c>
      <c r="CM12" s="15" t="s">
        <v>38</v>
      </c>
      <c r="CN12" s="62" t="s">
        <v>94</v>
      </c>
      <c r="CO12" s="62" t="s">
        <v>99</v>
      </c>
      <c r="CP12" s="62" t="s">
        <v>100</v>
      </c>
      <c r="CQ12" s="62" t="s">
        <v>95</v>
      </c>
      <c r="CR12" s="62" t="s">
        <v>98</v>
      </c>
      <c r="CS12" s="62" t="s">
        <v>100</v>
      </c>
      <c r="CT12" s="62" t="s">
        <v>96</v>
      </c>
      <c r="CU12" s="62" t="s">
        <v>98</v>
      </c>
      <c r="CV12" s="62" t="s">
        <v>100</v>
      </c>
      <c r="CZ12" s="51" t="s">
        <v>18</v>
      </c>
      <c r="DA12" s="52"/>
      <c r="DB12" s="64" t="s">
        <v>38</v>
      </c>
      <c r="DC12" s="2" t="s">
        <v>39</v>
      </c>
      <c r="DD12" s="63" t="s">
        <v>40</v>
      </c>
      <c r="DE12" s="63" t="s">
        <v>41</v>
      </c>
      <c r="DF12" s="15" t="s">
        <v>38</v>
      </c>
      <c r="DG12" s="193" t="s">
        <v>85</v>
      </c>
      <c r="DH12" s="28" t="s">
        <v>60</v>
      </c>
      <c r="DI12" s="242" t="s">
        <v>83</v>
      </c>
      <c r="DJ12" s="243" t="s">
        <v>84</v>
      </c>
      <c r="DK12" s="243" t="s">
        <v>65</v>
      </c>
      <c r="DL12" s="243" t="s">
        <v>86</v>
      </c>
      <c r="DM12" s="48" t="s">
        <v>39</v>
      </c>
      <c r="DN12" s="243" t="s">
        <v>40</v>
      </c>
      <c r="DO12" s="243" t="s">
        <v>41</v>
      </c>
      <c r="DP12" s="240" t="s">
        <v>38</v>
      </c>
      <c r="DQ12" s="194" t="s">
        <v>83</v>
      </c>
      <c r="DR12" s="63" t="s">
        <v>84</v>
      </c>
      <c r="DS12" s="63" t="s">
        <v>65</v>
      </c>
      <c r="DT12" s="63" t="s">
        <v>86</v>
      </c>
      <c r="DU12" s="2" t="s">
        <v>39</v>
      </c>
      <c r="DV12" s="63" t="s">
        <v>40</v>
      </c>
      <c r="DW12" s="63" t="s">
        <v>41</v>
      </c>
      <c r="DX12" s="15" t="s">
        <v>38</v>
      </c>
      <c r="DY12" s="194" t="s">
        <v>83</v>
      </c>
      <c r="DZ12" s="63" t="s">
        <v>84</v>
      </c>
      <c r="EA12" s="63" t="s">
        <v>65</v>
      </c>
      <c r="EB12" s="63" t="s">
        <v>86</v>
      </c>
      <c r="EC12" s="2" t="s">
        <v>39</v>
      </c>
      <c r="ED12" s="63" t="s">
        <v>40</v>
      </c>
      <c r="EE12" s="63" t="s">
        <v>41</v>
      </c>
      <c r="EF12" s="15" t="s">
        <v>38</v>
      </c>
      <c r="EG12" s="62" t="s">
        <v>94</v>
      </c>
      <c r="EH12" s="62" t="s">
        <v>99</v>
      </c>
      <c r="EI12" s="62" t="s">
        <v>100</v>
      </c>
      <c r="EJ12" s="62" t="s">
        <v>95</v>
      </c>
      <c r="EK12" s="62" t="s">
        <v>98</v>
      </c>
      <c r="EL12" s="62" t="s">
        <v>100</v>
      </c>
      <c r="EM12" s="62" t="s">
        <v>96</v>
      </c>
      <c r="EN12" s="62" t="s">
        <v>98</v>
      </c>
      <c r="EO12" s="62" t="s">
        <v>100</v>
      </c>
      <c r="ES12" s="51" t="s">
        <v>18</v>
      </c>
      <c r="ET12" s="52"/>
      <c r="EU12" s="64" t="s">
        <v>38</v>
      </c>
      <c r="EV12" s="2" t="s">
        <v>39</v>
      </c>
      <c r="EW12" s="63" t="s">
        <v>40</v>
      </c>
      <c r="EX12" s="63" t="s">
        <v>41</v>
      </c>
      <c r="EY12" s="15" t="s">
        <v>38</v>
      </c>
      <c r="EZ12" s="193" t="s">
        <v>85</v>
      </c>
      <c r="FA12" s="28" t="s">
        <v>60</v>
      </c>
      <c r="FB12" s="242" t="s">
        <v>83</v>
      </c>
      <c r="FC12" s="243" t="s">
        <v>84</v>
      </c>
      <c r="FD12" s="243" t="s">
        <v>65</v>
      </c>
      <c r="FE12" s="243" t="s">
        <v>86</v>
      </c>
      <c r="FF12" s="48" t="s">
        <v>39</v>
      </c>
      <c r="FG12" s="243" t="s">
        <v>40</v>
      </c>
      <c r="FH12" s="243" t="s">
        <v>41</v>
      </c>
      <c r="FI12" s="240" t="s">
        <v>38</v>
      </c>
      <c r="FJ12" s="194" t="s">
        <v>83</v>
      </c>
      <c r="FK12" s="63" t="s">
        <v>84</v>
      </c>
      <c r="FL12" s="63" t="s">
        <v>65</v>
      </c>
      <c r="FM12" s="63" t="s">
        <v>86</v>
      </c>
      <c r="FN12" s="2" t="s">
        <v>39</v>
      </c>
      <c r="FO12" s="63" t="s">
        <v>40</v>
      </c>
      <c r="FP12" s="63" t="s">
        <v>41</v>
      </c>
      <c r="FQ12" s="15" t="s">
        <v>38</v>
      </c>
      <c r="FR12" s="194" t="s">
        <v>83</v>
      </c>
      <c r="FS12" s="63" t="s">
        <v>84</v>
      </c>
      <c r="FT12" s="63" t="s">
        <v>65</v>
      </c>
      <c r="FU12" s="63" t="s">
        <v>86</v>
      </c>
      <c r="FV12" s="2" t="s">
        <v>39</v>
      </c>
      <c r="FW12" s="63" t="s">
        <v>40</v>
      </c>
      <c r="FX12" s="63" t="s">
        <v>41</v>
      </c>
      <c r="FY12" s="15" t="s">
        <v>38</v>
      </c>
      <c r="FZ12" s="62" t="s">
        <v>94</v>
      </c>
      <c r="GA12" s="62" t="s">
        <v>99</v>
      </c>
      <c r="GB12" s="62" t="s">
        <v>100</v>
      </c>
      <c r="GC12" s="62" t="s">
        <v>95</v>
      </c>
      <c r="GD12" s="62" t="s">
        <v>98</v>
      </c>
      <c r="GE12" s="62" t="s">
        <v>100</v>
      </c>
      <c r="GF12" s="62" t="s">
        <v>96</v>
      </c>
      <c r="GG12" s="62" t="s">
        <v>98</v>
      </c>
      <c r="GH12" s="62" t="s">
        <v>100</v>
      </c>
      <c r="GL12" s="51" t="s">
        <v>18</v>
      </c>
      <c r="GM12" s="52"/>
      <c r="GN12" s="64" t="s">
        <v>38</v>
      </c>
      <c r="GO12" s="2" t="s">
        <v>39</v>
      </c>
      <c r="GP12" s="63" t="s">
        <v>40</v>
      </c>
      <c r="GQ12" s="63" t="s">
        <v>41</v>
      </c>
      <c r="GR12" s="15" t="s">
        <v>38</v>
      </c>
      <c r="GS12" s="193" t="s">
        <v>85</v>
      </c>
      <c r="GT12" s="28" t="s">
        <v>60</v>
      </c>
      <c r="GU12" s="242" t="s">
        <v>83</v>
      </c>
      <c r="GV12" s="243" t="s">
        <v>84</v>
      </c>
      <c r="GW12" s="243" t="s">
        <v>65</v>
      </c>
      <c r="GX12" s="243" t="s">
        <v>86</v>
      </c>
      <c r="GY12" s="48" t="s">
        <v>39</v>
      </c>
      <c r="GZ12" s="243" t="s">
        <v>40</v>
      </c>
      <c r="HA12" s="243" t="s">
        <v>41</v>
      </c>
      <c r="HB12" s="240" t="s">
        <v>38</v>
      </c>
      <c r="HC12" s="194" t="s">
        <v>83</v>
      </c>
      <c r="HD12" s="63" t="s">
        <v>84</v>
      </c>
      <c r="HE12" s="63" t="s">
        <v>65</v>
      </c>
      <c r="HF12" s="63" t="s">
        <v>86</v>
      </c>
      <c r="HG12" s="2" t="s">
        <v>39</v>
      </c>
      <c r="HH12" s="63" t="s">
        <v>40</v>
      </c>
      <c r="HI12" s="63" t="s">
        <v>41</v>
      </c>
      <c r="HJ12" s="15" t="s">
        <v>38</v>
      </c>
      <c r="HK12" s="194" t="s">
        <v>83</v>
      </c>
      <c r="HL12" s="63" t="s">
        <v>84</v>
      </c>
      <c r="HM12" s="63" t="s">
        <v>65</v>
      </c>
      <c r="HN12" s="63" t="s">
        <v>86</v>
      </c>
      <c r="HO12" s="2" t="s">
        <v>39</v>
      </c>
      <c r="HP12" s="63" t="s">
        <v>40</v>
      </c>
      <c r="HQ12" s="63" t="s">
        <v>41</v>
      </c>
      <c r="HR12" s="15" t="s">
        <v>38</v>
      </c>
      <c r="HS12" s="62" t="s">
        <v>94</v>
      </c>
      <c r="HT12" s="62" t="s">
        <v>99</v>
      </c>
      <c r="HU12" s="62" t="s">
        <v>100</v>
      </c>
      <c r="HV12" s="62" t="s">
        <v>95</v>
      </c>
      <c r="HW12" s="62" t="s">
        <v>98</v>
      </c>
      <c r="HX12" s="62" t="s">
        <v>100</v>
      </c>
      <c r="HY12" s="62" t="s">
        <v>96</v>
      </c>
      <c r="HZ12" s="62" t="s">
        <v>98</v>
      </c>
      <c r="IA12" s="62" t="s">
        <v>100</v>
      </c>
      <c r="IB12" s="62"/>
      <c r="IF12" s="51" t="s">
        <v>18</v>
      </c>
      <c r="IG12" s="52"/>
      <c r="IH12" s="64" t="s">
        <v>38</v>
      </c>
      <c r="II12" s="2" t="s">
        <v>39</v>
      </c>
      <c r="IJ12" s="63" t="s">
        <v>40</v>
      </c>
      <c r="IK12" s="63" t="s">
        <v>41</v>
      </c>
      <c r="IL12" s="15" t="s">
        <v>38</v>
      </c>
      <c r="IM12" s="215" t="s">
        <v>83</v>
      </c>
      <c r="IN12" s="216" t="s">
        <v>84</v>
      </c>
      <c r="IO12" s="216" t="s">
        <v>65</v>
      </c>
      <c r="IP12" s="216" t="s">
        <v>86</v>
      </c>
      <c r="IQ12" s="217" t="s">
        <v>39</v>
      </c>
      <c r="IR12" s="216" t="s">
        <v>40</v>
      </c>
      <c r="IS12" s="216" t="s">
        <v>41</v>
      </c>
      <c r="IT12" s="240" t="s">
        <v>38</v>
      </c>
      <c r="IU12" s="194" t="s">
        <v>83</v>
      </c>
      <c r="IV12" s="63" t="s">
        <v>84</v>
      </c>
      <c r="IW12" s="63" t="s">
        <v>65</v>
      </c>
      <c r="IX12" s="63" t="s">
        <v>86</v>
      </c>
      <c r="IY12" s="2" t="s">
        <v>39</v>
      </c>
      <c r="IZ12" s="63" t="s">
        <v>40</v>
      </c>
      <c r="JA12" s="63" t="s">
        <v>41</v>
      </c>
      <c r="JB12" s="15" t="s">
        <v>38</v>
      </c>
      <c r="JC12" s="393" t="s">
        <v>83</v>
      </c>
      <c r="JD12" s="63" t="s">
        <v>84</v>
      </c>
      <c r="JE12" s="63" t="s">
        <v>65</v>
      </c>
      <c r="JF12" s="63" t="s">
        <v>86</v>
      </c>
      <c r="JG12" s="2" t="s">
        <v>39</v>
      </c>
      <c r="JH12" s="63" t="s">
        <v>40</v>
      </c>
      <c r="JI12" s="63" t="s">
        <v>41</v>
      </c>
      <c r="JJ12" s="15" t="s">
        <v>38</v>
      </c>
      <c r="JK12" s="62" t="s">
        <v>94</v>
      </c>
      <c r="JL12" s="62" t="s">
        <v>99</v>
      </c>
      <c r="JM12" s="62" t="s">
        <v>100</v>
      </c>
      <c r="JN12" s="62" t="s">
        <v>95</v>
      </c>
      <c r="JO12" s="62" t="s">
        <v>98</v>
      </c>
      <c r="JP12" s="62" t="s">
        <v>100</v>
      </c>
      <c r="JQ12" s="62" t="s">
        <v>96</v>
      </c>
      <c r="JR12" s="62" t="s">
        <v>98</v>
      </c>
      <c r="JS12" s="62" t="s">
        <v>100</v>
      </c>
      <c r="JT12" s="62"/>
      <c r="JU12" s="62"/>
      <c r="JV12" s="62"/>
      <c r="JW12" s="49"/>
      <c r="JX12" s="72"/>
      <c r="JZ12" s="51" t="s">
        <v>18</v>
      </c>
      <c r="KA12" s="52"/>
      <c r="KB12" s="64" t="s">
        <v>38</v>
      </c>
      <c r="KC12" s="305" t="s">
        <v>39</v>
      </c>
      <c r="KD12" s="62" t="s">
        <v>40</v>
      </c>
      <c r="KE12" s="62" t="s">
        <v>41</v>
      </c>
      <c r="KF12" s="52" t="s">
        <v>38</v>
      </c>
      <c r="KH12" s="49"/>
      <c r="KK12" s="51" t="s">
        <v>18</v>
      </c>
      <c r="KL12" s="52"/>
      <c r="KM12" s="64" t="s">
        <v>38</v>
      </c>
      <c r="KN12" s="44" t="s">
        <v>39</v>
      </c>
      <c r="KO12" s="62" t="s">
        <v>40</v>
      </c>
      <c r="KP12" s="62" t="s">
        <v>41</v>
      </c>
      <c r="KQ12" s="52" t="s">
        <v>38</v>
      </c>
      <c r="KS12" s="49"/>
      <c r="KV12" s="51" t="s">
        <v>18</v>
      </c>
      <c r="KW12" s="52"/>
      <c r="KX12" s="64" t="s">
        <v>38</v>
      </c>
      <c r="KY12" s="44" t="s">
        <v>39</v>
      </c>
      <c r="KZ12" s="62" t="s">
        <v>40</v>
      </c>
      <c r="LA12" s="62" t="s">
        <v>41</v>
      </c>
      <c r="LB12" s="52" t="s">
        <v>38</v>
      </c>
      <c r="LD12" s="49"/>
    </row>
    <row r="13" spans="1:317" s="16" customFormat="1">
      <c r="A13" s="60"/>
      <c r="C13" s="322" t="s">
        <v>109</v>
      </c>
      <c r="D13" s="321">
        <v>9.1999999999999993</v>
      </c>
      <c r="E13" s="321">
        <v>-3.024</v>
      </c>
      <c r="F13" s="290">
        <v>60</v>
      </c>
      <c r="G13" s="305">
        <f t="shared" si="0"/>
        <v>519.67000000000007</v>
      </c>
      <c r="H13" s="305">
        <f t="shared" si="1"/>
        <v>5240867512.8421297</v>
      </c>
      <c r="I13" s="26">
        <f t="shared" si="2"/>
        <v>52.408675128421294</v>
      </c>
      <c r="K13" s="4"/>
      <c r="M13" s="30">
        <v>1E-4</v>
      </c>
      <c r="N13" s="53">
        <f>LOG(M13)</f>
        <v>-4</v>
      </c>
      <c r="O13" s="209">
        <v>1.8875814392934021</v>
      </c>
      <c r="P13" s="195">
        <f t="shared" ref="P13:P41" si="3">3.750063+0.02932*$C$24-0.001767*$C$24^2-0.002841*$E$23-0.058097*$S$4-0.802208*($S$5/($S$5+$S$4))+(3.871977-0.0021*$E$23+0.003958*$E$22-0.000017*$E$22^2+0.00547*$E$21)/(1+EXP(-0.603313-0.313351*LOG(M13)-0.393532*LOG($I$8)))</f>
        <v>4.7834351145864744</v>
      </c>
      <c r="Q13" s="69">
        <f>10^P13</f>
        <v>60734.451627175564</v>
      </c>
      <c r="R13" s="195">
        <f>Q13*0.00689476</f>
        <v>418.74946770098495</v>
      </c>
      <c r="S13" s="212">
        <f>LOG(R13)</f>
        <v>2.6219542679859837</v>
      </c>
      <c r="T13" s="200">
        <f>M13*2*PI()</f>
        <v>6.2831853071795862E-4</v>
      </c>
      <c r="U13" s="198">
        <f>LOG(T13)</f>
        <v>-3.2018201316418851</v>
      </c>
      <c r="V13" s="202">
        <f>$W$5*U13^3+$W$6*U13^2+$W$7*U13+$W$8</f>
        <v>2.9059918993282317</v>
      </c>
      <c r="W13" s="205">
        <f>10^V13</f>
        <v>805.36341902902279</v>
      </c>
      <c r="X13" s="205">
        <f>W13*0.000145038</f>
        <v>0.11680829956913141</v>
      </c>
      <c r="Y13" s="207">
        <f>$Z$5*U13^3+$Z$6*U13^2+$Z$7*U13+$Z$8</f>
        <v>87.159276773055382</v>
      </c>
      <c r="Z13" s="196">
        <f t="shared" ref="Z13:Z41" si="4">-0.349+0.754*(X13^-0.0052)*(6.65-0.032*$C$24+0.0027*$C$24^2+0.011*$E$23-0.0001*$E$23^2+0.006*$E$22-0.00014*$E$22^2-0.08*$S$4-1.06*($S$5/($S$5+$S$4)))+(2.56+0.03*$S$4+0.71*($S$5/($S$5+$S$4))+0.012*$E$22-0.0001*$E$22^2-0.01*$E$21)/(1+EXP(-0.7814-0.5785*LOG(X13)+0.8834*LOG(Y13)))</f>
        <v>4.6746016576204026</v>
      </c>
      <c r="AA13" s="50">
        <f>10^Z13</f>
        <v>47271.747544391998</v>
      </c>
      <c r="AB13" s="205">
        <f>AA13*0.00689476</f>
        <v>325.92735409917213</v>
      </c>
      <c r="AC13" s="213">
        <f>LOG(AB13)</f>
        <v>2.5131208110199119</v>
      </c>
      <c r="AD13" s="43">
        <f t="shared" ref="AD13:AD41" si="5">$X$5*U13^3+$X$6*U13^2+$X$7*U13+$X$8</f>
        <v>3.2938165182124068</v>
      </c>
      <c r="AE13" s="43">
        <f>10^AD13</f>
        <v>1967.0550679279397</v>
      </c>
      <c r="AF13" s="205">
        <f>AE13*0.000145038</f>
        <v>0.28529773294213251</v>
      </c>
      <c r="AG13" s="207">
        <f>$AA$5*$U13^3+$AA$6*$U13^2+$AA$7*$U13+$AA$8</f>
        <v>84.341082800412011</v>
      </c>
      <c r="AH13" s="196">
        <f t="shared" ref="AH13:AH41" si="6">-0.349+0.754*(AF13^-0.0052)*(6.65-0.032*$C$24+0.0027*$C$24^2+0.011*$E$23-0.0001*$E$23^2+0.006*$E$22-0.00014*$E$22^2-0.08*$S$4-1.06*($S$5/($S$5+$S$4)))+(2.56+0.03*$S$4+0.71*($S$5/($S$5+$S$4))+0.012*$E$22-0.0001*$E$22^2-0.01*$E$21)/(1+EXP(-0.7814-0.5785*LOG(AF13)+0.8834*LOG(AG13)))</f>
        <v>4.7869172129132576</v>
      </c>
      <c r="AI13" s="50">
        <f>10^AH13</f>
        <v>61223.367397772861</v>
      </c>
      <c r="AJ13" s="205">
        <f>AI13*0.00689476</f>
        <v>422.12042459946838</v>
      </c>
      <c r="AK13" s="213">
        <f>LOG(AJ13)</f>
        <v>2.6254363663127664</v>
      </c>
      <c r="AL13" s="43">
        <f t="shared" ref="AL13:AL41" si="7">$Y$5*U13^3+$Y$6*U13^2+$Y$7*U13+$Y$8</f>
        <v>4.0392018880168425</v>
      </c>
      <c r="AM13" s="43">
        <f>10^AL13</f>
        <v>10944.650257938176</v>
      </c>
      <c r="AN13" s="205">
        <f>AM13*0.000145038</f>
        <v>1.5873901841108371</v>
      </c>
      <c r="AO13" s="207">
        <f>$AB$5*$U13^3+$AB$6*$U13^2+$AB$7*$U13+$AB$8</f>
        <v>76.384011451242472</v>
      </c>
      <c r="AP13" s="196">
        <f t="shared" ref="AP13:AP41" si="8">-0.349+0.754*(AN13^-0.0052)*(6.65-0.032*$C$24+0.0027*$C$24^2+0.011*$E$23-0.0001*$E$23^2+0.006*$E$22-0.00014*$E$22^2-0.08*$S$4-1.06*($S$5/($S$5+$S$4)))+(2.56+0.03*$S$4+0.71*($S$5/($S$5+$S$4))+0.012*$E$22-0.0001*$E$22^2-0.01*$E$21)/(1+EXP(-0.7814-0.5785*LOG(AN13)+0.8834*LOG(AO13)))</f>
        <v>5.0640293412005422</v>
      </c>
      <c r="AQ13" s="50">
        <f>10^AP13</f>
        <v>115885.56465059399</v>
      </c>
      <c r="AR13" s="205">
        <f>AQ13*0.00689476</f>
        <v>799.00315573032947</v>
      </c>
      <c r="AS13" s="213">
        <f>LOG(AR13)</f>
        <v>2.9025484946000515</v>
      </c>
      <c r="AT13" s="252">
        <f>(20+$AU$4*3*X13/$AU$3)^0.58/(650+($AU$4*3*X13/$AU$3)^0.58)</f>
        <v>9.0631790941160355E-3</v>
      </c>
      <c r="AU13" s="253">
        <f>AT13*(4200000*(1-$AU$3/100)+3*X13*$AU$4*$AU$3/10000)+(1-AT13)*((1-$AU$3/100)/4200000+$AU$3/(3*$AU$4*X13))^-1</f>
        <v>31445.216917547579</v>
      </c>
      <c r="AV13" s="205">
        <f>LOG(AU13*0.00689476)</f>
        <v>2.3360737483543286</v>
      </c>
      <c r="AW13" s="252">
        <f>(20+$AU$4*3*AF13/$AU$3)^0.58/(650+($AU$4*3*AF13/$AU$3)^0.58)</f>
        <v>9.5202955736332136E-3</v>
      </c>
      <c r="AX13" s="253">
        <f>AW13*(4200000*(1-$AU$3/100)+3*AF13*$AU$4*$AU$3/10000)+(1-AW13)*((1-$AU$3/100)/4200000+$AU$3/(3*$AU$4*AF13))^-1</f>
        <v>33033.062343747297</v>
      </c>
      <c r="AY13" s="205">
        <f>LOG(AX13*0.00689476)</f>
        <v>2.3574679904073634</v>
      </c>
      <c r="AZ13" s="252">
        <f>(20+$AU$4*3*AN13/$AU$3)^0.58/(650+($AU$4*3*AN13/$AU$3)^0.58)</f>
        <v>1.2634842417766027E-2</v>
      </c>
      <c r="BA13" s="253">
        <f>AZ13*(4200000*(1-$AU$3/100)+3*AN13*$AU$4*$AU$3/10000)+(1-AZ13)*((1-$AU$3/100)/4200000+$AU$3/(3*$AU$4*AN13))^-1</f>
        <v>43853.496781495305</v>
      </c>
      <c r="BB13" s="205">
        <f>LOG(BA13*0.00689476)</f>
        <v>2.4805233821702113</v>
      </c>
      <c r="BC13" s="248"/>
      <c r="BE13" s="4"/>
      <c r="BF13" s="43"/>
      <c r="BG13" s="30">
        <v>1E-4</v>
      </c>
      <c r="BH13" s="53">
        <f>LOG(BG13)</f>
        <v>-4</v>
      </c>
      <c r="BI13" s="362">
        <v>1.9354118547619443</v>
      </c>
      <c r="BJ13" s="48">
        <f t="shared" ref="BJ13:BJ41" si="9">3.750063+0.02932*$C$24-0.001767*$C$24^2-0.002841*$E$23-0.058097*$BM$4-0.802208*($BM$5/($BM$5+$BM$4))+(3.871977-0.0021*$E$23+0.003958*$E$22-0.000017*$E$22^2+0.00547*$E$21)/(1+EXP(-0.603313-0.313351*LOG(BG13)-0.393532*LOG($I$10)))</f>
        <v>4.7525030210479748</v>
      </c>
      <c r="BK13" s="69">
        <f>10^BJ13</f>
        <v>56559.169145572421</v>
      </c>
      <c r="BL13" s="48">
        <f>BK13*0.00689476</f>
        <v>389.96189705812691</v>
      </c>
      <c r="BM13" s="61">
        <f>LOG(BL13)</f>
        <v>2.5910221744474837</v>
      </c>
      <c r="BN13" s="200">
        <f>BG13*2*PI()</f>
        <v>6.2831853071795862E-4</v>
      </c>
      <c r="BO13" s="198">
        <f>LOG(BN13)</f>
        <v>-3.2018201316418851</v>
      </c>
      <c r="BP13" s="236">
        <f>$BQ$5*BO13^3+$BQ$6*BO13^2+$BQ$7*BO13+$BQ$8</f>
        <v>3.2134860648656081</v>
      </c>
      <c r="BQ13" s="237">
        <f>10^BP13</f>
        <v>1634.8806921449282</v>
      </c>
      <c r="BR13" s="237">
        <f>BQ13*0.000145038</f>
        <v>0.23711982582731608</v>
      </c>
      <c r="BS13" s="238">
        <f t="shared" ref="BS13:BS41" si="10">$BT$5*BO13^4+$BT$6*BO13^3+$BT$7*BO13^2+$BT$8*BO13+$BT$9</f>
        <v>62.601880565130806</v>
      </c>
      <c r="BT13" s="195">
        <f t="shared" ref="BT13:BT41" si="11">-0.349+0.754*(BR13^-0.0052)*(6.65-0.032*$C$24+0.0027*$C$24^2+0.011*$E$23-0.0001*$E$23^2+0.006*$E$22-0.00014*$E$22^2-0.08*$BM$4-1.06*($BM$5/($BM$5+$BM$4)))+(2.56+0.03*$BM$4+0.71*($BM$5/($BM$5+$BM$4))+0.012*$E$22-0.0001*$E$22^2-0.01*$E$21)/(1+EXP(-0.7814-0.5785*LOG(BR13)+0.8834*LOG(BS13)))</f>
        <v>4.8689431466413948</v>
      </c>
      <c r="BU13" s="69">
        <f>10^BT13</f>
        <v>73950.845989367226</v>
      </c>
      <c r="BV13" s="237">
        <f>BU13*0.00689476</f>
        <v>509.87333489364954</v>
      </c>
      <c r="BW13" s="212">
        <f>LOG(BV13)</f>
        <v>2.7074623000409037</v>
      </c>
      <c r="BX13" s="43">
        <f>$BR$5*BO13^3+$BR$6*BO13^2+$BR$7*BO13+$BR$8</f>
        <v>3.4043359433072862</v>
      </c>
      <c r="BY13" s="43">
        <f>10^BX13</f>
        <v>2537.090407615719</v>
      </c>
      <c r="BZ13" s="205">
        <f>BY13*0.000145038</f>
        <v>0.36797451853976865</v>
      </c>
      <c r="CA13" s="207">
        <f>$BU$5*$BO13^4+$BU$6*$BO13^3+$BU$7*$BO13^2+$BU$8*$BO13+$BU$9</f>
        <v>61.494357765369273</v>
      </c>
      <c r="CB13" s="195">
        <f t="shared" ref="CB13:CB41" si="12">-0.349+0.754*(BZ13^-0.0052)*(6.65-0.032*$C$24+0.0027*$C$24^2+0.011*$E$23-0.0001*$E$23^2+0.006*$E$22-0.00014*$E$22^2-0.08*$BM$4-1.06*($BM$5/($BM$5+$BM$4)))+(2.56+0.03*$BM$4+0.71*($BM$5/($BM$5+$BM$4))+0.012*$E$22-0.0001*$E$22^2-0.01*$E$21)/(1+EXP(-0.7814-0.5785*LOG(BZ13)+0.8834*LOG(CA13)))</f>
        <v>4.933937063537309</v>
      </c>
      <c r="CC13" s="50">
        <f>10^CB13</f>
        <v>85888.904523973455</v>
      </c>
      <c r="CD13" s="205">
        <f>CC13*0.00689476</f>
        <v>592.18338335571116</v>
      </c>
      <c r="CE13" s="213">
        <f>LOG(CD13)</f>
        <v>2.7724562169368179</v>
      </c>
      <c r="CF13" s="43">
        <f>$BS$5*BO13^3+$BS$6*BO13^2+$BS$7*BO13+$BS$8</f>
        <v>4.1695542137251618</v>
      </c>
      <c r="CG13" s="43">
        <f>10^CF13</f>
        <v>14775.909202867042</v>
      </c>
      <c r="CH13" s="205">
        <f>CG13*0.000145038</f>
        <v>2.14306831896543</v>
      </c>
      <c r="CI13" s="207">
        <f>$BV$5*BO13^4+$BV$6*$BO13^3+$BV$7*BO13^2+$BV$8*BO13+$BV$9</f>
        <v>56.518091894529519</v>
      </c>
      <c r="CJ13" s="195">
        <f t="shared" ref="CJ13:CJ41" si="13">-0.349+0.754*(CH13^-0.0052)*(6.65-0.032*$C$24+0.0027*$C$24^2+0.011*$E$23-0.0001*$E$23^2+0.006*$E$22-0.00014*$E$22^2-0.08*$BM$4-1.06*($BM$5/($BM$5+$BM$4)))+(2.56+0.03*$BM$4+0.71*($BM$5/($BM$5+$BM$4))+0.012*$E$22-0.0001*$E$22^2-0.01*$E$21)/(1+EXP(-0.7814-0.5785*LOG(CH13)+0.8834*LOG(CI13)))</f>
        <v>5.2399423982050735</v>
      </c>
      <c r="CK13" s="50">
        <f>10^CJ13</f>
        <v>173757.03542370084</v>
      </c>
      <c r="CL13" s="205">
        <f>CK13*0.00689476</f>
        <v>1198.0130575579155</v>
      </c>
      <c r="CM13" s="213">
        <f>LOG(CL13)</f>
        <v>3.0784615516045828</v>
      </c>
      <c r="CN13" s="252">
        <f>(20+$CO$4*3*BR13/$CO$3)^0.58/(650+($CO$4*3*BR13/$CO$3)^0.58)</f>
        <v>9.5026821634262085E-3</v>
      </c>
      <c r="CO13" s="253">
        <f>CN13*(4200000*(1-$CO$3/100)+3*BR13*$CO$4*$CO$3/10000)+(1-CN13)*((1-$CO$3/100)/4200000+$CO$3/(3*$CO$4*BR13))^-1</f>
        <v>33488.729839262414</v>
      </c>
      <c r="CP13" s="205">
        <f>LOG(CO13*0.00689476)</f>
        <v>2.3634178293281387</v>
      </c>
      <c r="CQ13" s="252">
        <f>(20+$CO$4*3*BZ13/$CO$3)^0.58/(650+($CO$4*3*BZ13/$CO$3)^0.58)</f>
        <v>9.9079481429773415E-3</v>
      </c>
      <c r="CR13" s="253">
        <f>CQ13*(4200000*(1-$CO$3/100)+3*BZ13*$CO$4*$CO$3/10000)+(1-CQ13)*((1-$CO$3/100)/4200000+$CO$3/(3*$CO$4*BZ13))^-1</f>
        <v>34918.55815007443</v>
      </c>
      <c r="CS13" s="205">
        <f>LOG(CR13*0.00689476)</f>
        <v>2.3815754560047924</v>
      </c>
      <c r="CT13" s="252">
        <f>(20+$CO$4*3*CH13/$CO$3)^0.58/(650+($CO$4*3*CH13/$CO$3)^0.58)</f>
        <v>1.4544172298219091E-2</v>
      </c>
      <c r="CU13" s="253">
        <f>CT13*(4200000*(1-$CO$3/100)+3*CH13*$CO$4*$CO$3/10000)+(1-CT13)*((1-$CO$3/100)/4200000+$CO$3/(3*$CO$4*CH13))^-1</f>
        <v>51279.338198870595</v>
      </c>
      <c r="CV13" s="205">
        <f>LOG(CU13*0.00689476)</f>
        <v>2.5484615650266256</v>
      </c>
      <c r="CX13" s="4"/>
      <c r="CY13" s="43"/>
      <c r="CZ13" s="30">
        <v>1E-4</v>
      </c>
      <c r="DA13" s="53">
        <f>LOG(CZ13)</f>
        <v>-4</v>
      </c>
      <c r="DB13" s="362">
        <v>2.0361940192843342</v>
      </c>
      <c r="DC13" s="6">
        <f t="shared" ref="DC13:DC41" si="14">3.750063+0.02932*$C$31-0.001767*$C$31^2-0.002841*$E$30-0.058097*$DF$4-0.802208*($DF$5/($DF$5+$DF$4))+(3.871977-0.0021*$E$30+0.003958*$E$29-0.000017*$E$29^2+0.00547*$E$28)/(1+EXP(-0.603313-0.313351*LOG(CZ13)-0.393532*LOG($I$9)))</f>
        <v>4.5163322007460778</v>
      </c>
      <c r="DD13" s="69">
        <f>10^DC13</f>
        <v>32834.635593342216</v>
      </c>
      <c r="DE13" s="48">
        <f>DD13*0.00689476</f>
        <v>226.38693210355217</v>
      </c>
      <c r="DF13" s="61">
        <f>LOG(DE13)</f>
        <v>2.3548513541455871</v>
      </c>
      <c r="DG13" s="200">
        <f>CZ13*2*PI()</f>
        <v>6.2831853071795862E-4</v>
      </c>
      <c r="DH13" s="196">
        <f>LOG(DG13)</f>
        <v>-3.2018201316418851</v>
      </c>
      <c r="DI13" s="236">
        <f>$DJ$5*DH13^3+$DJ$6*DH13^2+$DJ$7*DH13+$DJ$8</f>
        <v>3.2134860648656081</v>
      </c>
      <c r="DJ13" s="237">
        <f>10^DI13</f>
        <v>1634.8806921449282</v>
      </c>
      <c r="DK13" s="237">
        <f>DJ13*0.000145038</f>
        <v>0.23711982582731608</v>
      </c>
      <c r="DL13" s="238">
        <f>$DM$5*DH13^4+$DM$6*DH13^3+$DM$7*DH13^2+$DM$8*DH13+$DM$9</f>
        <v>62.601880565130806</v>
      </c>
      <c r="DM13" s="195">
        <f t="shared" ref="DM13:DM41" si="15">-0.349+0.754*(DK13^-0.0052)*(6.65-0.032*$C$31+0.0027*$C$31^2+0.011*$E$30-0.0001*$E$30^2+0.006*$E$29-0.00014*$E$29^2-0.08*$DF$4-1.06*($DF$5/($DF$5+$DF$4)))+(2.56+0.03*$DF$4+0.71*($DF$5/($DF$5+$DF$4))+0.012*$E$29-0.0001*$E$29^2-0.01*$E$28)/(1+EXP(-0.7814-0.5785*LOG(DK13)+0.8834*LOG(DL13)))</f>
        <v>4.5517506234493714</v>
      </c>
      <c r="DN13" s="69">
        <f>10^DM13</f>
        <v>35624.651411434097</v>
      </c>
      <c r="DO13" s="237">
        <f>DN13*0.00689476</f>
        <v>245.62342156549934</v>
      </c>
      <c r="DP13" s="212">
        <f>LOG(DO13)</f>
        <v>2.3902697768488808</v>
      </c>
      <c r="DQ13" s="43">
        <f>$DK$5*DH13^3+$DK$6*DH13^2+$DK$7*DH13+$DK$8</f>
        <v>3.4043359433072862</v>
      </c>
      <c r="DR13" s="43">
        <f>10^DQ13</f>
        <v>2537.090407615719</v>
      </c>
      <c r="DS13" s="205">
        <f>DR13*0.000145038</f>
        <v>0.36797451853976865</v>
      </c>
      <c r="DT13" s="207">
        <f t="shared" ref="DT13:DT41" si="16">$DN$5*$BO13^4+$DN$6*$BO13^3+$DN$7*$BO13^2+$DN$8*$BO13+$DN$9</f>
        <v>61.494357765369273</v>
      </c>
      <c r="DU13" s="195">
        <f t="shared" ref="DU13:DU41" si="17">-0.349+0.754*(DS13^-0.0052)*(6.65-0.032*$C$31+0.0027*$C$31^2+0.011*$E$30-0.0001*$E$30^2+0.006*$E$29-0.00014*$E$29^2-0.08*$DF$4-1.06*($DF$5/($DF$5+$DF$4)))+(2.56+0.03*$DF$4+0.71*($DF$5/($DF$5+$DF$4))+0.012*$E$29-0.0001*$E$29^2-0.01*$E$28)/(1+EXP(-0.7814-0.5785*LOG(DS13)+0.8834*LOG(DT13)))</f>
        <v>4.6179678133784083</v>
      </c>
      <c r="DV13" s="50">
        <f>10^DU13</f>
        <v>41492.329051939225</v>
      </c>
      <c r="DW13" s="205">
        <f>DV13*0.00689476</f>
        <v>286.07965065414851</v>
      </c>
      <c r="DX13" s="213">
        <f>LOG(DW13)</f>
        <v>2.4564869667779172</v>
      </c>
      <c r="DY13" s="43">
        <f>$DL$5*DH13^3+$DL$6*DH13^2+$DL$7*DH13+$DL$8</f>
        <v>4.1695542137251618</v>
      </c>
      <c r="DZ13" s="43">
        <f>10^DY13</f>
        <v>14775.909202867042</v>
      </c>
      <c r="EA13" s="205">
        <f>DZ13*0.000145038</f>
        <v>2.14306831896543</v>
      </c>
      <c r="EB13" s="207">
        <f>$DO$5*DH13^4+$DO$6*$BO13^3+$DO$7*DH13^2+$DO$8*DH13+$DO$9</f>
        <v>56.518091894529519</v>
      </c>
      <c r="EC13" s="195">
        <f t="shared" ref="EC13:EC41" si="18">-0.349+0.754*(EA13^-0.0052)*(6.65-0.032*$C$31+0.0027*$C$31^2+0.011*$E$30-0.0001*$E$30^2+0.006*$E$29-0.00014*$E$29^2-0.08*$DF$4-1.06*($DF$5/($DF$5+$DF$4)))+(2.56+0.03*$DF$4+0.71*($DF$5/($DF$5+$DF$4))+0.012*$E$29-0.0001*$E$29^2-0.01*$E$28)/(1+EXP(-0.7814-0.5785*LOG(EA13)+0.8834*LOG(EB13)))</f>
        <v>4.9291543825880826</v>
      </c>
      <c r="ED13" s="50">
        <f>10^EC13</f>
        <v>84948.23945612619</v>
      </c>
      <c r="EE13" s="205">
        <f>ED13*0.00689476</f>
        <v>585.69772347252058</v>
      </c>
      <c r="EF13" s="213">
        <f>LOG(EE13)</f>
        <v>2.7676735359875919</v>
      </c>
      <c r="EG13" s="252">
        <f>(20+$EH$4*3*DK13/$EH$3)^0.58/(650+($EH$4*3*DK13/$EH$3)^0.58)</f>
        <v>9.0638274740754299E-3</v>
      </c>
      <c r="EH13" s="253">
        <f>EG13*(4200000*(1-$EH$3/100)+3*DK13*$EH$4*$EH$3/10000)+(1-EG13)*((1-$EH$3/100)/4200000+$EH$3/(3*$EH$4*DK13))^-1</f>
        <v>29256.651646250772</v>
      </c>
      <c r="EI13" s="205">
        <f>LOG(EH13*0.00689476)</f>
        <v>2.3047437740689509</v>
      </c>
      <c r="EJ13" s="252">
        <f>(20+$EH$4*3*DS13/$EH$3)^0.58/(650+($EH$4*3*DS13/$EH$3)^0.58)</f>
        <v>9.2407059747386614E-3</v>
      </c>
      <c r="EK13" s="253">
        <f>EJ13*(4200000*(1-$EH$3/100)+3*DS13*$EH$4*$EH$3/10000)+(1-EJ13)*((1-$EH$3/100)/4200000+$EH$3/(3*$EH$4*DS13))^-1</f>
        <v>29828.299143785032</v>
      </c>
      <c r="EL13" s="205">
        <f>LOG(EK13*0.00689476)</f>
        <v>2.3131476433177767</v>
      </c>
      <c r="EM13" s="252">
        <f>(20+$EH$4*3*EA13/$EH$3)^0.58/(650+($EH$4*3*EA13/$EH$3)^0.58)</f>
        <v>1.1445127307608301E-2</v>
      </c>
      <c r="EN13" s="253">
        <f>EM13*(4200000*(1-$EH$3/100)+3*EA13*$EH$4*$EH$3/10000)+(1-EM13)*((1-$EH$3/100)/4200000+$EH$3/(3*$EH$4*EA13))^-1</f>
        <v>36953.481959144628</v>
      </c>
      <c r="EO13" s="205">
        <f>LOG(EN13*0.00689476)</f>
        <v>2.4061745196593605</v>
      </c>
      <c r="EP13" s="43"/>
      <c r="EQ13" s="4"/>
      <c r="ER13" s="43"/>
      <c r="ES13" s="30">
        <v>1E-4</v>
      </c>
      <c r="ET13" s="53">
        <f>LOG(ES13)</f>
        <v>-4</v>
      </c>
      <c r="EU13" s="362">
        <v>2.2692105794916486</v>
      </c>
      <c r="EV13" s="48">
        <f t="shared" ref="EV13:EV41" si="19">3.750063+0.02932*$C$38-0.001767*$C$38^2-0.002841*$E$37-0.058097*$EY$4-0.802208*($EY$5/($EY$5+$EY$4))+(3.871977-0.0021*$E$37+0.003958*$E$36-0.000017*$E$36^2+0.00547*$E$35)/(1+EXP(-0.603313-0.313351*LOG(ES13)-0.393532*LOG($I$9)))</f>
        <v>4.823473376675147</v>
      </c>
      <c r="EW13" s="69">
        <f>10^EV13</f>
        <v>66599.869268148977</v>
      </c>
      <c r="EX13" s="48">
        <f>EW13*0.00689476</f>
        <v>459.19011463526283</v>
      </c>
      <c r="EY13" s="61">
        <f>LOG(EX13)</f>
        <v>2.6619925300746563</v>
      </c>
      <c r="EZ13" s="200">
        <f>ES13*2*PI()</f>
        <v>6.2831853071795862E-4</v>
      </c>
      <c r="FA13" s="196">
        <f>LOG(EZ13)</f>
        <v>-3.2018201316418851</v>
      </c>
      <c r="FB13" s="236">
        <f>$FC$5*FA13^3+$FC$6*FA13^2+$FC$7*FA13+$FC$8</f>
        <v>3.2134860648656081</v>
      </c>
      <c r="FC13" s="237">
        <f>10^FB13</f>
        <v>1634.8806921449282</v>
      </c>
      <c r="FD13" s="237">
        <f>FC13*0.000145038</f>
        <v>0.23711982582731608</v>
      </c>
      <c r="FE13" s="238">
        <f>$FF$5*FA13^4+$FF$6*FA13^3+$FF$7*FA13^2+$FF$8*FA13+$FF$9</f>
        <v>62.601880565130806</v>
      </c>
      <c r="FF13" s="195">
        <f t="shared" ref="FF13:FF41" si="20">-0.349+0.754*(FD13^-0.0052)*(6.65-0.032*$C$38+0.0027*$C$38^2+0.011*$E$37-0.0001*$E$37^2+0.006*$E$36-0.00014*$E$36^2-0.08*$EY$4-1.06*($EY$5/($EY$5+$EY$4)))+(2.56+0.03*$EY$4+0.71*($EY$5/($EY$5+$EY$4))+0.012*$E$36-0.0001*$E$36^2-0.01*$E$35)/(1+EXP(-0.7814-0.5785*LOG(FD13)+0.8834*LOG(FE13)))</f>
        <v>4.8932235224747744</v>
      </c>
      <c r="FG13" s="69">
        <f>10^FF13</f>
        <v>78203.019595275066</v>
      </c>
      <c r="FH13" s="237">
        <f>FG13*0.00689476</f>
        <v>539.19105138471866</v>
      </c>
      <c r="FI13" s="212">
        <f>LOG(FH13)</f>
        <v>2.7317426758742838</v>
      </c>
      <c r="FJ13" s="43">
        <f>$FD$5*FA13^3+$FD$6*FA13^2+$FD$7*FA13+$FD$8</f>
        <v>3.4043359433072862</v>
      </c>
      <c r="FK13" s="43">
        <f>10^FJ13</f>
        <v>2537.090407615719</v>
      </c>
      <c r="FL13" s="205">
        <f>FK13*0.000145038</f>
        <v>0.36797451853976865</v>
      </c>
      <c r="FM13" s="207">
        <f>$FG$5*$BO13^4+$FG$6*$BO13^3+$FG$7*$BO13^2+$FG$8*$BO13+$FG$9</f>
        <v>61.494357765369273</v>
      </c>
      <c r="FN13" s="195">
        <f>-0.349+0.754*(FL13^-0.0052)*(6.65-0.032*$C$38+0.0027*$C$38^2+0.011*$E$37-0.0001*$E$37^2+0.006*$E$36-0.00014*$E$36^2-0.08*$EY$4-1.06*($EY$5/($EY$5+$EY$4)))+(2.56+0.03*$EY$4+0.71*($EY$5/($EY$5+$EY$4))+0.012*$E$36-0.0001*$E$36^2-0.01*$E$35)/(1+EXP(-0.7814-0.5785*LOG(FL13)+0.8834*LOG(FM13)))</f>
        <v>4.9578645771924421</v>
      </c>
      <c r="FO13" s="50">
        <f>10^FN13</f>
        <v>90753.749540708101</v>
      </c>
      <c r="FP13" s="205">
        <f>FO13*0.00689476</f>
        <v>625.72532218329252</v>
      </c>
      <c r="FQ13" s="213">
        <f>LOG(FP13)</f>
        <v>2.796383730591951</v>
      </c>
      <c r="FR13" s="43">
        <f>$FE$5*FA13^3+$FE$6*FA13^2+$FE$7*FA13+$FE$8</f>
        <v>4.1695542137251618</v>
      </c>
      <c r="FS13" s="43">
        <f>10^FR13</f>
        <v>14775.909202867042</v>
      </c>
      <c r="FT13" s="205">
        <f>FS13*0.000145038</f>
        <v>2.14306831896543</v>
      </c>
      <c r="FU13" s="207">
        <f>$FH$5*FA13^4+$FH$6*$BO13^3+$FH$7*FA13^2+$FH$8*FA13+$FH$9</f>
        <v>56.518091894529519</v>
      </c>
      <c r="FV13" s="195">
        <f>-0.349+0.754*(FT13^-0.0052)*(6.65-0.032*$C$38+0.0027*$C$38^2+0.011*$E$37-0.0001*$E$37^2+0.006*$E$36-0.00014*$E$36^2-0.08*$EY$4-1.06*($EY$5/($EY$5+$EY$4)))+(2.56+0.03*$EY$4+0.71*($EY$5/($EY$5+$EY$4))+0.012*$E$36-0.0001*$E$36^2-0.01*$E$35)/(1+EXP(-0.7814-0.5785*LOG(FT13)+0.8834*LOG(FU13)))</f>
        <v>5.2622817880105117</v>
      </c>
      <c r="FW13" s="50">
        <f>10^FV13</f>
        <v>182928.67471750884</v>
      </c>
      <c r="FX13" s="205">
        <f>FW13*0.00689476</f>
        <v>1261.2493092952911</v>
      </c>
      <c r="FY13" s="213">
        <f>LOG(FX13)</f>
        <v>3.1008009414100206</v>
      </c>
      <c r="FZ13" s="252">
        <f>(20+$GA$4*3*FD13/$GA$3)^0.58/(650+($GA$4*3*FD13/$GA$3)^0.58)</f>
        <v>9.5341056042656802E-3</v>
      </c>
      <c r="GA13" s="253">
        <f>FZ13*(4200000*(1-$GA$3/100)+3*FD13*$GA$4*$GA$3/10000)+(1-FZ13)*((1-$GA$3/100)/4200000+$GA$3/(3*$GA$4*FD13))^-1</f>
        <v>32878.815637701424</v>
      </c>
      <c r="GB13" s="205">
        <f>LOG(GA13*0.00689476)</f>
        <v>2.3554353183722987</v>
      </c>
      <c r="GC13" s="252">
        <f>(20+$GA$4*3*FL13/$GA$3)^0.58/(650+($GA$4*3*FL13/$GA$3)^0.58)</f>
        <v>9.9552723346670018E-3</v>
      </c>
      <c r="GD13" s="253">
        <f>GC13*(4200000*(1-$GA$3/100)+3*FL13*$GA$4*$GA$3/10000)+(1-GC13)*((1-$GA$3/100)/4200000+$GA$3/(3*$GA$4*FL13))^-1</f>
        <v>34332.908751638897</v>
      </c>
      <c r="GE13" s="205">
        <f>LOG(GD13*0.00689476)</f>
        <v>2.3742297526677225</v>
      </c>
      <c r="GF13" s="252">
        <f>(20+$GA$4*3*FT13/$GA$3)^0.58/(650+($GA$4*3*FT13/$GA$3)^0.58)</f>
        <v>1.4749968320661926E-2</v>
      </c>
      <c r="GG13" s="253">
        <f>GF13*(4200000*(1-$GA$3/100)+3*FT13*$GA$4*$GA$3/10000)+(1-GF13)*((1-$GA$3/100)/4200000+$GA$3/(3*$GA$4*FT13))^-1</f>
        <v>50890.627871722005</v>
      </c>
      <c r="GH13" s="205">
        <f>LOG(GG13*0.00689476)</f>
        <v>2.5451569624874248</v>
      </c>
      <c r="GI13" s="256"/>
      <c r="GJ13" s="4"/>
      <c r="GK13" s="43"/>
      <c r="GL13" s="30">
        <v>1E-4</v>
      </c>
      <c r="GM13" s="53">
        <f>LOG(GL13)</f>
        <v>-4</v>
      </c>
      <c r="GN13" s="362">
        <v>2.232736136177834</v>
      </c>
      <c r="GO13" s="48">
        <f t="shared" ref="GO13:GO41" si="21">3.750063+0.02932*$C$38-0.001767*$C$38^2-0.002841*$E$37-0.058097*$GR$4-0.802208*($GR$5/($GR$5+$GR$4))+(3.871977-0.0021*$E$37+0.003958*$E$36-0.000017*$E$36^2+0.00547*$E$35)/(1+EXP(-0.603313-0.313351*LOG(GL13)-0.393532*LOG($I$9)))</f>
        <v>4.8008535235174197</v>
      </c>
      <c r="GP13" s="69">
        <f>10^GO13</f>
        <v>63219.859090966718</v>
      </c>
      <c r="GQ13" s="48">
        <f>GP13*0.00689476</f>
        <v>435.88575566603367</v>
      </c>
      <c r="GR13" s="61">
        <f>LOG(GQ13)</f>
        <v>2.639372676916929</v>
      </c>
      <c r="GS13" s="200">
        <f>GL13*2*PI()</f>
        <v>6.2831853071795862E-4</v>
      </c>
      <c r="GT13" s="196">
        <f>LOG(GS13)</f>
        <v>-3.2018201316418851</v>
      </c>
      <c r="GU13" s="236">
        <f>$GV$5*GT13^3+$GV$6*GT13^2+$GV$7*GT13+$GV$8</f>
        <v>3.2134860648656081</v>
      </c>
      <c r="GV13" s="237">
        <f>10^GU13</f>
        <v>1634.8806921449282</v>
      </c>
      <c r="GW13" s="237">
        <f>GV13*0.000145038</f>
        <v>0.23711982582731608</v>
      </c>
      <c r="GX13" s="238">
        <f>$GY$5*GT13^4+$GY$6*GT13^3+$GY$7*GT13^2+$GY$8*GT13+$GY$9</f>
        <v>62.601880565130806</v>
      </c>
      <c r="GY13" s="195">
        <f t="shared" ref="GY13:GY41" si="22">-0.349+0.754*(GW13^-0.0052)*(6.65-0.032*$C$38+0.0027*$C$38^2+0.011*$E$37-0.0001*$E$37^2+0.006*$E$36-0.00014*$E$36^2-0.08*$GR$4-1.06*($GR$5/($GR$5+$GR$4)))+(2.56+0.03*$GR$4+0.71*($GR$5/($GR$5+$GR$4))+0.012*$E$36-0.0001*$E$36^2-0.01*$E$35)/(1+EXP(-0.7814-0.5785*LOG(GW13)+0.8834*LOG(GX13)))</f>
        <v>4.8616976811340544</v>
      </c>
      <c r="GZ13" s="69">
        <f>10^GY13</f>
        <v>72727.336245213257</v>
      </c>
      <c r="HA13" s="237">
        <f>GZ13*0.00689476</f>
        <v>501.43752885004653</v>
      </c>
      <c r="HB13" s="212">
        <f>LOG(HA13)</f>
        <v>2.7002168345335638</v>
      </c>
      <c r="HC13" s="43">
        <f>$GW$5*GT13^3+$GW$6*GT13^2+$GW$7*GT13+$GW$8</f>
        <v>3.4043359433072862</v>
      </c>
      <c r="HD13" s="43">
        <f>10^HC13</f>
        <v>2537.090407615719</v>
      </c>
      <c r="HE13" s="205">
        <f>HD13*0.000145038</f>
        <v>0.36797451853976865</v>
      </c>
      <c r="HF13" s="207">
        <f>$GZ$5*$BO13^4+$GZ$6*$BO13^3+$GZ$7*$BO13^2+$GZ$8*$BO13+$GZ$9</f>
        <v>61.494357765369273</v>
      </c>
      <c r="HG13" s="195">
        <f t="shared" ref="HG13:HG41" si="23">-0.349+0.754*(HE13^-0.0052)*(6.65-0.032*$C$38+0.0027*$C$38^2+0.011*$E$37-0.0001*$E$37^2+0.006*$E$36-0.00014*$E$36^2-0.08*$GR$4-1.06*($GR$5/($GR$5+$GR$4)))+(2.56+0.03*$GR$4+0.71*($GR$5/($GR$5+$GR$4))+0.012*$E$36-0.0001*$E$36^2-0.01*$E$35)/(1+EXP(-0.7814-0.5785*LOG(HE13)+0.8834*LOG(HF13)))</f>
        <v>4.9259952409391978</v>
      </c>
      <c r="HH13" s="50">
        <f>10^HG13</f>
        <v>84332.551643249288</v>
      </c>
      <c r="HI13" s="205">
        <f>HH13*0.00689476</f>
        <v>581.45270376780945</v>
      </c>
      <c r="HJ13" s="213">
        <f>LOG(HI13)</f>
        <v>2.7645143943387067</v>
      </c>
      <c r="HK13" s="43">
        <f>$GX$5*GT13^3+$GX$6*GT13^2+$GX$7*GT13+$GX$8</f>
        <v>4.1695542137251618</v>
      </c>
      <c r="HL13" s="43">
        <f>10^HK13</f>
        <v>14775.909202867042</v>
      </c>
      <c r="HM13" s="205">
        <f>HL13*0.000145038</f>
        <v>2.14306831896543</v>
      </c>
      <c r="HN13" s="207">
        <f>$HA$5*GT13^4+$HA$6*$BO13^3+$HA$7*GT13^2+$HA$8*GT13+$HA$9</f>
        <v>56.518091894529519</v>
      </c>
      <c r="HO13" s="195">
        <f t="shared" ref="HO13:HO41" si="24">-0.349+0.754*(HM13^-0.0052)*(6.65-0.032*$C$38+0.0027*$C$38^2+0.011*$E$37-0.0001*$E$37^2+0.006*$E$36-0.00014*$E$36^2-0.08*$GR$4-1.06*($GR$5/($GR$5+$GR$4)))+(2.56+0.03*$GR$4+0.71*($GR$5/($GR$5+$GR$4))+0.012*$E$36-0.0001*$E$36^2-0.01*$E$35)/(1+EXP(-0.7814-0.5785*LOG(HM13)+0.8834*LOG(HN13)))</f>
        <v>5.2287897074485779</v>
      </c>
      <c r="HP13" s="50">
        <f>10^HO13</f>
        <v>169351.75727377419</v>
      </c>
      <c r="HQ13" s="205">
        <f>HP13*0.00689476</f>
        <v>1167.6397219809273</v>
      </c>
      <c r="HR13" s="213">
        <f>LOG(HQ13)</f>
        <v>3.0673088608480867</v>
      </c>
      <c r="HS13" s="252">
        <f>(20+$HT$4*3*GW13/$HT$3)^0.58/(650+($HT$4*3*GW13/$HT$3)^0.58)</f>
        <v>9.4439228826378001E-3</v>
      </c>
      <c r="HT13" s="253">
        <f>HS13*(4200000*(1-$HT$3/100)+3*GW13*$HT$4*$HT$3/10000)+(1-HS13)*((1-$HT$3/100)/4200000+$HT$3/(3*$HT$4*GW13))^-1</f>
        <v>32611.094493663339</v>
      </c>
      <c r="HU13" s="205">
        <f>LOG(HT13*0.00689476)</f>
        <v>2.3518845282429335</v>
      </c>
      <c r="HV13" s="252">
        <f>(20+$HT$4*3*HE13/$HT$3)^0.58/(650+($HT$4*3*HE13/$HT$3)^0.58)</f>
        <v>9.8193047936863554E-3</v>
      </c>
      <c r="HW13" s="253">
        <f>HV13*(4200000*(1-$HT$3/100)+3*HE13*$HT$4*$HT$3/10000)+(1-HV13)*((1-$HT$3/100)/4200000+$HT$3/(3*$HT$4*HE13))^-1</f>
        <v>33908.835191830542</v>
      </c>
      <c r="HX13" s="205">
        <f>LOG(HW13*0.00689476)</f>
        <v>2.3688320249101524</v>
      </c>
      <c r="HY13" s="252">
        <f>(20+$HT$4*3*HM13/$HT$3)^0.58/(650+($HT$4*3*HM13/$HT$3)^0.58)</f>
        <v>1.4154518016078406E-2</v>
      </c>
      <c r="HZ13" s="253">
        <f>HY13*(4200000*(1-$HT$3/100)+3*HM13*$HT$4*$HT$3/10000)+(1-HY13)*((1-$HT$3/100)/4200000+$HT$3/(3*$HT$4*HM13))^-1</f>
        <v>48899.350128945523</v>
      </c>
      <c r="IA13" s="205">
        <f>LOG(HZ13*0.00689476)</f>
        <v>2.5278222407994408</v>
      </c>
      <c r="IB13" s="205"/>
      <c r="IC13" s="303"/>
      <c r="ID13" s="4"/>
      <c r="IE13" s="303"/>
      <c r="IF13" s="30">
        <v>1E-4</v>
      </c>
      <c r="IG13" s="53">
        <f>LOG(IF13)</f>
        <v>-4</v>
      </c>
      <c r="IH13" s="66">
        <v>2.1955673390723636</v>
      </c>
      <c r="II13" s="48">
        <f t="shared" ref="II13:II41" si="25">3.750063+0.02932*$C$48-0.001767*$C$48^2-0.002841*$E$47-0.058097*$IL$4-0.802208*($IL$5/($IL$5+$IL$4))+(3.871977-0.0021*$E$47+0.003958*$E$46-0.000017*$E$46^2+0.00547*$E$45)/(1+EXP(-0.603313-0.313351*LOG(IF13)-0.393532*LOG($I$11)))</f>
        <v>5.0455407667190535</v>
      </c>
      <c r="IJ13" s="69">
        <f>10^II13</f>
        <v>111055.67771169951</v>
      </c>
      <c r="IK13" s="48">
        <f>IJ13*0.00689476</f>
        <v>765.70224445951726</v>
      </c>
      <c r="IL13" s="61">
        <f>LOG(IK13)</f>
        <v>2.8840599201185624</v>
      </c>
      <c r="IM13" s="25">
        <f>$IP$4*V13^2+$IP$5*V13+$IP$6</f>
        <v>3.1021680401897607</v>
      </c>
      <c r="IN13" s="205">
        <f>10^IM13</f>
        <v>1265.2258025899646</v>
      </c>
      <c r="IO13" s="205">
        <f>IN13*0.000145038</f>
        <v>0.18350581995604329</v>
      </c>
      <c r="IP13" s="305">
        <f>$IQ$4*Y13^2+$IQ$5*Y13+$IQ$6</f>
        <v>60.196912093476385</v>
      </c>
      <c r="IQ13" s="196">
        <f>-0.349+0.754*(IO13^-0.0052)*(6.65-0.032*$C$48+0.0027*$C$48^2+0.011*$E$47-0.0001*$E$47^2+0.006*$E$46-0.00014*$E$46^2-0.08*$IL$4-1.06*($IL$5/($IL$5+$IL$4)))+(2.56+0.03*$IL$4+0.71*($IL$5/($IL$5+$IL$4))+0.012*$E$46-0.0001*$E$46^2-0.01*$E$45)/(1+EXP(-0.7814-0.5785*LOG(IO13)+0.8834*LOG(IP13)))</f>
        <v>4.8630435208479099</v>
      </c>
      <c r="IR13" s="50">
        <f>10^IQ13</f>
        <v>72953.06131868143</v>
      </c>
      <c r="IS13" s="205">
        <f>IR13*0.00689476</f>
        <v>502.99384905759194</v>
      </c>
      <c r="IT13" s="398">
        <f>LOG(IS13)</f>
        <v>2.7015626742474192</v>
      </c>
      <c r="IU13" s="25">
        <f>$IP$4*AD13^2+$IP$5*AD13+$IP$6</f>
        <v>3.4114099171541623</v>
      </c>
      <c r="IV13" s="237">
        <f>10^IU13</f>
        <v>2578.7540149770193</v>
      </c>
      <c r="IW13" s="237">
        <f>IV13*0.000145038</f>
        <v>0.37401732482423694</v>
      </c>
      <c r="IX13" s="305">
        <f>$IQ$4*AG13^2+$IQ$5*AG13+$IQ$6</f>
        <v>58.493559245265985</v>
      </c>
      <c r="IY13" s="195">
        <f>-0.349+0.754*(IW13^-0.0052)*(6.65-0.032*$C$48+0.0027*$C$48^2+0.011*$E$47-0.0001*$E$47^2+0.006*$E$46-0.00014*$E$46^2-0.08*$IL$4-1.06*($IL$5/($IL$5+$IL$4)))+(2.56+0.03*$IL$4+0.71*($IL$5/($IL$5+$IL$4))+0.012*$E$46-0.0001*$E$46^2-0.01*$E$45)/(1+EXP(-0.7814-0.5785*LOG(IW13)+0.8834*LOG(IX13)))</f>
        <v>4.9682074816679673</v>
      </c>
      <c r="IZ13" s="69">
        <f>10^IY13</f>
        <v>92941.030110955428</v>
      </c>
      <c r="JA13" s="237">
        <f>IZ13*0.00689476</f>
        <v>640.80609676781103</v>
      </c>
      <c r="JB13" s="394">
        <f>LOG(JA13)</f>
        <v>2.8067266350674762</v>
      </c>
      <c r="JC13" s="303">
        <f>$IP$4*AL13^2+$IP$5*AL13+$IP$6</f>
        <v>4.0117534740397263</v>
      </c>
      <c r="JD13" s="237">
        <f>10^JC13</f>
        <v>10274.329133516705</v>
      </c>
      <c r="JE13" s="237">
        <f>JD13*0.000145038</f>
        <v>1.490168148866996</v>
      </c>
      <c r="JF13" s="303">
        <f>$IQ$4*AO13^2+$IQ$5*AO13+$IQ$6</f>
        <v>53.855796311416597</v>
      </c>
      <c r="JG13" s="195">
        <f>-0.349+0.754*(JE13^-0.0052)*(6.65-0.032*$C$48+0.0027*$C$48^2+0.011*$E$47-0.0001*$E$47^2+0.006*$E$46-0.00014*$E$46^2-0.08*$IL$4-1.06*($IL$5/($IL$5+$IL$4)))+(2.56+0.03*$IL$4+0.71*($IL$5/($IL$5+$IL$4))+0.012*$E$46-0.0001*$E$46^2-0.01*$E$45)/(1+EXP(-0.7814-0.5785*LOG(JE13)+0.8834*LOG(JF13)))</f>
        <v>5.2121268980218218</v>
      </c>
      <c r="JH13" s="69">
        <f>10^JG13</f>
        <v>162977.21718982572</v>
      </c>
      <c r="JI13" s="237">
        <f>JH13*0.00689476</f>
        <v>1123.6887979917228</v>
      </c>
      <c r="JJ13" s="394">
        <f>LOG(JI13)</f>
        <v>3.0506460514213312</v>
      </c>
      <c r="JK13" s="252">
        <f>(20+$JG$4*3*IO13/$JG$3)^0.58/(650+($JG$4*3*IO13/$JG$3)^0.58)</f>
        <v>9.3934400658773932E-3</v>
      </c>
      <c r="JL13" s="253">
        <f>JK13*(4200000*(1-$JG$3/100)+3*IO13*$JG$4*$JG$3/10000)+(1-JK13)*((1-$JG$3/100)/4200000+$JG$3/(3*$JG$4*IO13))^-1</f>
        <v>33308.471423882635</v>
      </c>
      <c r="JM13" s="205">
        <f>LOG(JL13*0.00689476)</f>
        <v>2.3610738561175455</v>
      </c>
      <c r="JN13" s="252">
        <f>(20+$JG$4*3*IW13/$JG$3)^0.58/(650+($JG$4*3*IW13/$JG$3)^0.58)</f>
        <v>1.0043852031707934E-2</v>
      </c>
      <c r="JO13" s="253">
        <f>JN13*(4200000*(1-$JG$3/100)+3*IW13*$JG$4*$JG$3/10000)+(1-JN13)*((1-$JG$3/100)/4200000+$JG$3/(3*$JG$4*IW13))^-1</f>
        <v>35617.412782824016</v>
      </c>
      <c r="JP13" s="205">
        <f>LOG(JO13*0.00689476)</f>
        <v>2.3901815229076657</v>
      </c>
      <c r="JQ13" s="252">
        <f>(20+$JG$4*3*JE13/$JG$3)^0.58/(650+($JG$4*3*JE13/$JG$3)^0.58)</f>
        <v>1.3366968212218038E-2</v>
      </c>
      <c r="JR13" s="253">
        <f>JQ13*(4200000*(1-$JG$3/100)+3*JE13*$JG$4*$JG$3/10000)+(1-JQ13)*((1-$JG$3/100)/4200000+$JG$3/(3*$JG$4*JE13))^-1</f>
        <v>47416.414781993044</v>
      </c>
      <c r="JS13" s="205">
        <f>LOG(JR13*0.00689476)</f>
        <v>2.514447866701309</v>
      </c>
      <c r="JT13" s="248"/>
      <c r="JU13" s="248"/>
      <c r="JV13" s="248"/>
      <c r="JW13" s="303"/>
      <c r="JX13" s="4"/>
      <c r="JY13" s="303"/>
      <c r="JZ13" s="30">
        <v>1E-4</v>
      </c>
      <c r="KA13" s="53">
        <f>LOG(JZ13)</f>
        <v>-4</v>
      </c>
      <c r="KB13" s="73">
        <v>2.2308059439281247</v>
      </c>
      <c r="KC13" s="6">
        <f t="shared" ref="KC13:KC41" si="26">3.750063+0.02932*$C$58-0.001767*$C$58^2-0.002841*$E$57-0.058097*$KF$4-0.802208*($KF$5/($KF$5+$KF$4))+(3.871977-0.0021*$E$57+0.003958*$E$56-0.000017*$E$56^2+0.00547*$E$55)/(1+EXP(-0.603313-0.313351*LOG(JZ13)-0.393532*LOG($I$8)))</f>
        <v>4.7773236668733299</v>
      </c>
      <c r="KD13" s="69">
        <f>10^KC13</f>
        <v>59885.773980813741</v>
      </c>
      <c r="KE13" s="48">
        <f>KD13*0.00689476</f>
        <v>412.89803901195535</v>
      </c>
      <c r="KF13" s="61">
        <f>LOG(KE13)</f>
        <v>2.6158428202728392</v>
      </c>
      <c r="KG13" s="303"/>
      <c r="KH13" s="43"/>
      <c r="KI13" s="4"/>
      <c r="KJ13" s="43"/>
      <c r="KK13" s="30">
        <v>1E-4</v>
      </c>
      <c r="KL13" s="53">
        <f>LOG(KK13)</f>
        <v>-4</v>
      </c>
      <c r="KM13" s="73">
        <v>2.1202630483745448</v>
      </c>
      <c r="KN13" s="6">
        <f t="shared" ref="KN13:KN41" si="27">3.750063+0.02932*$C$65-0.001767*$C$65^2-0.002841*$E$64-0.058097*$KQ$4-0.802208*($KQ$6/($KQ$6+$KQ$4))+(3.871977-0.0021*$E$64+0.003958*$E$63-0.000017*$E$63^2+0.00547*$E$62)/(1+EXP(-0.603313-0.313351*LOG(KK13)-0.393532*LOG($I$8)))</f>
        <v>4.7701807956851061</v>
      </c>
      <c r="KO13" s="69">
        <f>10^KN13</f>
        <v>58908.884049884509</v>
      </c>
      <c r="KP13" s="48">
        <f>KO13*0.00689476</f>
        <v>406.16261739178168</v>
      </c>
      <c r="KQ13" s="61">
        <f>LOG(KP13)</f>
        <v>2.6086999490846154</v>
      </c>
      <c r="KR13" s="43"/>
      <c r="KS13" s="43"/>
      <c r="KT13" s="4"/>
      <c r="KU13" s="43"/>
      <c r="KV13" s="30">
        <v>1E-4</v>
      </c>
      <c r="KW13" s="53">
        <f>LOG(KV13)</f>
        <v>-4</v>
      </c>
      <c r="KX13" s="73">
        <v>2.1645957382343886</v>
      </c>
      <c r="KY13" s="6">
        <f t="shared" ref="KY13:KY41" si="28">3.750063+0.02932*$C$72-0.001767*$C$72^2-0.002841*$E$71-0.058097*$LB$4-0.802208*($LB$6/($LB$6+$LB$4))+(3.871977-0.0021*$E$71+0.003958*$E$70-0.000017*$E$70^2+0.00547*$E$69)/(1+EXP(-0.603313-0.313351*LOG(KV13)-0.393532*LOG($I$12)))</f>
        <v>4.8931368411291061</v>
      </c>
      <c r="KZ13" s="69">
        <f>10^KY13</f>
        <v>78187.412520323211</v>
      </c>
      <c r="LA13" s="48">
        <f>KZ13*0.00689476</f>
        <v>539.08344434862363</v>
      </c>
      <c r="LB13" s="61">
        <f>LOG(LA13)</f>
        <v>2.731655994528615</v>
      </c>
      <c r="LC13" s="43"/>
      <c r="LD13" s="43"/>
      <c r="LE13" s="4"/>
    </row>
    <row r="14" spans="1:317" s="16" customFormat="1" ht="15.75" thickBot="1">
      <c r="A14" s="43"/>
      <c r="B14"/>
      <c r="C14" s="323" t="s">
        <v>110</v>
      </c>
      <c r="D14" s="324">
        <v>8.75</v>
      </c>
      <c r="E14" s="324">
        <v>-2.8559999999999999</v>
      </c>
      <c r="F14" s="291">
        <v>60</v>
      </c>
      <c r="G14" s="2">
        <f t="shared" si="0"/>
        <v>519.67000000000007</v>
      </c>
      <c r="H14" s="2">
        <f t="shared" si="1"/>
        <v>7246225972.4306908</v>
      </c>
      <c r="I14" s="28">
        <f t="shared" si="2"/>
        <v>72.462259724306904</v>
      </c>
      <c r="K14" s="4"/>
      <c r="M14" s="30">
        <v>1E-3</v>
      </c>
      <c r="N14" s="53">
        <f>LOG(M14)</f>
        <v>-3</v>
      </c>
      <c r="O14" s="210">
        <v>2.148710004670126</v>
      </c>
      <c r="P14" s="196">
        <f t="shared" si="3"/>
        <v>5.0821956402018111</v>
      </c>
      <c r="Q14" s="50">
        <f t="shared" ref="Q14:Q41" si="29">10^P14</f>
        <v>120835.80514935979</v>
      </c>
      <c r="R14" s="196">
        <f t="shared" ref="R14:R41" si="30">Q14*0.00689476</f>
        <v>833.13387591159983</v>
      </c>
      <c r="S14" s="213">
        <f t="shared" ref="S14:S41" si="31">LOG(R14)</f>
        <v>2.9207147936013205</v>
      </c>
      <c r="T14" s="200">
        <f t="shared" ref="T14:T41" si="32">M14*2*PI()</f>
        <v>6.2831853071795866E-3</v>
      </c>
      <c r="U14" s="198">
        <f t="shared" ref="U14:U41" si="33">LOG(T14)</f>
        <v>-2.2018201316418851</v>
      </c>
      <c r="V14" s="202">
        <f t="shared" ref="V14:V41" si="34">$W$5*U14^3+$W$6*U14^2+$W$7*U14+$W$8</f>
        <v>3.85941840880847</v>
      </c>
      <c r="W14" s="205">
        <f t="shared" ref="W14:W41" si="35">10^V14</f>
        <v>7234.6647138750395</v>
      </c>
      <c r="X14" s="205">
        <f t="shared" ref="X14:X41" si="36">W14*0.000145038</f>
        <v>1.0493013007710079</v>
      </c>
      <c r="Y14" s="207">
        <f t="shared" ref="Y14:Y41" si="37">$Z$5*U14^3+$Z$6*U14^2+$Z$7*U14+$Z$8</f>
        <v>83.528127555036974</v>
      </c>
      <c r="Z14" s="196">
        <f t="shared" si="4"/>
        <v>4.9732470198305183</v>
      </c>
      <c r="AA14" s="50">
        <f t="shared" ref="AA14:AA41" si="38">10^Z14</f>
        <v>94025.796235304981</v>
      </c>
      <c r="AB14" s="205">
        <f t="shared" ref="AB14:AB41" si="39">AA14*0.00689476</f>
        <v>648.28529885133139</v>
      </c>
      <c r="AC14" s="213">
        <f t="shared" ref="AC14:AC41" si="40">LOG(AB14)</f>
        <v>2.8117661732300272</v>
      </c>
      <c r="AD14" s="43">
        <f t="shared" si="5"/>
        <v>4.2102795654518967</v>
      </c>
      <c r="AE14" s="43">
        <f t="shared" ref="AE14:AE41" si="41">10^AD14</f>
        <v>16228.544303074304</v>
      </c>
      <c r="AF14" s="205">
        <f>AE14*0.000145038</f>
        <v>2.353755608629291</v>
      </c>
      <c r="AG14" s="207">
        <f>$AA$5*$U14^3+$AA$6*$U14^2+$AA$7*$U14+$AA$8</f>
        <v>79.32556078292518</v>
      </c>
      <c r="AH14" s="196">
        <f t="shared" si="6"/>
        <v>5.1189042331647618</v>
      </c>
      <c r="AI14" s="50">
        <f>10^AH14</f>
        <v>131493.484224571</v>
      </c>
      <c r="AJ14" s="205">
        <f>AI14*0.00689476</f>
        <v>906.61601529220309</v>
      </c>
      <c r="AK14" s="213">
        <f>LOG(AJ14)</f>
        <v>2.9574233865642712</v>
      </c>
      <c r="AL14" s="43">
        <f t="shared" si="7"/>
        <v>4.8910362350018417</v>
      </c>
      <c r="AM14" s="43">
        <f t="shared" ref="AM14:AM41" si="42">10^AL14</f>
        <v>77810.146858576103</v>
      </c>
      <c r="AN14" s="205">
        <f t="shared" ref="AN14:AN41" si="43">AM14*0.000145038</f>
        <v>11.28542808007416</v>
      </c>
      <c r="AO14" s="207">
        <f t="shared" ref="AO14:AO41" si="44">$AB$5*$U14^3+$AB$6*$U14^2+$AB$7*$U14+$AB$8</f>
        <v>69.569029303016023</v>
      </c>
      <c r="AP14" s="196">
        <f t="shared" si="8"/>
        <v>5.4441392907351425</v>
      </c>
      <c r="AQ14" s="50">
        <f t="shared" ref="AQ14:AQ41" si="45">10^AP14</f>
        <v>278060.49447631236</v>
      </c>
      <c r="AR14" s="205">
        <f t="shared" ref="AR14:AR41" si="46">AQ14*0.00689476</f>
        <v>1917.1603748954994</v>
      </c>
      <c r="AS14" s="213">
        <f t="shared" ref="AS14:AS41" si="47">LOG(AR14)</f>
        <v>3.2826584441346518</v>
      </c>
      <c r="AT14" s="252">
        <f t="shared" ref="AT14:AT41" si="48">(20+$AU$4*3*X14/$AU$3)^0.58/(650+($AU$4*3*X14/$AU$3)^0.58)</f>
        <v>1.1425204789173105E-2</v>
      </c>
      <c r="AU14" s="253">
        <f t="shared" ref="AU14:AU41" si="49">AT14*(4200000*(1-$AU$3/100)+3*X14*$AU$4*$AU$3/10000)+(1-AT14)*((1-$AU$3/100)/4200000+$AU$3/(3*$AU$4*X14))^-1</f>
        <v>39650.66417048085</v>
      </c>
      <c r="AV14" s="205">
        <f t="shared" ref="AV14:AV41" si="50">LOG(AU14*0.00689476)</f>
        <v>2.4367696197860202</v>
      </c>
      <c r="AW14" s="252">
        <f t="shared" ref="AW14:AW41" si="51">(20+$AU$4*3*AF14/$AU$3)^0.58/(650+($AU$4*3*AF14/$AU$3)^0.58)</f>
        <v>1.4219995496385383E-2</v>
      </c>
      <c r="AX14" s="253">
        <f t="shared" ref="AX14:AX41" si="52">AW14*(4200000*(1-$AU$3/100)+3*AF14*$AU$4*$AU$3/10000)+(1-AW14)*((1-$AU$3/100)/4200000+$AU$3/(3*$AU$4*AF14))^-1</f>
        <v>49361.714374241237</v>
      </c>
      <c r="AY14" s="205">
        <f t="shared" ref="AY14:AY41" si="53">LOG(AX14*0.00689476)</f>
        <v>2.5319093881026404</v>
      </c>
      <c r="AZ14" s="252">
        <f t="shared" ref="AZ14:AZ41" si="54">(20+$AU$4*3*AN14/$AU$3)^0.58/(650+($AU$4*3*AN14/$AU$3)^0.58)</f>
        <v>2.7413293565260462E-2</v>
      </c>
      <c r="BA14" s="253">
        <f t="shared" ref="BA14:BA41" si="55">AZ14*(4200000*(1-$AU$3/100)+3*AN14*$AU$4*$AU$3/10000)+(1-AZ14)*((1-$AU$3/100)/4200000+$AU$3/(3*$AU$4*AN14))^-1</f>
        <v>95234.402293093037</v>
      </c>
      <c r="BB14" s="205">
        <f t="shared" ref="BB14:BB41" si="56">LOG(BA14*0.00689476)</f>
        <v>2.8173130138338833</v>
      </c>
      <c r="BC14" s="248"/>
      <c r="BE14" s="4"/>
      <c r="BF14" s="43"/>
      <c r="BG14" s="30">
        <v>1E-3</v>
      </c>
      <c r="BH14" s="53">
        <f>LOG(BG14)</f>
        <v>-3</v>
      </c>
      <c r="BI14" s="363">
        <v>2.1884635561097801</v>
      </c>
      <c r="BJ14" s="44">
        <f t="shared" si="9"/>
        <v>5.0526099697445686</v>
      </c>
      <c r="BK14" s="50">
        <f t="shared" ref="BK14:BK41" si="57">10^BJ14</f>
        <v>112878.17254631816</v>
      </c>
      <c r="BL14" s="44">
        <f t="shared" ref="BL14:BL41" si="58">BK14*0.00689476</f>
        <v>778.26790894545263</v>
      </c>
      <c r="BM14" s="26">
        <f t="shared" ref="BM14:BM41" si="59">LOG(BL14)</f>
        <v>2.8911291231440783</v>
      </c>
      <c r="BN14" s="200">
        <f t="shared" ref="BN14:BN41" si="60">BG14*2*PI()</f>
        <v>6.2831853071795866E-3</v>
      </c>
      <c r="BO14" s="198">
        <f t="shared" ref="BO14:BO41" si="61">LOG(BN14)</f>
        <v>-2.2018201316418851</v>
      </c>
      <c r="BP14" s="202">
        <f>$BQ$5*BO14^3+$BQ$6*BO14^2+$BQ$7*BO14+$BQ$8</f>
        <v>3.9065638690778535</v>
      </c>
      <c r="BQ14" s="205">
        <f t="shared" ref="BQ14:BQ41" si="62">10^BP14</f>
        <v>8064.2478867884374</v>
      </c>
      <c r="BR14" s="205">
        <f t="shared" ref="BR14:BR41" si="63">BQ14*0.000145038</f>
        <v>1.1696223850040215</v>
      </c>
      <c r="BS14" s="207">
        <f t="shared" si="10"/>
        <v>62.713988175818521</v>
      </c>
      <c r="BT14" s="196">
        <f t="shared" si="11"/>
        <v>5.1062582604051894</v>
      </c>
      <c r="BU14" s="50">
        <f t="shared" ref="BU14:BU41" si="64">10^BT14</f>
        <v>127719.80900228798</v>
      </c>
      <c r="BV14" s="205">
        <f t="shared" ref="BV14:BV41" si="65">BU14*0.00689476</f>
        <v>880.59743031661503</v>
      </c>
      <c r="BW14" s="213">
        <f t="shared" ref="BW14:BW41" si="66">LOG(BV14)</f>
        <v>2.9447774138046987</v>
      </c>
      <c r="BX14" s="43">
        <f>$BR$5*BO14^3+$BR$6*BO14^2+$BR$7*BO14+$BR$8</f>
        <v>4.0916872593823399</v>
      </c>
      <c r="BY14" s="43">
        <f t="shared" ref="BY14:BY41" si="67">10^BX14</f>
        <v>12350.577333896819</v>
      </c>
      <c r="BZ14" s="205">
        <f>BY14*0.000145038</f>
        <v>1.7913030353537269</v>
      </c>
      <c r="CA14" s="207">
        <f>$BU$5*$BO14^4+$BU$6*$BO14^3+$BU$7*$BO14^2+$BU$8*$BO14+$BU$9</f>
        <v>61.700953506980291</v>
      </c>
      <c r="CB14" s="196">
        <f t="shared" si="12"/>
        <v>5.182488643085863</v>
      </c>
      <c r="CC14" s="50">
        <f>10^CB14</f>
        <v>152225.93248809775</v>
      </c>
      <c r="CD14" s="205">
        <f>CC14*0.00689476</f>
        <v>1049.5612702816368</v>
      </c>
      <c r="CE14" s="213">
        <f>LOG(CD14)</f>
        <v>3.0210077964853719</v>
      </c>
      <c r="CF14" s="43">
        <f>$BS$5*BO14^3+$BS$6*BO14^2+$BS$7*BO14+$BS$8</f>
        <v>4.8174963843304353</v>
      </c>
      <c r="CG14" s="43">
        <f t="shared" ref="CG14:CG41" si="68">10^CF14</f>
        <v>65689.564754312145</v>
      </c>
      <c r="CH14" s="205">
        <f t="shared" ref="CH14:CH41" si="69">CG14*0.000145038</f>
        <v>9.5274830928359258</v>
      </c>
      <c r="CI14" s="207">
        <f t="shared" ref="CI14:CI41" si="70">$BV$5*BO14^4+$BV$6*$BO14^3+$BV$7*BO14^2+$BV$8*BO14+$BV$9</f>
        <v>56.465925338807295</v>
      </c>
      <c r="CJ14" s="196">
        <f t="shared" si="13"/>
        <v>5.5155244243730328</v>
      </c>
      <c r="CK14" s="50">
        <f t="shared" ref="CK14:CK41" si="71">10^CJ14</f>
        <v>327736.20790813502</v>
      </c>
      <c r="CL14" s="205">
        <f t="shared" ref="CL14:CL41" si="72">CK14*0.00689476</f>
        <v>2259.6624968366928</v>
      </c>
      <c r="CM14" s="213">
        <f t="shared" ref="CM14:CM41" si="73">LOG(CL14)</f>
        <v>3.3540435777725421</v>
      </c>
      <c r="CN14" s="252">
        <f t="shared" ref="CN14:CN41" si="74">(20+$CO$4*3*BR14/$CO$3)^0.58/(650+($CO$4*3*BR14/$CO$3)^0.58)</f>
        <v>1.2167704149293882E-2</v>
      </c>
      <c r="CO14" s="253">
        <f t="shared" ref="CO14:CO41" si="75">CN14*(4200000*(1-$CO$3/100)+3*BR14*$CO$4*$CO$3/10000)+(1-CN14)*((1-$CO$3/100)/4200000+$CO$3/(3*$CO$4*BR14))^-1</f>
        <v>42892.192763854706</v>
      </c>
      <c r="CP14" s="205">
        <f t="shared" ref="CP14:CP41" si="76">LOG(CO14*0.00689476)</f>
        <v>2.4708974025040424</v>
      </c>
      <c r="CQ14" s="252">
        <f t="shared" ref="CQ14:CQ41" si="77">(20+$CO$4*3*BZ14/$CO$3)^0.58/(650+($CO$4*3*BZ14/$CO$3)^0.58)</f>
        <v>1.3721765077137229E-2</v>
      </c>
      <c r="CR14" s="253">
        <f t="shared" ref="CR14:CR41" si="78">CQ14*(4200000*(1-$CO$3/100)+3*BZ14*$CO$4*$CO$3/10000)+(1-CQ14)*((1-$CO$3/100)/4200000+$CO$3/(3*$CO$4*BZ14))^-1</f>
        <v>48376.667289486199</v>
      </c>
      <c r="CS14" s="205">
        <f t="shared" ref="CS14:CS41" si="79">LOG(CR14*0.00689476)</f>
        <v>2.5231550995328451</v>
      </c>
      <c r="CT14" s="252">
        <f t="shared" ref="CT14:CT41" si="80">(20+$CO$4*3*CH14/$CO$3)^0.58/(650+($CO$4*3*CH14/$CO$3)^0.58)</f>
        <v>2.7310027491155731E-2</v>
      </c>
      <c r="CU14" s="253">
        <f t="shared" ref="CU14:CU41" si="81">CT14*(4200000*(1-$CO$3/100)+3*CH14*$CO$4*$CO$3/10000)+(1-CT14)*((1-$CO$3/100)/4200000+$CO$3/(3*$CO$4*CH14))^-1</f>
        <v>96360.545313042719</v>
      </c>
      <c r="CV14" s="205">
        <f t="shared" ref="CV14:CV41" si="82">LOG(CU14*0.00689476)</f>
        <v>2.8224184024445282</v>
      </c>
      <c r="CX14" s="4"/>
      <c r="CY14" s="43"/>
      <c r="CZ14" s="30">
        <v>1E-3</v>
      </c>
      <c r="DA14" s="53">
        <f>LOG(CZ14)</f>
        <v>-3</v>
      </c>
      <c r="DB14" s="363">
        <v>2.2499478146998562</v>
      </c>
      <c r="DC14" s="25">
        <f t="shared" si="14"/>
        <v>4.8074901641249532</v>
      </c>
      <c r="DD14" s="50">
        <f t="shared" ref="DD14:DD41" si="83">10^DC14</f>
        <v>64193.368286834353</v>
      </c>
      <c r="DE14" s="44">
        <f t="shared" ref="DE14:DE41" si="84">DD14*0.00689476</f>
        <v>442.59786792933403</v>
      </c>
      <c r="DF14" s="26">
        <f t="shared" ref="DF14:DF41" si="85">LOG(DE14)</f>
        <v>2.6460093175244621</v>
      </c>
      <c r="DG14" s="200">
        <f t="shared" ref="DG14:DG41" si="86">CZ14*2*PI()</f>
        <v>6.2831853071795866E-3</v>
      </c>
      <c r="DH14" s="196">
        <f t="shared" ref="DH14:DH41" si="87">LOG(DG14)</f>
        <v>-2.2018201316418851</v>
      </c>
      <c r="DI14" s="202">
        <f t="shared" ref="DI14:DI41" si="88">$DJ$5*DH14^3+$DJ$6*DH14^2+$DJ$7*DH14+$DJ$8</f>
        <v>3.9065638690778535</v>
      </c>
      <c r="DJ14" s="205">
        <f t="shared" ref="DJ14:DJ41" si="89">10^DI14</f>
        <v>8064.2478867884374</v>
      </c>
      <c r="DK14" s="205">
        <f t="shared" ref="DK14:DK41" si="90">DJ14*0.000145038</f>
        <v>1.1696223850040215</v>
      </c>
      <c r="DL14" s="207">
        <f>$DM$5*DH14^4+$DM$6*DH14^3+$DM$7*DH14^2+$DM$8*DH14+$DM$9</f>
        <v>62.713988175818521</v>
      </c>
      <c r="DM14" s="196">
        <f t="shared" si="15"/>
        <v>4.7935077246627582</v>
      </c>
      <c r="DN14" s="50">
        <f t="shared" ref="DN14:DN41" si="91">10^DM14</f>
        <v>62159.530377923191</v>
      </c>
      <c r="DO14" s="205">
        <f t="shared" ref="DO14:DO41" si="92">DN14*0.00689476</f>
        <v>428.57504366848968</v>
      </c>
      <c r="DP14" s="213">
        <f t="shared" ref="DP14:DP41" si="93">LOG(DO14)</f>
        <v>2.6320268780622671</v>
      </c>
      <c r="DQ14" s="43">
        <f>$DK$5*DH14^3+$DK$6*DH14^2+$DK$7*DH14+$DK$8</f>
        <v>4.0916872593823399</v>
      </c>
      <c r="DR14" s="43">
        <f t="shared" ref="DR14:DR41" si="94">10^DQ14</f>
        <v>12350.577333896819</v>
      </c>
      <c r="DS14" s="205">
        <f>DR14*0.000145038</f>
        <v>1.7913030353537269</v>
      </c>
      <c r="DT14" s="207">
        <f t="shared" si="16"/>
        <v>61.700953506980291</v>
      </c>
      <c r="DU14" s="196">
        <f t="shared" si="17"/>
        <v>4.8710038885817459</v>
      </c>
      <c r="DV14" s="50">
        <f>10^DU14</f>
        <v>74302.579076408118</v>
      </c>
      <c r="DW14" s="205">
        <f>DV14*0.00689476</f>
        <v>512.29845011285556</v>
      </c>
      <c r="DX14" s="213">
        <f>LOG(DW14)</f>
        <v>2.7095230419812548</v>
      </c>
      <c r="DY14" s="43">
        <f>$DL$5*DH14^3+$DL$6*DH14^2+$DL$7*DH14+$DL$8</f>
        <v>4.8174963843304353</v>
      </c>
      <c r="DZ14" s="43">
        <f t="shared" ref="DZ14:DZ41" si="95">10^DY14</f>
        <v>65689.564754312145</v>
      </c>
      <c r="EA14" s="205">
        <f t="shared" ref="EA14:EA41" si="96">DZ14*0.000145038</f>
        <v>9.5274830928359258</v>
      </c>
      <c r="EB14" s="207">
        <f>$DO$5*DH14^4+$DO$6*$BO14^3+$DO$7*DH14^2+$DO$8*DH14+$DO$9</f>
        <v>56.465925338807295</v>
      </c>
      <c r="EC14" s="196">
        <f t="shared" si="18"/>
        <v>5.209207740697738</v>
      </c>
      <c r="ED14" s="50">
        <f t="shared" ref="ED14:ED41" si="97">10^EC14</f>
        <v>161885.42162196175</v>
      </c>
      <c r="EE14" s="205">
        <f t="shared" ref="EE14:EE41" si="98">ED14*0.00689476</f>
        <v>1116.161129582237</v>
      </c>
      <c r="EF14" s="213">
        <f t="shared" ref="EF14:EF41" si="99">LOG(EE14)</f>
        <v>3.0477268940972468</v>
      </c>
      <c r="EG14" s="252">
        <f t="shared" ref="EG14:EG41" si="100">(20+$EH$4*3*DK14/$EH$3)^0.58/(650+($EH$4*3*DK14/$EH$3)^0.58)</f>
        <v>1.0278965067100314E-2</v>
      </c>
      <c r="EH14" s="253">
        <f t="shared" ref="EH14:EH41" si="101">EG14*(4200000*(1-$EH$3/100)+3*DK14*$EH$4*$EH$3/10000)+(1-EG14)*((1-$EH$3/100)/4200000+$EH$3/(3*$EH$4*DK14))^-1</f>
        <v>33183.996441283969</v>
      </c>
      <c r="EI14" s="205">
        <f t="shared" ref="EI14:EI41" si="102">LOG(EH14*0.00689476)</f>
        <v>2.3594478415338771</v>
      </c>
      <c r="EJ14" s="252">
        <f t="shared" ref="EJ14:EJ41" si="103">(20+$EH$4*3*DS14/$EH$3)^0.58/(650+($EH$4*3*DS14/$EH$3)^0.58)</f>
        <v>1.1034350147703133E-2</v>
      </c>
      <c r="EK14" s="253">
        <f t="shared" ref="EK14:EK41" si="104">EJ14*(4200000*(1-$EH$3/100)+3*DS14*$EH$4*$EH$3/10000)+(1-EJ14)*((1-$EH$3/100)/4200000+$EH$3/(3*$EH$4*DS14))^-1</f>
        <v>35625.643476852791</v>
      </c>
      <c r="EL14" s="205">
        <f t="shared" ref="EL14:EL41" si="105">LOG(EK14*0.00689476)</f>
        <v>2.3902818707928493</v>
      </c>
      <c r="EM14" s="252">
        <f t="shared" ref="EM14:EM41" si="106">(20+$EH$4*3*EA14/$EH$3)^0.58/(650+($EH$4*3*EA14/$EH$3)^0.58)</f>
        <v>1.8406911038960225E-2</v>
      </c>
      <c r="EN14" s="253">
        <f t="shared" ref="EN14:EN41" si="107">EM14*(4200000*(1-$EH$3/100)+3*EA14*$EH$4*$EH$3/10000)+(1-EM14)*((1-$EH$3/100)/4200000+$EH$3/(3*$EH$4*EA14))^-1</f>
        <v>59465.176384383973</v>
      </c>
      <c r="EO14" s="205">
        <f t="shared" ref="EO14:EO41" si="108">LOG(EN14*0.00689476)</f>
        <v>2.6127818648161063</v>
      </c>
      <c r="EP14" s="43"/>
      <c r="EQ14" s="4"/>
      <c r="ER14" s="43"/>
      <c r="ES14" s="30">
        <v>1E-3</v>
      </c>
      <c r="ET14" s="53">
        <f>LOG(ES14)</f>
        <v>-3</v>
      </c>
      <c r="EU14" s="363">
        <v>2.4433077361560138</v>
      </c>
      <c r="EV14" s="44">
        <f t="shared" si="19"/>
        <v>5.1157330065981679</v>
      </c>
      <c r="EW14" s="50">
        <f t="shared" ref="EW14:EW41" si="109">10^EV14</f>
        <v>130536.81336708234</v>
      </c>
      <c r="EX14" s="44">
        <f t="shared" ref="EX14:EX41" si="110">EW14*0.00689476</f>
        <v>900.01999933082459</v>
      </c>
      <c r="EY14" s="26">
        <f t="shared" ref="EY14:EY41" si="111">LOG(EX14)</f>
        <v>2.9542521599976768</v>
      </c>
      <c r="EZ14" s="200">
        <f t="shared" ref="EZ14:EZ41" si="112">ES14*2*PI()</f>
        <v>6.2831853071795866E-3</v>
      </c>
      <c r="FA14" s="196">
        <f t="shared" ref="FA14:FA41" si="113">LOG(EZ14)</f>
        <v>-2.2018201316418851</v>
      </c>
      <c r="FB14" s="202">
        <f>$FC$5*FA14^3+$FC$6*FA14^2+$FC$7*FA14+$FC$8</f>
        <v>3.9065638690778535</v>
      </c>
      <c r="FC14" s="205">
        <f t="shared" ref="FC14:FC41" si="114">10^FB14</f>
        <v>8064.2478867884374</v>
      </c>
      <c r="FD14" s="205">
        <f t="shared" ref="FD14:FD41" si="115">FC14*0.000145038</f>
        <v>1.1696223850040215</v>
      </c>
      <c r="FE14" s="207">
        <f>$FF$5*FA14^4+$FF$6*FA14^3+$FF$7*FA14^2+$FF$8*FA14+$FF$9</f>
        <v>62.713988175818521</v>
      </c>
      <c r="FF14" s="196">
        <f t="shared" si="20"/>
        <v>5.129253331073663</v>
      </c>
      <c r="FG14" s="50">
        <f t="shared" ref="FG14:FG41" si="116">10^FF14</f>
        <v>134664.56454247952</v>
      </c>
      <c r="FH14" s="205">
        <f t="shared" ref="FH14:FH41" si="117">FG14*0.00689476</f>
        <v>928.47985302490611</v>
      </c>
      <c r="FI14" s="213">
        <f t="shared" ref="FI14:FI41" si="118">LOG(FH14)</f>
        <v>2.9677724844731723</v>
      </c>
      <c r="FJ14" s="43">
        <f>$FD$5*FA14^3+$FD$6*FA14^2+$FD$7*FA14+$FD$8</f>
        <v>4.0916872593823399</v>
      </c>
      <c r="FK14" s="43">
        <f t="shared" ref="FK14:FK41" si="119">10^FJ14</f>
        <v>12350.577333896819</v>
      </c>
      <c r="FL14" s="205">
        <f>FK14*0.000145038</f>
        <v>1.7913030353537269</v>
      </c>
      <c r="FM14" s="207">
        <f>$FG$5*$BO14^4+$FG$6*$BO14^3+$FG$7*$BO14^2+$FG$8*$BO14+$FG$9</f>
        <v>61.700953506980291</v>
      </c>
      <c r="FN14" s="196">
        <f>-0.349+0.754*(FL14^-0.0052)*(6.65-0.032*$C$38+0.0027*$C$38^2+0.011*$E$37-0.0001*$E$37^2+0.006*$E$36-0.00014*$E$36^2-0.08*$EY$4-1.06*($EY$5/($EY$5+$EY$4)))+(2.56+0.03*$EY$4+0.71*($EY$5/($EY$5+$EY$4))+0.012*$E$36-0.0001*$E$36^2-0.01*$E$35)/(1+EXP(-0.7814-0.5785*LOG(FL14)+0.8834*LOG(FM14)))</f>
        <v>5.2050912475318274</v>
      </c>
      <c r="FO14" s="50">
        <f>10^FN14</f>
        <v>160358.22762834866</v>
      </c>
      <c r="FP14" s="205">
        <f>FO14*0.00689476</f>
        <v>1105.6314935228331</v>
      </c>
      <c r="FQ14" s="213">
        <f>LOG(FP14)</f>
        <v>3.0436104009313363</v>
      </c>
      <c r="FR14" s="43">
        <f t="shared" ref="FR14:FR41" si="120">$FE$5*FA14^3+$FE$6*FA14^2+$FE$7*FA14+$FE$8</f>
        <v>4.8174963843304353</v>
      </c>
      <c r="FS14" s="43">
        <f t="shared" ref="FS14:FS41" si="121">10^FR14</f>
        <v>65689.564754312145</v>
      </c>
      <c r="FT14" s="205">
        <f t="shared" ref="FT14:FT41" si="122">FS14*0.000145038</f>
        <v>9.5274830928359258</v>
      </c>
      <c r="FU14" s="207">
        <f t="shared" ref="FU14:FU41" si="123">$FH$5*FA14^4+$FH$6*$BO14^3+$FH$7*FA14^2+$FH$8*FA14+$FH$9</f>
        <v>56.465925338807295</v>
      </c>
      <c r="FV14" s="196">
        <f>-0.349+0.754*(FT14^-0.0052)*(6.65-0.032*$C$38+0.0027*$C$38^2+0.011*$E$37-0.0001*$E$37^2+0.006*$E$36-0.00014*$E$36^2-0.08*$EY$4-1.06*($EY$5/($EY$5+$EY$4)))+(2.56+0.03*$EY$4+0.71*($EY$5/($EY$5+$EY$4))+0.012*$E$36-0.0001*$E$36^2-0.01*$E$35)/(1+EXP(-0.7814-0.5785*LOG(FT14)+0.8834*LOG(FU14)))</f>
        <v>5.5364582512715366</v>
      </c>
      <c r="FW14" s="50">
        <f t="shared" ref="FW14:FW41" si="124">10^FV14</f>
        <v>343920.64869961352</v>
      </c>
      <c r="FX14" s="205">
        <f t="shared" ref="FX14:FX41" si="125">FW14*0.00689476</f>
        <v>2371.2503318281474</v>
      </c>
      <c r="FY14" s="213">
        <f t="shared" ref="FY14:FY41" si="126">LOG(FX14)</f>
        <v>3.3749774046710463</v>
      </c>
      <c r="FZ14" s="252">
        <f t="shared" ref="FZ14:FZ41" si="127">(20+$GA$4*3*FD14/$GA$3)^0.58/(650+($GA$4*3*FD14/$GA$3)^0.58)</f>
        <v>1.2296523047927449E-2</v>
      </c>
      <c r="GA14" s="253">
        <f t="shared" ref="GA14:GA41" si="128">FZ14*(4200000*(1-$GA$3/100)+3*FD14*$GA$4*$GA$3/10000)+(1-FZ14)*((1-$GA$3/100)/4200000+$GA$3/(3*$GA$4*FD14))^-1</f>
        <v>42417.166894230388</v>
      </c>
      <c r="GB14" s="205">
        <f t="shared" ref="GB14:GB41" si="129">LOG(GA14*0.00689476)</f>
        <v>2.46606081137327</v>
      </c>
      <c r="GC14" s="252">
        <f t="shared" ref="GC14:GC41" si="130">(20+$GA$4*3*FL14/$GA$3)^0.58/(650+($GA$4*3*FL14/$GA$3)^0.58)</f>
        <v>1.3901674199182376E-2</v>
      </c>
      <c r="GD14" s="253">
        <f t="shared" ref="GD14:GD41" si="131">GC14*(4200000*(1-$GA$3/100)+3*FL14*$GA$4*$GA$3/10000)+(1-GC14)*((1-$GA$3/100)/4200000+$GA$3/(3*$GA$4*FL14))^-1</f>
        <v>47960.671561780116</v>
      </c>
      <c r="GE14" s="205">
        <f t="shared" ref="GE14:GE41" si="132">LOG(GD14*0.00689476)</f>
        <v>2.519404409009252</v>
      </c>
      <c r="GF14" s="252">
        <f t="shared" ref="GF14:GF41" si="133">(20+$GA$4*3*FT14/$GA$3)^0.58/(650+($GA$4*3*FT14/$GA$3)^0.58)</f>
        <v>2.7867497334507704E-2</v>
      </c>
      <c r="GG14" s="253">
        <f t="shared" ref="GG14:GG41" si="134">GF14*(4200000*(1-$GA$3/100)+3*FT14*$GA$4*$GA$3/10000)+(1-GF14)*((1-$GA$3/100)/4200000+$GA$3/(3*$GA$4*FT14))^-1</f>
        <v>96223.42102726856</v>
      </c>
      <c r="GH14" s="205">
        <f t="shared" ref="GH14:GH41" si="135">LOG(GG14*0.00689476)</f>
        <v>2.8217999466941124</v>
      </c>
      <c r="GI14" s="256"/>
      <c r="GJ14" s="4"/>
      <c r="GK14" s="43"/>
      <c r="GL14" s="30">
        <v>1E-3</v>
      </c>
      <c r="GM14" s="53">
        <f>LOG(GL14)</f>
        <v>-3</v>
      </c>
      <c r="GN14" s="363">
        <v>2.4479368923523923</v>
      </c>
      <c r="GO14" s="44">
        <f t="shared" si="21"/>
        <v>5.0931131534404406</v>
      </c>
      <c r="GP14" s="50">
        <f t="shared" ref="GP14:GP41" si="136">10^GO14</f>
        <v>123911.93913645548</v>
      </c>
      <c r="GQ14" s="44">
        <f t="shared" ref="GQ14:GQ41" si="137">GP14*0.00689476</f>
        <v>854.34308148046773</v>
      </c>
      <c r="GR14" s="26">
        <f t="shared" ref="GR14:GR41" si="138">LOG(GQ14)</f>
        <v>2.9316323068399499</v>
      </c>
      <c r="GS14" s="200">
        <f t="shared" ref="GS14:GS41" si="139">GL14*2*PI()</f>
        <v>6.2831853071795866E-3</v>
      </c>
      <c r="GT14" s="196">
        <f t="shared" ref="GT14:GT41" si="140">LOG(GS14)</f>
        <v>-2.2018201316418851</v>
      </c>
      <c r="GU14" s="202">
        <f t="shared" ref="GU14:GU41" si="141">$GV$5*GT14^3+$GV$6*GT14^2+$GV$7*GT14+$GV$8</f>
        <v>3.9065638690778535</v>
      </c>
      <c r="GV14" s="205">
        <f t="shared" ref="GV14:GV41" si="142">10^GU14</f>
        <v>8064.2478867884374</v>
      </c>
      <c r="GW14" s="205">
        <f t="shared" ref="GW14:GW41" si="143">GV14*0.000145038</f>
        <v>1.1696223850040215</v>
      </c>
      <c r="GX14" s="207">
        <f>$GY$5*GT14^4+$GY$6*GT14^3+$GY$7*GT14^2+$GY$8*GT14+$GY$9</f>
        <v>62.713988175818521</v>
      </c>
      <c r="GY14" s="196">
        <f t="shared" si="22"/>
        <v>5.0964730379543166</v>
      </c>
      <c r="GZ14" s="50">
        <f t="shared" ref="GZ14:GZ41" si="144">10^GY14</f>
        <v>124874.29172210161</v>
      </c>
      <c r="HA14" s="205">
        <f t="shared" ref="HA14:HA41" si="145">GZ14*0.00689476</f>
        <v>860.97827159387725</v>
      </c>
      <c r="HB14" s="213">
        <f t="shared" ref="HB14:HB41" si="146">LOG(HA14)</f>
        <v>2.9349921913538255</v>
      </c>
      <c r="HC14" s="43">
        <f>$GW$5*GT14^3+$GW$6*GT14^2+$GW$7*GT14+$GW$8</f>
        <v>4.0916872593823399</v>
      </c>
      <c r="HD14" s="43">
        <f t="shared" ref="HD14:HD41" si="147">10^HC14</f>
        <v>12350.577333896819</v>
      </c>
      <c r="HE14" s="205">
        <f>HD14*0.000145038</f>
        <v>1.7913030353537269</v>
      </c>
      <c r="HF14" s="207">
        <f>$GZ$5*$BO14^4+$GZ$6*$BO14^3+$GZ$7*$BO14^2+$GZ$8*$BO14+$GZ$9</f>
        <v>61.700953506980291</v>
      </c>
      <c r="HG14" s="196">
        <f t="shared" si="23"/>
        <v>5.1719064681073439</v>
      </c>
      <c r="HH14" s="50">
        <f>10^HG14</f>
        <v>148561.56580047432</v>
      </c>
      <c r="HI14" s="205">
        <f>HH14*0.00689476</f>
        <v>1024.2963414184783</v>
      </c>
      <c r="HJ14" s="213">
        <f>LOG(HI14)</f>
        <v>3.0104256215068528</v>
      </c>
      <c r="HK14" s="43">
        <f>$GX$5*GT14^3+$GX$6*GT14^2+$GX$7*GT14+$GX$8</f>
        <v>4.8174963843304353</v>
      </c>
      <c r="HL14" s="43">
        <f t="shared" ref="HL14:HL41" si="148">10^HK14</f>
        <v>65689.564754312145</v>
      </c>
      <c r="HM14" s="205">
        <f t="shared" ref="HM14:HM41" si="149">HL14*0.000145038</f>
        <v>9.5274830928359258</v>
      </c>
      <c r="HN14" s="207">
        <f>$HA$5*GT14^4+$HA$6*$BO14^3+$HA$7*GT14^2+$HA$8*GT14+$HA$9</f>
        <v>56.465925338807295</v>
      </c>
      <c r="HO14" s="196">
        <f t="shared" si="24"/>
        <v>5.5015029094115393</v>
      </c>
      <c r="HP14" s="50">
        <f t="shared" ref="HP14:HP41" si="150">10^HO14</f>
        <v>317323.9921831137</v>
      </c>
      <c r="HQ14" s="205">
        <f t="shared" ref="HQ14:HQ41" si="151">HP14*0.00689476</f>
        <v>2187.8727683444449</v>
      </c>
      <c r="HR14" s="213">
        <f t="shared" ref="HR14:HR41" si="152">LOG(HQ14)</f>
        <v>3.3400220628110482</v>
      </c>
      <c r="HS14" s="252">
        <f t="shared" ref="HS14:HS41" si="153">(20+$HT$4*3*GW14/$HT$3)^0.58/(650+($HT$4*3*GW14/$HT$3)^0.58)</f>
        <v>1.1924807435828437E-2</v>
      </c>
      <c r="HT14" s="253">
        <f t="shared" ref="HT14:HT41" si="154">HS14*(4200000*(1-$HT$3/100)+3*GW14*$HT$4*$HT$3/10000)+(1-HS14)*((1-$HT$3/100)/4200000+$HT$3/(3*$HT$4*GW14))^-1</f>
        <v>41188.624652758052</v>
      </c>
      <c r="HU14" s="205">
        <f t="shared" ref="HU14:HU41" si="155">LOG(HT14*0.00689476)</f>
        <v>2.4532964438825053</v>
      </c>
      <c r="HV14" s="252">
        <f t="shared" ref="HV14:HV41" si="156">(20+$HT$4*3*HE14/$HT$3)^0.58/(650+($HT$4*3*HE14/$HT$3)^0.58)</f>
        <v>1.3381541288696472E-2</v>
      </c>
      <c r="HW14" s="253">
        <f t="shared" ref="HW14:HW41" si="157">HV14*(4200000*(1-$HT$3/100)+3*HE14*$HT$4*$HT$3/10000)+(1-HV14)*((1-$HT$3/100)/4200000+$HT$3/(3*$HT$4*HE14))^-1</f>
        <v>46226.092697309534</v>
      </c>
      <c r="HX14" s="205">
        <f t="shared" ref="HX14:HX41" si="158">LOG(HW14*0.00689476)</f>
        <v>2.5034063392513386</v>
      </c>
      <c r="HY14" s="252">
        <f t="shared" ref="HY14:HY41" si="159">(20+$HT$4*3*HM14/$HT$3)^0.58/(650+($HT$4*3*HM14/$HT$3)^0.58)</f>
        <v>2.624581312053394E-2</v>
      </c>
      <c r="HZ14" s="253">
        <f t="shared" ref="HZ14:HZ41" si="160">HY14*(4200000*(1-$HT$3/100)+3*HM14*$HT$4*$HT$3/10000)+(1-HY14)*((1-$HT$3/100)/4200000+$HT$3/(3*$HT$4*HM14))^-1</f>
        <v>90737.808293101465</v>
      </c>
      <c r="IA14" s="205">
        <f t="shared" ref="IA14:IA41" si="161">LOG(HZ14*0.00689476)</f>
        <v>2.7963074383834248</v>
      </c>
      <c r="IB14" s="205"/>
      <c r="IC14" s="303"/>
      <c r="ID14" s="4"/>
      <c r="IE14" s="303"/>
      <c r="IF14" s="30">
        <v>1E-3</v>
      </c>
      <c r="IG14" s="53">
        <f>LOG(IF14)</f>
        <v>-3</v>
      </c>
      <c r="IH14" s="67">
        <v>2.4297027592466334</v>
      </c>
      <c r="II14" s="305">
        <f t="shared" si="25"/>
        <v>5.3364517088365329</v>
      </c>
      <c r="IJ14" s="50">
        <f t="shared" ref="IJ14:IJ41" si="162">10^II14</f>
        <v>216995.99025180732</v>
      </c>
      <c r="IK14" s="305">
        <f t="shared" ref="IK14:IK41" si="163">IJ14*0.00689476</f>
        <v>1496.1352737485511</v>
      </c>
      <c r="IL14" s="26">
        <f t="shared" ref="IL14:IL41" si="164">LOG(IK14)</f>
        <v>3.1749708622360426</v>
      </c>
      <c r="IM14" s="25">
        <f t="shared" ref="IM14:IM41" si="165">$IP$4*V14^2+$IP$5*V14+$IP$6</f>
        <v>3.8662321261402095</v>
      </c>
      <c r="IN14" s="305">
        <f t="shared" ref="IN14:IN41" si="166">10^IM14</f>
        <v>7349.0656355073725</v>
      </c>
      <c r="IO14" s="305">
        <f t="shared" ref="IO14:IO41" si="167">IN14*0.000145038</f>
        <v>1.0658937816427183</v>
      </c>
      <c r="IP14" s="305">
        <f t="shared" ref="IP14:IP41" si="168">$IQ$4*Y14^2+$IQ$5*Y14+$IQ$6</f>
        <v>58.008106463708017</v>
      </c>
      <c r="IQ14" s="305">
        <f t="shared" ref="IQ14:IQ41" si="169">-0.349+0.754*(IO14^-0.0052)*(6.65-0.032*$C$48+0.0027*$C$48^2+0.011*$E$47-0.0001*$E$47^2+0.006*$E$46-0.00014*$E$46^2-0.08*$IL$4-1.06*($IL$5/($IL$5+$IL$4)))+(2.56+0.03*$IL$4+0.71*($IL$5/($IL$5+$IL$4))+0.012*$E$46-0.0001*$E$46^2-0.01*$E$45)/(1+EXP(-0.7814-0.5785*LOG(IO14)+0.8834*LOG(IP14)))</f>
        <v>5.1336261724070145</v>
      </c>
      <c r="IR14" s="305">
        <f t="shared" ref="IR14:IR41" si="170">10^IQ14</f>
        <v>136027.32961597585</v>
      </c>
      <c r="IS14" s="305">
        <f t="shared" ref="IS14:IS41" si="171">IR14*0.00689476</f>
        <v>937.8757911430456</v>
      </c>
      <c r="IT14" s="396">
        <f t="shared" ref="IT14:IT41" si="172">LOG(IS14)</f>
        <v>2.9721453258065238</v>
      </c>
      <c r="IU14" s="25">
        <f t="shared" ref="IU14:IU41" si="173">$IP$4*AD14^2+$IP$5*AD14+$IP$6</f>
        <v>4.1506538891756808</v>
      </c>
      <c r="IV14" s="305">
        <f t="shared" ref="IV14:IV41" si="174">10^IU14</f>
        <v>14146.659131218537</v>
      </c>
      <c r="IW14" s="305">
        <f t="shared" ref="IW14:IW41" si="175">IV14*0.000145038</f>
        <v>2.0518031470736742</v>
      </c>
      <c r="IX14" s="305">
        <f t="shared" ref="IX14:IX41" si="176">$IQ$4*AG14^2+$IQ$5*AG14+$IQ$6</f>
        <v>55.540745841805119</v>
      </c>
      <c r="IY14" s="305">
        <f t="shared" ref="IY14:IY41" si="177">-0.349+0.754*(IW14^-0.0052)*(6.65-0.032*$C$48+0.0027*$C$48^2+0.011*$E$47-0.0001*$E$47^2+0.006*$E$46-0.00014*$E$46^2-0.08*$IL$4-1.06*($IL$5/($IL$5+$IL$4)))+(2.56+0.03*$IL$4+0.71*($IL$5/($IL$5+$IL$4))+0.012*$E$46-0.0001*$E$46^2-0.01*$E$45)/(1+EXP(-0.7814-0.5785*LOG(IW14)+0.8834*LOG(IX14)))</f>
        <v>5.2587801749188117</v>
      </c>
      <c r="IZ14" s="305">
        <f t="shared" ref="IZ14:IZ41" si="178">10^IY14</f>
        <v>181459.69430857833</v>
      </c>
      <c r="JA14" s="305">
        <f t="shared" ref="JA14:JA41" si="179">IZ14*0.00689476</f>
        <v>1251.1210419310135</v>
      </c>
      <c r="JB14" s="396">
        <f t="shared" ref="JB14:JB41" si="180">LOG(JA14)</f>
        <v>3.097299328318321</v>
      </c>
      <c r="JC14" s="303">
        <f t="shared" ref="JC14:JC41" si="181">$IP$4*AL14^2+$IP$5*AL14+$IP$6</f>
        <v>4.7074832635716692</v>
      </c>
      <c r="JD14" s="303">
        <f t="shared" ref="JD14:JD41" si="182">10^JC14</f>
        <v>50989.794723335654</v>
      </c>
      <c r="JE14" s="303">
        <f t="shared" ref="JE14:JE41" si="183">JD14*0.000145038</f>
        <v>7.3954578470831569</v>
      </c>
      <c r="JF14" s="303">
        <f t="shared" ref="JF14:JF41" si="184">$IQ$4*AO14^2+$IQ$5*AO14+$IQ$6</f>
        <v>50.085174976853168</v>
      </c>
      <c r="JG14" s="303">
        <f t="shared" ref="JG14:JG41" si="185">-0.349+0.754*(JE14^-0.0052)*(6.65-0.032*$C$48+0.0027*$C$48^2+0.011*$E$47-0.0001*$E$47^2+0.006*$E$46-0.00014*$E$46^2-0.08*$IL$4-1.06*($IL$5/($IL$5+$IL$4)))+(2.56+0.03*$IL$4+0.71*($IL$5/($IL$5+$IL$4))+0.012*$E$46-0.0001*$E$46^2-0.01*$E$45)/(1+EXP(-0.7814-0.5785*LOG(JE14)+0.8834*LOG(JF14)))</f>
        <v>5.5292842702388159</v>
      </c>
      <c r="JH14" s="303">
        <f t="shared" ref="JH14:JH41" si="186">10^JG14</f>
        <v>338286.19114970887</v>
      </c>
      <c r="JI14" s="303">
        <f t="shared" ref="JI14:JI41" si="187">JH14*0.00689476</f>
        <v>2332.4020992913665</v>
      </c>
      <c r="JJ14" s="395">
        <f t="shared" ref="JJ14:JJ41" si="188">LOG(JI14)</f>
        <v>3.3678034236383252</v>
      </c>
      <c r="JK14" s="252">
        <f t="shared" ref="JK14:JK41" si="189">(20+$JG$4*3*IO14/$JG$3)^0.58/(650+($JG$4*3*IO14/$JG$3)^0.58)</f>
        <v>1.2184939725407089E-2</v>
      </c>
      <c r="JL14" s="253">
        <f t="shared" ref="JL14:JL41" si="190">JK14*(4200000*(1-$JG$3/100)+3*IO14*$JG$4*$JG$3/10000)+(1-JK14)*((1-$JG$3/100)/4200000+$JG$3/(3*$JG$4*IO14))^-1</f>
        <v>43219.133993852163</v>
      </c>
      <c r="JM14" s="205">
        <f t="shared" ref="JM14:JM41" si="191">LOG(JL14*0.00689476)</f>
        <v>2.4741952138305963</v>
      </c>
      <c r="JN14" s="252">
        <f t="shared" ref="JN14:JN41" si="192">(20+$JG$4*3*IW14/$JG$3)^0.58/(650+($JG$4*3*IW14/$JG$3)^0.58)</f>
        <v>1.4819122218908142E-2</v>
      </c>
      <c r="JO14" s="253">
        <f t="shared" ref="JO14:JO41" si="193">JN14*(4200000*(1-$JG$3/100)+3*IW14*$JG$4*$JG$3/10000)+(1-JN14)*((1-$JG$3/100)/4200000+$JG$3/(3*$JG$4*IW14))^-1</f>
        <v>52573.462344662665</v>
      </c>
      <c r="JP14" s="205">
        <f t="shared" ref="JP14:JP41" si="194">LOG(JO14*0.00689476)</f>
        <v>2.5592857328083909</v>
      </c>
      <c r="JQ14" s="252">
        <f t="shared" ref="JQ14:JQ41" si="195">(20+$JG$4*3*JE14/$JG$3)^0.58/(650+($JG$4*3*JE14/$JG$3)^0.58)</f>
        <v>2.5343215296388787E-2</v>
      </c>
      <c r="JR14" s="253">
        <f t="shared" ref="JR14:JR41" si="196">JQ14*(4200000*(1-$JG$3/100)+3*JE14*$JG$4*$JG$3/10000)+(1-JQ14)*((1-$JG$3/100)/4200000+$JG$3/(3*$JG$4*JE14))^-1</f>
        <v>89965.597736200783</v>
      </c>
      <c r="JS14" s="205">
        <f t="shared" ref="JS14:JS41" si="197">LOG(JR14*0.00689476)</f>
        <v>2.7925956231767768</v>
      </c>
      <c r="JT14" s="245"/>
      <c r="JU14" s="245"/>
      <c r="JV14" s="245"/>
      <c r="JW14" s="303"/>
      <c r="JX14" s="4"/>
      <c r="JY14" s="303"/>
      <c r="JZ14" s="30">
        <v>1E-3</v>
      </c>
      <c r="KA14" s="53">
        <f>LOG(JZ14)</f>
        <v>-3</v>
      </c>
      <c r="KB14" s="74">
        <v>2.5108163226982323</v>
      </c>
      <c r="KC14" s="25">
        <f t="shared" si="26"/>
        <v>5.0768183994504934</v>
      </c>
      <c r="KD14" s="50">
        <f t="shared" ref="KD14:KD41" si="198">10^KC14</f>
        <v>119348.89418507775</v>
      </c>
      <c r="KE14" s="305">
        <f t="shared" ref="KE14:KE41" si="199">KD14*0.00689476</f>
        <v>822.88198167150665</v>
      </c>
      <c r="KF14" s="26">
        <f t="shared" ref="KF14:KF41" si="200">LOG(KE14)</f>
        <v>2.9153375528500023</v>
      </c>
      <c r="KG14" s="303"/>
      <c r="KH14" s="43"/>
      <c r="KI14" s="4"/>
      <c r="KJ14" s="43"/>
      <c r="KK14" s="30">
        <v>1E-3</v>
      </c>
      <c r="KL14" s="53">
        <f>LOG(KK14)</f>
        <v>-3</v>
      </c>
      <c r="KM14" s="74">
        <v>2.4087193607986794</v>
      </c>
      <c r="KN14" s="25">
        <f>3.750063+0.02932*$C$65-0.001767*$C$65^2-0.002841*$E$64-0.058097*$KQ$4-0.802208*($KQ$6/($KQ$6+$KQ$4))+(3.871977-0.0021*$E$64+0.003958*$E$63-0.000017*$E$63^2+0.00547*$E$62)/(1+EXP(-0.603313-0.313351*LOG(KK14)-0.393532*LOG($I$8)))</f>
        <v>5.0695125263995102</v>
      </c>
      <c r="KO14" s="50">
        <f t="shared" ref="KO14:KO41" si="201">10^KN14</f>
        <v>117357.95316758368</v>
      </c>
      <c r="KP14" s="44">
        <f t="shared" ref="KP14:KP41" si="202">KO14*0.00689476</f>
        <v>809.15492118172915</v>
      </c>
      <c r="KQ14" s="26">
        <f t="shared" ref="KQ14:KQ41" si="203">LOG(KP14)</f>
        <v>2.9080316797990191</v>
      </c>
      <c r="KR14" s="43"/>
      <c r="KS14" s="43"/>
      <c r="KT14" s="4"/>
      <c r="KU14" s="43"/>
      <c r="KV14" s="30">
        <v>1E-3</v>
      </c>
      <c r="KW14" s="53">
        <f>LOG(KV14)</f>
        <v>-3</v>
      </c>
      <c r="KX14" s="74">
        <v>2.4817988665658999</v>
      </c>
      <c r="KY14" s="25">
        <f t="shared" si="28"/>
        <v>5.1901993761310674</v>
      </c>
      <c r="KZ14" s="50">
        <f t="shared" ref="KZ14:KZ41" si="204">10^KY14</f>
        <v>154952.78136669344</v>
      </c>
      <c r="LA14" s="44">
        <f t="shared" ref="LA14:LA41" si="205">KZ14*0.00689476</f>
        <v>1068.3622388558233</v>
      </c>
      <c r="LB14" s="26">
        <f t="shared" ref="LB14:LB41" si="206">LOG(LA14)</f>
        <v>3.0287185295305767</v>
      </c>
      <c r="LC14" s="43"/>
      <c r="LD14" s="43"/>
      <c r="LE14" s="4"/>
    </row>
    <row r="15" spans="1:317">
      <c r="B15" s="16" t="s">
        <v>16</v>
      </c>
      <c r="C15" s="16"/>
      <c r="D15" s="16"/>
      <c r="E15" s="16"/>
      <c r="F15" s="16"/>
      <c r="G15" s="16"/>
      <c r="H15" s="16"/>
      <c r="I15" s="16"/>
      <c r="M15" s="30">
        <v>0.01</v>
      </c>
      <c r="N15" s="53">
        <f>LOG(M15)</f>
        <v>-2</v>
      </c>
      <c r="O15" s="210">
        <v>2.506354677400898</v>
      </c>
      <c r="P15" s="196">
        <f t="shared" si="3"/>
        <v>5.3662962893314514</v>
      </c>
      <c r="Q15" s="50">
        <f t="shared" si="29"/>
        <v>232432.19809983249</v>
      </c>
      <c r="R15" s="196">
        <f t="shared" si="30"/>
        <v>1602.564222170801</v>
      </c>
      <c r="S15" s="213">
        <f t="shared" si="31"/>
        <v>3.2048154427309612</v>
      </c>
      <c r="T15" s="200">
        <f t="shared" si="32"/>
        <v>6.2831853071795868E-2</v>
      </c>
      <c r="U15" s="198">
        <f t="shared" si="33"/>
        <v>-1.2018201316418848</v>
      </c>
      <c r="V15" s="202">
        <f t="shared" si="34"/>
        <v>4.7648024305528907</v>
      </c>
      <c r="W15" s="205">
        <f t="shared" si="35"/>
        <v>58183.846732985927</v>
      </c>
      <c r="X15" s="205">
        <f t="shared" si="36"/>
        <v>8.4388687624588137</v>
      </c>
      <c r="Y15" s="207">
        <f t="shared" si="37"/>
        <v>78.502010443046046</v>
      </c>
      <c r="Z15" s="196">
        <f t="shared" si="4"/>
        <v>5.3504878138676633</v>
      </c>
      <c r="AA15" s="50">
        <f t="shared" si="38"/>
        <v>224123.71566669663</v>
      </c>
      <c r="AB15" s="205">
        <f t="shared" si="39"/>
        <v>1545.2792298301133</v>
      </c>
      <c r="AC15" s="213">
        <f t="shared" si="40"/>
        <v>3.1890069672671726</v>
      </c>
      <c r="AD15" s="43">
        <f t="shared" si="5"/>
        <v>5.065464223802115</v>
      </c>
      <c r="AE15" s="43">
        <f t="shared" si="41"/>
        <v>116269.07672205388</v>
      </c>
      <c r="AF15" s="205">
        <f t="shared" ref="AF15:AF41" si="207">AE15*0.000145038</f>
        <v>16.86343434961325</v>
      </c>
      <c r="AG15" s="207">
        <f t="shared" ref="AG15:AG41" si="208">$AA$5*$U15^3+$AA$6*$U15^2+$AA$7*$U15+$AA$8</f>
        <v>73.348555971043268</v>
      </c>
      <c r="AH15" s="196">
        <f t="shared" si="6"/>
        <v>5.503667068119114</v>
      </c>
      <c r="AI15" s="50">
        <f t="shared" ref="AI15:AI41" si="209">10^AH15</f>
        <v>318909.21470244171</v>
      </c>
      <c r="AJ15" s="205">
        <f t="shared" ref="AJ15:AJ41" si="210">AI15*0.00689476</f>
        <v>2198.802497161807</v>
      </c>
      <c r="AK15" s="213">
        <f t="shared" ref="AK15:AK41" si="211">LOG(AJ15)</f>
        <v>3.3421862215186233</v>
      </c>
      <c r="AL15" s="43">
        <f t="shared" si="7"/>
        <v>5.6543981687921461</v>
      </c>
      <c r="AM15" s="43">
        <f t="shared" si="42"/>
        <v>451230.21072277072</v>
      </c>
      <c r="AN15" s="205">
        <f t="shared" si="43"/>
        <v>65.445527302809225</v>
      </c>
      <c r="AO15" s="207">
        <f t="shared" si="44"/>
        <v>62.515452577126389</v>
      </c>
      <c r="AP15" s="196">
        <f t="shared" si="8"/>
        <v>5.8171056162516788</v>
      </c>
      <c r="AQ15" s="50">
        <f t="shared" si="45"/>
        <v>656304.85394137353</v>
      </c>
      <c r="AR15" s="205">
        <f t="shared" si="46"/>
        <v>4525.0644547608244</v>
      </c>
      <c r="AS15" s="213">
        <f t="shared" si="47"/>
        <v>3.6556247696511881</v>
      </c>
      <c r="AT15" s="252">
        <f t="shared" si="48"/>
        <v>2.3852681444169799E-2</v>
      </c>
      <c r="AU15" s="253">
        <f t="shared" si="49"/>
        <v>82849.620756090677</v>
      </c>
      <c r="AV15" s="205">
        <f t="shared" si="50"/>
        <v>2.7568096781776275</v>
      </c>
      <c r="AW15" s="252">
        <f t="shared" si="51"/>
        <v>3.3488502671776429E-2</v>
      </c>
      <c r="AX15" s="253">
        <f t="shared" si="52"/>
        <v>116373.14631199939</v>
      </c>
      <c r="AY15" s="205">
        <f t="shared" si="53"/>
        <v>2.9043719296412687</v>
      </c>
      <c r="AZ15" s="252">
        <f t="shared" si="54"/>
        <v>6.7959475701773811E-2</v>
      </c>
      <c r="BA15" s="253">
        <f t="shared" si="55"/>
        <v>236482.86267717366</v>
      </c>
      <c r="BB15" s="205">
        <f t="shared" si="56"/>
        <v>3.2123188273764827</v>
      </c>
      <c r="BC15" s="248"/>
      <c r="BG15" s="30">
        <v>0.01</v>
      </c>
      <c r="BH15" s="53">
        <f>LOG(BG15)</f>
        <v>-2</v>
      </c>
      <c r="BI15" s="363">
        <v>2.5227846765841373</v>
      </c>
      <c r="BJ15" s="44">
        <f t="shared" si="9"/>
        <v>5.3408837691511462</v>
      </c>
      <c r="BK15" s="50">
        <f t="shared" si="57"/>
        <v>219221.81503765541</v>
      </c>
      <c r="BL15" s="44">
        <f t="shared" si="58"/>
        <v>1511.4818014490249</v>
      </c>
      <c r="BM15" s="26">
        <f t="shared" si="59"/>
        <v>3.1794029225506555</v>
      </c>
      <c r="BN15" s="200">
        <f t="shared" si="60"/>
        <v>6.2831853071795868E-2</v>
      </c>
      <c r="BO15" s="198">
        <f t="shared" si="61"/>
        <v>-1.2018201316418848</v>
      </c>
      <c r="BP15" s="202">
        <f t="shared" ref="BP15:BP41" si="212">$BQ$5*BO15^3+$BQ$6*BO15^2+$BQ$7*BO15+$BQ$8</f>
        <v>4.6164789477628894</v>
      </c>
      <c r="BQ15" s="205">
        <f t="shared" si="62"/>
        <v>41350.326946969355</v>
      </c>
      <c r="BR15" s="205">
        <f t="shared" si="63"/>
        <v>5.9973687197345411</v>
      </c>
      <c r="BS15" s="207">
        <f t="shared" si="10"/>
        <v>63.852970087391313</v>
      </c>
      <c r="BT15" s="196">
        <f t="shared" si="11"/>
        <v>5.3885454290227122</v>
      </c>
      <c r="BU15" s="50">
        <f t="shared" si="64"/>
        <v>244650.11769420325</v>
      </c>
      <c r="BV15" s="205">
        <f t="shared" si="65"/>
        <v>1686.8038454732848</v>
      </c>
      <c r="BW15" s="213">
        <f t="shared" si="66"/>
        <v>3.2270645824222215</v>
      </c>
      <c r="BX15" s="43">
        <f t="shared" ref="BX15:BX41" si="213">$BR$5*BO15^3+$BR$6*BO15^2+$BR$7*BO15+$BR$8</f>
        <v>4.7921642382706766</v>
      </c>
      <c r="BY15" s="43">
        <f t="shared" si="67"/>
        <v>61967.537501493956</v>
      </c>
      <c r="BZ15" s="205">
        <f t="shared" ref="BZ15:BZ41" si="214">BY15*0.000145038</f>
        <v>8.9876477041416809</v>
      </c>
      <c r="CA15" s="207">
        <f t="shared" ref="CA15:CA41" si="215">$BU$5*$BO15^4+$BU$6*$BO15^3+$BU$7*$BO15^2+$BU$8*$BO15+$BU$9</f>
        <v>62.399662406845735</v>
      </c>
      <c r="CB15" s="196">
        <f t="shared" si="12"/>
        <v>5.4719627674077085</v>
      </c>
      <c r="CC15" s="50">
        <f t="shared" ref="CC15:CC41" si="216">10^CB15</f>
        <v>296457.72218312009</v>
      </c>
      <c r="CD15" s="205">
        <f t="shared" ref="CD15:CD41" si="217">CC15*0.00689476</f>
        <v>2044.0048445992891</v>
      </c>
      <c r="CE15" s="213">
        <f t="shared" ref="CE15:CE41" si="218">LOG(CD15)</f>
        <v>3.3104819208072178</v>
      </c>
      <c r="CF15" s="43">
        <f t="shared" ref="CF15:CF41" si="219">$BS$5*BO15^3+$BS$6*BO15^2+$BS$7*BO15+$BS$8</f>
        <v>5.446157013227177</v>
      </c>
      <c r="CG15" s="43">
        <f t="shared" si="68"/>
        <v>279355.36297774251</v>
      </c>
      <c r="CH15" s="205">
        <f t="shared" si="69"/>
        <v>40.517143135565817</v>
      </c>
      <c r="CI15" s="207">
        <f t="shared" si="70"/>
        <v>54.698814238319024</v>
      </c>
      <c r="CJ15" s="196">
        <f t="shared" si="13"/>
        <v>5.8045756316571246</v>
      </c>
      <c r="CK15" s="50">
        <f t="shared" si="71"/>
        <v>637640.11532524519</v>
      </c>
      <c r="CL15" s="205">
        <f t="shared" si="72"/>
        <v>4396.3755615398877</v>
      </c>
      <c r="CM15" s="213">
        <f t="shared" si="73"/>
        <v>3.643094785056634</v>
      </c>
      <c r="CN15" s="252">
        <f t="shared" si="74"/>
        <v>2.195201631255771E-2</v>
      </c>
      <c r="CO15" s="253">
        <f t="shared" si="75"/>
        <v>77433.920564010463</v>
      </c>
      <c r="CP15" s="205">
        <f t="shared" si="76"/>
        <v>2.7274504020238912</v>
      </c>
      <c r="CQ15" s="252">
        <f t="shared" si="77"/>
        <v>2.6547065317263387E-2</v>
      </c>
      <c r="CR15" s="253">
        <f t="shared" si="78"/>
        <v>93665.000482545307</v>
      </c>
      <c r="CS15" s="205">
        <f t="shared" si="79"/>
        <v>2.8100964930937611</v>
      </c>
      <c r="CT15" s="252">
        <f t="shared" si="80"/>
        <v>5.7480819614025874E-2</v>
      </c>
      <c r="CU15" s="253">
        <f t="shared" si="81"/>
        <v>203068.3420892763</v>
      </c>
      <c r="CV15" s="205">
        <f t="shared" si="82"/>
        <v>3.1461613765207681</v>
      </c>
      <c r="CZ15" s="30">
        <v>0.01</v>
      </c>
      <c r="DA15" s="53">
        <f>LOG(CZ15)</f>
        <v>-2</v>
      </c>
      <c r="DB15" s="363">
        <v>2.543393382821034</v>
      </c>
      <c r="DC15" s="25">
        <f t="shared" si="14"/>
        <v>5.081132680992039</v>
      </c>
      <c r="DD15" s="50">
        <f t="shared" si="83"/>
        <v>120540.41462698541</v>
      </c>
      <c r="DE15" s="44">
        <f t="shared" si="84"/>
        <v>831.09722915355394</v>
      </c>
      <c r="DF15" s="26">
        <f t="shared" si="85"/>
        <v>2.9196518343915487</v>
      </c>
      <c r="DG15" s="200">
        <f t="shared" si="86"/>
        <v>6.2831853071795868E-2</v>
      </c>
      <c r="DH15" s="196">
        <f t="shared" si="87"/>
        <v>-1.2018201316418848</v>
      </c>
      <c r="DI15" s="202">
        <f t="shared" si="88"/>
        <v>4.6164789477628894</v>
      </c>
      <c r="DJ15" s="205">
        <f t="shared" si="89"/>
        <v>41350.326946969355</v>
      </c>
      <c r="DK15" s="205">
        <f t="shared" si="90"/>
        <v>5.9973687197345411</v>
      </c>
      <c r="DL15" s="207">
        <f t="shared" ref="DL15:DL41" si="220">$DM$5*DH15^4+$DM$6*DH15^3+$DM$7*DH15^2+$DM$8*DH15+$DM$9</f>
        <v>63.852970087391313</v>
      </c>
      <c r="DM15" s="196">
        <f t="shared" si="15"/>
        <v>5.0805744739349361</v>
      </c>
      <c r="DN15" s="50">
        <f t="shared" si="91"/>
        <v>120385.58123832772</v>
      </c>
      <c r="DO15" s="205">
        <f t="shared" si="92"/>
        <v>830.02969009877245</v>
      </c>
      <c r="DP15" s="213">
        <f t="shared" si="93"/>
        <v>2.919093627334445</v>
      </c>
      <c r="DQ15" s="43">
        <f t="shared" ref="DQ15:DQ41" si="221">$DK$5*DH15^3+$DK$6*DH15^2+$DK$7*DH15+$DK$8</f>
        <v>4.7921642382706766</v>
      </c>
      <c r="DR15" s="43">
        <f t="shared" si="94"/>
        <v>61967.537501493956</v>
      </c>
      <c r="DS15" s="205">
        <f t="shared" ref="DS15:DS41" si="222">DR15*0.000145038</f>
        <v>8.9876477041416809</v>
      </c>
      <c r="DT15" s="207">
        <f t="shared" si="16"/>
        <v>62.399662406845735</v>
      </c>
      <c r="DU15" s="196">
        <f t="shared" si="17"/>
        <v>5.1652587997954917</v>
      </c>
      <c r="DV15" s="50">
        <f t="shared" ref="DV15:DV41" si="223">10^DU15</f>
        <v>146304.87580045543</v>
      </c>
      <c r="DW15" s="205">
        <f t="shared" ref="DW15:DW41" si="224">DV15*0.00689476</f>
        <v>1008.737005473948</v>
      </c>
      <c r="DX15" s="213">
        <f t="shared" ref="DX15:DX41" si="225">LOG(DW15)</f>
        <v>3.0037779531950006</v>
      </c>
      <c r="DY15" s="43">
        <f t="shared" ref="DY15:DY41" si="226">$DL$5*DH15^3+$DL$6*DH15^2+$DL$7*DH15+$DL$8</f>
        <v>5.446157013227177</v>
      </c>
      <c r="DZ15" s="43">
        <f t="shared" si="95"/>
        <v>279355.36297774251</v>
      </c>
      <c r="EA15" s="205">
        <f t="shared" si="96"/>
        <v>40.517143135565817</v>
      </c>
      <c r="EB15" s="207">
        <f t="shared" ref="EB15:EB41" si="227">$DO$5*DH15^4+$DO$6*$BO15^3+$DO$7*DH15^2+$DO$8*DH15+$DO$9</f>
        <v>54.698814238319024</v>
      </c>
      <c r="EC15" s="196">
        <f t="shared" si="18"/>
        <v>5.5027180931572159</v>
      </c>
      <c r="ED15" s="50">
        <f t="shared" si="97"/>
        <v>318213.12836487225</v>
      </c>
      <c r="EE15" s="205">
        <f t="shared" si="98"/>
        <v>2194.0031489249864</v>
      </c>
      <c r="EF15" s="213">
        <f t="shared" si="99"/>
        <v>3.3412372465567253</v>
      </c>
      <c r="EG15" s="252">
        <f t="shared" si="100"/>
        <v>1.5384611804470637E-2</v>
      </c>
      <c r="EH15" s="253">
        <f t="shared" si="101"/>
        <v>49690.490964180011</v>
      </c>
      <c r="EI15" s="205">
        <f t="shared" si="102"/>
        <v>2.5347924411891314</v>
      </c>
      <c r="EJ15" s="252">
        <f t="shared" si="103"/>
        <v>1.7970449381461282E-2</v>
      </c>
      <c r="EK15" s="253">
        <f t="shared" si="104"/>
        <v>58053.416444390285</v>
      </c>
      <c r="EL15" s="205">
        <f t="shared" si="105"/>
        <v>2.6023469364626703</v>
      </c>
      <c r="EM15" s="252">
        <f t="shared" si="106"/>
        <v>3.6535509934338468E-2</v>
      </c>
      <c r="EN15" s="253">
        <f t="shared" si="107"/>
        <v>118147.90595650564</v>
      </c>
      <c r="EO15" s="205">
        <f t="shared" si="108"/>
        <v>2.9109451820374375</v>
      </c>
      <c r="ES15" s="30">
        <v>0.01</v>
      </c>
      <c r="ET15" s="53">
        <f>LOG(ES15)</f>
        <v>-2</v>
      </c>
      <c r="EU15" s="363">
        <v>2.6988327885451127</v>
      </c>
      <c r="EV15" s="44">
        <f t="shared" si="19"/>
        <v>5.3904109160830256</v>
      </c>
      <c r="EW15" s="50">
        <f t="shared" si="109"/>
        <v>245703.25848908164</v>
      </c>
      <c r="EX15" s="44">
        <f t="shared" si="110"/>
        <v>1694.0649985001805</v>
      </c>
      <c r="EY15" s="26">
        <f t="shared" si="111"/>
        <v>3.2289300694825354</v>
      </c>
      <c r="EZ15" s="200">
        <f t="shared" si="112"/>
        <v>6.2831853071795868E-2</v>
      </c>
      <c r="FA15" s="196">
        <f t="shared" si="113"/>
        <v>-1.2018201316418848</v>
      </c>
      <c r="FB15" s="202">
        <f t="shared" ref="FB15:FB41" si="228">$FC$5*FA15^3+$FC$6*FA15^2+$FC$7*FA15+$FC$8</f>
        <v>4.6164789477628894</v>
      </c>
      <c r="FC15" s="205">
        <f t="shared" si="114"/>
        <v>41350.326946969355</v>
      </c>
      <c r="FD15" s="205">
        <f t="shared" si="115"/>
        <v>5.9973687197345411</v>
      </c>
      <c r="FE15" s="207">
        <f t="shared" ref="FE15:FE41" si="229">$FF$5*FA15^4+$FF$6*FA15^3+$FF$7*FA15^2+$FF$8*FA15+$FF$9</f>
        <v>63.852970087391313</v>
      </c>
      <c r="FF15" s="196">
        <f t="shared" si="20"/>
        <v>5.410075477527414</v>
      </c>
      <c r="FG15" s="50">
        <f t="shared" si="116"/>
        <v>257084.25394876397</v>
      </c>
      <c r="FH15" s="205">
        <f t="shared" si="117"/>
        <v>1772.5342307557798</v>
      </c>
      <c r="FI15" s="213">
        <f t="shared" si="118"/>
        <v>3.2485946309269229</v>
      </c>
      <c r="FJ15" s="43">
        <f t="shared" ref="FJ15:FJ41" si="230">$FD$5*FA15^3+$FD$6*FA15^2+$FD$7*FA15+$FD$8</f>
        <v>4.7921642382706766</v>
      </c>
      <c r="FK15" s="43">
        <f t="shared" si="119"/>
        <v>61967.537501493956</v>
      </c>
      <c r="FL15" s="205">
        <f t="shared" ref="FL15:FL41" si="231">FK15*0.000145038</f>
        <v>8.9876477041416809</v>
      </c>
      <c r="FM15" s="207">
        <f t="shared" ref="FM15:FM41" si="232">$FG$5*$BO15^4+$FG$6*$BO15^3+$FG$7*$BO15^2+$FG$8*$BO15+$FG$9</f>
        <v>62.399662406845735</v>
      </c>
      <c r="FN15" s="196">
        <f>-0.349+0.754*(FL15^-0.0052)*(6.65-0.032*$C$38+0.0027*$C$38^2+0.011*$E$37-0.0001*$E$37^2+0.006*$E$36-0.00014*$E$36^2-0.08*$EY$4-1.06*($EY$5/($EY$5+$EY$4)))+(2.56+0.03*$EY$4+0.71*($EY$5/($EY$5+$EY$4))+0.012*$E$36-0.0001*$E$36^2-0.01*$E$35)/(1+EXP(-0.7814-0.5785*LOG(FL15)+0.8834*LOG(FM15)))</f>
        <v>5.4930783091507234</v>
      </c>
      <c r="FO15" s="50">
        <f t="shared" ref="FO15:FO41" si="233">10^FN15</f>
        <v>311227.74721057701</v>
      </c>
      <c r="FP15" s="205">
        <f t="shared" ref="FP15:FP41" si="234">FO15*0.00689476</f>
        <v>2145.840622357598</v>
      </c>
      <c r="FQ15" s="213">
        <f t="shared" ref="FQ15:FQ41" si="235">LOG(FP15)</f>
        <v>3.3315974625502327</v>
      </c>
      <c r="FR15" s="43">
        <f t="shared" si="120"/>
        <v>5.446157013227177</v>
      </c>
      <c r="FS15" s="43">
        <f t="shared" si="121"/>
        <v>279355.36297774251</v>
      </c>
      <c r="FT15" s="205">
        <f t="shared" si="122"/>
        <v>40.517143135565817</v>
      </c>
      <c r="FU15" s="207">
        <f t="shared" si="123"/>
        <v>54.698814238319024</v>
      </c>
      <c r="FV15" s="196">
        <f>-0.349+0.754*(FT15^-0.0052)*(6.65-0.032*$C$38+0.0027*$C$38^2+0.011*$E$37-0.0001*$E$37^2+0.006*$E$36-0.00014*$E$36^2-0.08*$EY$4-1.06*($EY$5/($EY$5+$EY$4)))+(2.56+0.03*$EY$4+0.71*($EY$5/($EY$5+$EY$4))+0.012*$E$36-0.0001*$E$36^2-0.01*$E$35)/(1+EXP(-0.7814-0.5785*LOG(FT15)+0.8834*LOG(FU15)))</f>
        <v>5.8240644188668567</v>
      </c>
      <c r="FW15" s="50">
        <f t="shared" si="124"/>
        <v>666905.68394587038</v>
      </c>
      <c r="FX15" s="205">
        <f t="shared" si="125"/>
        <v>4598.1546334426293</v>
      </c>
      <c r="FY15" s="213">
        <f t="shared" si="126"/>
        <v>3.6625835722663664</v>
      </c>
      <c r="FZ15" s="252">
        <f t="shared" si="127"/>
        <v>2.2369685419118098E-2</v>
      </c>
      <c r="GA15" s="253">
        <f t="shared" si="128"/>
        <v>77217.883769684457</v>
      </c>
      <c r="GB15" s="205">
        <f t="shared" si="129"/>
        <v>2.7262370485929739</v>
      </c>
      <c r="GC15" s="252">
        <f t="shared" si="130"/>
        <v>2.7085063561330506E-2</v>
      </c>
      <c r="GD15" s="253">
        <f t="shared" si="131"/>
        <v>93518.122531940855</v>
      </c>
      <c r="GE15" s="205">
        <f t="shared" si="132"/>
        <v>2.8094149327530071</v>
      </c>
      <c r="GF15" s="252">
        <f t="shared" si="133"/>
        <v>5.8746924895080349E-2</v>
      </c>
      <c r="GG15" s="253">
        <f t="shared" si="134"/>
        <v>203109.91792711854</v>
      </c>
      <c r="GH15" s="205">
        <f t="shared" si="135"/>
        <v>3.1462502840709541</v>
      </c>
      <c r="GL15" s="30">
        <v>0.01</v>
      </c>
      <c r="GM15" s="53">
        <f>LOG(GL15)</f>
        <v>-2</v>
      </c>
      <c r="GN15" s="363">
        <v>2.7321242560549557</v>
      </c>
      <c r="GO15" s="44">
        <f t="shared" si="21"/>
        <v>5.3677910629252983</v>
      </c>
      <c r="GP15" s="50">
        <f t="shared" si="136"/>
        <v>233233.57163554995</v>
      </c>
      <c r="GQ15" s="44">
        <f t="shared" si="137"/>
        <v>1608.0895003699243</v>
      </c>
      <c r="GR15" s="26">
        <f t="shared" si="138"/>
        <v>3.2063102163248076</v>
      </c>
      <c r="GS15" s="200">
        <f t="shared" si="139"/>
        <v>6.2831853071795868E-2</v>
      </c>
      <c r="GT15" s="196">
        <f t="shared" si="140"/>
        <v>-1.2018201316418848</v>
      </c>
      <c r="GU15" s="202">
        <f t="shared" si="141"/>
        <v>4.6164789477628894</v>
      </c>
      <c r="GV15" s="205">
        <f t="shared" si="142"/>
        <v>41350.326946969355</v>
      </c>
      <c r="GW15" s="205">
        <f t="shared" si="143"/>
        <v>5.9973687197345411</v>
      </c>
      <c r="GX15" s="207">
        <f t="shared" ref="GX15:GX41" si="236">$GY$5*GT15^4+$GY$6*GT15^3+$GY$7*GT15^2+$GY$8*GT15+$GY$9</f>
        <v>63.852970087391313</v>
      </c>
      <c r="GY15" s="196">
        <f t="shared" si="22"/>
        <v>5.3757982167947853</v>
      </c>
      <c r="GZ15" s="50">
        <f t="shared" si="144"/>
        <v>237573.62084694835</v>
      </c>
      <c r="HA15" s="205">
        <f t="shared" si="145"/>
        <v>1638.0130980707056</v>
      </c>
      <c r="HB15" s="213">
        <f t="shared" si="146"/>
        <v>3.2143173701942946</v>
      </c>
      <c r="HC15" s="43">
        <f>$GW$5*GT15^3+$GW$6*GT15^2+$GW$7*GT15+$GW$8</f>
        <v>4.7921642382706766</v>
      </c>
      <c r="HD15" s="43">
        <f t="shared" si="147"/>
        <v>61967.537501493956</v>
      </c>
      <c r="HE15" s="205">
        <f t="shared" ref="HE15:HE41" si="237">HD15*0.000145038</f>
        <v>8.9876477041416809</v>
      </c>
      <c r="HF15" s="207">
        <f t="shared" ref="HF15:HF41" si="238">$GZ$5*$BO15^4+$GZ$6*$BO15^3+$GZ$7*$BO15^2+$GZ$8*$BO15+$GZ$9</f>
        <v>62.399662406845735</v>
      </c>
      <c r="HG15" s="196">
        <f t="shared" si="23"/>
        <v>5.4583573044176212</v>
      </c>
      <c r="HH15" s="50">
        <f t="shared" ref="HH15:HH41" si="239">10^HG15</f>
        <v>287314.34134533879</v>
      </c>
      <c r="HI15" s="205">
        <f t="shared" ref="HI15:HI41" si="240">HH15*0.00689476</f>
        <v>1980.963428134188</v>
      </c>
      <c r="HJ15" s="213">
        <f t="shared" ref="HJ15:HJ41" si="241">LOG(HI15)</f>
        <v>3.2968764578171301</v>
      </c>
      <c r="HK15" s="43">
        <f t="shared" ref="HK15:HK41" si="242">$GX$5*GT15^3+$GX$6*GT15^2+$GX$7*GT15+$GX$8</f>
        <v>5.446157013227177</v>
      </c>
      <c r="HL15" s="43">
        <f t="shared" si="148"/>
        <v>279355.36297774251</v>
      </c>
      <c r="HM15" s="205">
        <f t="shared" si="149"/>
        <v>40.517143135565817</v>
      </c>
      <c r="HN15" s="207">
        <f t="shared" ref="HN15:HN41" si="243">$HA$5*GT15^4+$HA$6*$BO15^3+$HA$7*GT15^2+$HA$8*GT15+$HA$9</f>
        <v>54.698814238319024</v>
      </c>
      <c r="HO15" s="196">
        <f t="shared" si="24"/>
        <v>5.7875721049367552</v>
      </c>
      <c r="HP15" s="50">
        <f t="shared" si="150"/>
        <v>613157.58487512695</v>
      </c>
      <c r="HQ15" s="205">
        <f t="shared" si="151"/>
        <v>4227.5743898936298</v>
      </c>
      <c r="HR15" s="213">
        <f t="shared" si="152"/>
        <v>3.626091258336265</v>
      </c>
      <c r="HS15" s="252">
        <f t="shared" si="153"/>
        <v>2.1156341188375647E-2</v>
      </c>
      <c r="HT15" s="253">
        <f t="shared" si="154"/>
        <v>73122.263055210438</v>
      </c>
      <c r="HU15" s="205">
        <f t="shared" si="155"/>
        <v>2.7025687772792932</v>
      </c>
      <c r="HV15" s="252">
        <f t="shared" si="156"/>
        <v>2.5520269466524071E-2</v>
      </c>
      <c r="HW15" s="253">
        <f t="shared" si="157"/>
        <v>88226.157588404822</v>
      </c>
      <c r="HX15" s="205">
        <f t="shared" si="158"/>
        <v>2.7841165187138439</v>
      </c>
      <c r="HY15" s="252">
        <f t="shared" si="159"/>
        <v>5.5052092289447838E-2</v>
      </c>
      <c r="HZ15" s="253">
        <f t="shared" si="160"/>
        <v>190563.04352564926</v>
      </c>
      <c r="IA15" s="205">
        <f t="shared" si="161"/>
        <v>3.11855783380941</v>
      </c>
      <c r="IB15" s="205"/>
      <c r="IF15" s="30">
        <v>0.01</v>
      </c>
      <c r="IG15" s="53">
        <f>LOG(IF15)</f>
        <v>-2</v>
      </c>
      <c r="IH15" s="67">
        <v>2.7049449133230459</v>
      </c>
      <c r="II15" s="305">
        <f t="shared" si="25"/>
        <v>5.6043085042617609</v>
      </c>
      <c r="IJ15" s="50">
        <f t="shared" si="162"/>
        <v>402076.32728756685</v>
      </c>
      <c r="IK15" s="305">
        <f t="shared" si="163"/>
        <v>2772.2197783292245</v>
      </c>
      <c r="IL15" s="26">
        <f t="shared" si="164"/>
        <v>3.4428276576612702</v>
      </c>
      <c r="IM15" s="25">
        <f t="shared" si="165"/>
        <v>4.6037329760900203</v>
      </c>
      <c r="IN15" s="305">
        <f t="shared" si="166"/>
        <v>40154.384759738969</v>
      </c>
      <c r="IO15" s="305">
        <f t="shared" si="167"/>
        <v>5.8239116567830207</v>
      </c>
      <c r="IP15" s="305">
        <f t="shared" si="168"/>
        <v>55.065516896753124</v>
      </c>
      <c r="IQ15" s="305">
        <f t="shared" si="169"/>
        <v>5.4529346839084898</v>
      </c>
      <c r="IR15" s="305">
        <f t="shared" si="170"/>
        <v>283749.22492662276</v>
      </c>
      <c r="IS15" s="305">
        <f t="shared" si="171"/>
        <v>1956.3828060550816</v>
      </c>
      <c r="IT15" s="396">
        <f t="shared" si="172"/>
        <v>3.2914538373079987</v>
      </c>
      <c r="IU15" s="25">
        <f t="shared" si="173"/>
        <v>4.8512158585092724</v>
      </c>
      <c r="IV15" s="305">
        <f t="shared" si="174"/>
        <v>70993.053889818038</v>
      </c>
      <c r="IW15" s="305">
        <f t="shared" si="175"/>
        <v>10.296690550071428</v>
      </c>
      <c r="IX15" s="305">
        <f t="shared" si="176"/>
        <v>52.153366511108324</v>
      </c>
      <c r="IY15" s="305">
        <f t="shared" si="177"/>
        <v>5.5797066193854272</v>
      </c>
      <c r="IZ15" s="305">
        <f t="shared" si="178"/>
        <v>379932.65225107421</v>
      </c>
      <c r="JA15" s="305">
        <f t="shared" si="179"/>
        <v>2619.5444534346161</v>
      </c>
      <c r="JB15" s="396">
        <f t="shared" si="180"/>
        <v>3.4182257727849366</v>
      </c>
      <c r="JC15" s="303">
        <f t="shared" si="181"/>
        <v>5.3396995943221777</v>
      </c>
      <c r="JD15" s="303">
        <f t="shared" si="182"/>
        <v>218624.88514138511</v>
      </c>
      <c r="JE15" s="303">
        <f t="shared" si="183"/>
        <v>31.708916091136214</v>
      </c>
      <c r="JF15" s="303">
        <f t="shared" si="184"/>
        <v>46.378319789828154</v>
      </c>
      <c r="JG15" s="303">
        <f t="shared" si="185"/>
        <v>5.8366146398066432</v>
      </c>
      <c r="JH15" s="303">
        <f t="shared" si="186"/>
        <v>686459.05766031006</v>
      </c>
      <c r="JI15" s="303">
        <f t="shared" si="187"/>
        <v>4732.970452393999</v>
      </c>
      <c r="JJ15" s="395">
        <f t="shared" si="188"/>
        <v>3.6751337932061525</v>
      </c>
      <c r="JK15" s="252">
        <f t="shared" si="189"/>
        <v>2.2656644879825927E-2</v>
      </c>
      <c r="JL15" s="253">
        <f t="shared" si="190"/>
        <v>80417.332391569624</v>
      </c>
      <c r="JM15" s="205">
        <f t="shared" si="191"/>
        <v>2.7438688159635118</v>
      </c>
      <c r="JN15" s="252">
        <f t="shared" si="192"/>
        <v>2.9784502182582506E-2</v>
      </c>
      <c r="JO15" s="253">
        <f t="shared" si="193"/>
        <v>105754.37744130087</v>
      </c>
      <c r="JP15" s="205">
        <f t="shared" si="194"/>
        <v>2.8628175063662638</v>
      </c>
      <c r="JQ15" s="252">
        <f t="shared" si="195"/>
        <v>5.3208204611438256E-2</v>
      </c>
      <c r="JR15" s="253">
        <f t="shared" si="196"/>
        <v>189105.92525188802</v>
      </c>
      <c r="JS15" s="205">
        <f t="shared" si="197"/>
        <v>3.1152242901973977</v>
      </c>
      <c r="JZ15" s="30">
        <v>0.01</v>
      </c>
      <c r="KA15" s="53">
        <f>LOG(JZ15)</f>
        <v>-2</v>
      </c>
      <c r="KB15" s="74">
        <v>2.8476385722414683</v>
      </c>
      <c r="KC15" s="25">
        <f t="shared" si="26"/>
        <v>5.361617228749755</v>
      </c>
      <c r="KD15" s="50">
        <f t="shared" si="198"/>
        <v>229941.43045003785</v>
      </c>
      <c r="KE15" s="305">
        <f t="shared" si="199"/>
        <v>1585.390977009703</v>
      </c>
      <c r="KF15" s="26">
        <f t="shared" si="200"/>
        <v>3.2001363821492643</v>
      </c>
      <c r="KK15" s="30">
        <v>0.01</v>
      </c>
      <c r="KL15" s="53">
        <f>LOG(KK15)</f>
        <v>-2</v>
      </c>
      <c r="KM15" s="74">
        <v>2.7554350570470945</v>
      </c>
      <c r="KN15" s="25">
        <f t="shared" si="27"/>
        <v>5.3541563521723736</v>
      </c>
      <c r="KO15" s="50">
        <f t="shared" si="201"/>
        <v>226024.93455806884</v>
      </c>
      <c r="KP15" s="44">
        <f t="shared" si="202"/>
        <v>1558.3876777935907</v>
      </c>
      <c r="KQ15" s="26">
        <f t="shared" si="203"/>
        <v>3.192675505571883</v>
      </c>
      <c r="KV15" s="30">
        <v>0.01</v>
      </c>
      <c r="KW15" s="53">
        <f>LOG(KV15)</f>
        <v>-2</v>
      </c>
      <c r="KX15" s="74">
        <v>2.8335146574138785</v>
      </c>
      <c r="KY15" s="25">
        <f t="shared" si="28"/>
        <v>5.4691777378821307</v>
      </c>
      <c r="KZ15" s="50">
        <f t="shared" si="204"/>
        <v>294562.69043949113</v>
      </c>
      <c r="LA15" s="44">
        <f t="shared" si="205"/>
        <v>2030.9390555345858</v>
      </c>
      <c r="LB15" s="26">
        <f t="shared" si="206"/>
        <v>3.30769689128164</v>
      </c>
    </row>
    <row r="16" spans="1:317">
      <c r="B16" s="16"/>
      <c r="C16" s="16"/>
      <c r="D16" s="16"/>
      <c r="E16" s="16"/>
      <c r="F16" s="16"/>
      <c r="G16" s="16"/>
      <c r="H16" s="16"/>
      <c r="I16" s="16"/>
      <c r="M16" s="30">
        <v>0.5</v>
      </c>
      <c r="N16" s="53">
        <f t="shared" ref="N16:N35" si="244">LOG(M16)</f>
        <v>-0.3010299956639812</v>
      </c>
      <c r="O16" s="210">
        <v>3.232662340739211</v>
      </c>
      <c r="P16" s="196">
        <f t="shared" si="3"/>
        <v>5.7851635064769198</v>
      </c>
      <c r="Q16" s="50">
        <f t="shared" si="29"/>
        <v>609766.42351349967</v>
      </c>
      <c r="R16" s="196">
        <f t="shared" si="30"/>
        <v>4204.1931461839367</v>
      </c>
      <c r="S16" s="213">
        <f t="shared" si="31"/>
        <v>3.6236826598764287</v>
      </c>
      <c r="T16" s="200">
        <f t="shared" si="32"/>
        <v>3.1415926535897931</v>
      </c>
      <c r="U16" s="198">
        <f t="shared" si="33"/>
        <v>0.49714987269413385</v>
      </c>
      <c r="V16" s="202">
        <f t="shared" si="34"/>
        <v>6.1447809835107696</v>
      </c>
      <c r="W16" s="205">
        <f t="shared" si="35"/>
        <v>1395664.3442960412</v>
      </c>
      <c r="X16" s="205">
        <f t="shared" si="36"/>
        <v>202.42436516800922</v>
      </c>
      <c r="Y16" s="207">
        <f t="shared" si="37"/>
        <v>66.703666100044657</v>
      </c>
      <c r="Z16" s="196">
        <f t="shared" si="4"/>
        <v>6.0063554862789044</v>
      </c>
      <c r="AA16" s="50">
        <f t="shared" si="38"/>
        <v>1014741.6498876278</v>
      </c>
      <c r="AB16" s="205">
        <f t="shared" si="39"/>
        <v>6996.4001379792207</v>
      </c>
      <c r="AC16" s="213">
        <f t="shared" si="40"/>
        <v>3.8448746396784137</v>
      </c>
      <c r="AD16" s="44">
        <f t="shared" si="5"/>
        <v>6.3452438139478788</v>
      </c>
      <c r="AE16" s="43">
        <f t="shared" si="41"/>
        <v>2214337.4950213041</v>
      </c>
      <c r="AF16" s="205">
        <f t="shared" si="207"/>
        <v>321.16308160289992</v>
      </c>
      <c r="AG16" s="207">
        <f t="shared" si="208"/>
        <v>61.042014233419593</v>
      </c>
      <c r="AH16" s="196">
        <f t="shared" si="6"/>
        <v>6.1146361485540215</v>
      </c>
      <c r="AI16" s="50">
        <f t="shared" si="209"/>
        <v>1302075.4439617631</v>
      </c>
      <c r="AJ16" s="205">
        <f t="shared" si="210"/>
        <v>8977.4976880098056</v>
      </c>
      <c r="AK16" s="213">
        <f t="shared" si="211"/>
        <v>3.9531553019535313</v>
      </c>
      <c r="AL16" s="43">
        <f t="shared" si="7"/>
        <v>6.7422082494377875</v>
      </c>
      <c r="AM16" s="43">
        <f t="shared" si="42"/>
        <v>5523422.3054624675</v>
      </c>
      <c r="AN16" s="205">
        <f t="shared" si="43"/>
        <v>801.10612433966537</v>
      </c>
      <c r="AO16" s="207">
        <f t="shared" si="44"/>
        <v>50.192412715574122</v>
      </c>
      <c r="AP16" s="196">
        <f t="shared" si="8"/>
        <v>6.3175101503919997</v>
      </c>
      <c r="AQ16" s="50">
        <f t="shared" si="45"/>
        <v>2077352.2771761536</v>
      </c>
      <c r="AR16" s="205">
        <f t="shared" si="46"/>
        <v>14322.845386583056</v>
      </c>
      <c r="AS16" s="213">
        <f t="shared" si="47"/>
        <v>4.1560293037915095</v>
      </c>
      <c r="AT16" s="252">
        <f t="shared" si="48"/>
        <v>0.12193722210479326</v>
      </c>
      <c r="AU16" s="253">
        <f t="shared" si="49"/>
        <v>425103.81800545624</v>
      </c>
      <c r="AV16" s="205">
        <f t="shared" si="50"/>
        <v>3.4670141589341577</v>
      </c>
      <c r="AW16" s="252">
        <f t="shared" si="51"/>
        <v>0.15336587725871056</v>
      </c>
      <c r="AX16" s="253">
        <f t="shared" si="52"/>
        <v>535233.85765036661</v>
      </c>
      <c r="AY16" s="205">
        <f t="shared" si="53"/>
        <v>3.5670627314881957</v>
      </c>
      <c r="AZ16" s="252">
        <f t="shared" si="54"/>
        <v>0.23498937952083035</v>
      </c>
      <c r="BA16" s="253">
        <f t="shared" si="55"/>
        <v>822381.73330518999</v>
      </c>
      <c r="BB16" s="205">
        <f t="shared" si="56"/>
        <v>3.7535926086342903</v>
      </c>
      <c r="BC16" s="248"/>
      <c r="BG16" s="30">
        <v>0.5</v>
      </c>
      <c r="BH16" s="53">
        <f t="shared" ref="BH16:BH35" si="245">LOG(BG16)</f>
        <v>-0.3010299956639812</v>
      </c>
      <c r="BI16" s="363">
        <v>3.1954818165540222</v>
      </c>
      <c r="BJ16" s="44">
        <f t="shared" si="9"/>
        <v>5.7711378863082246</v>
      </c>
      <c r="BK16" s="50">
        <f t="shared" si="57"/>
        <v>590388.49578909704</v>
      </c>
      <c r="BL16" s="44">
        <f t="shared" si="58"/>
        <v>4070.5869852268347</v>
      </c>
      <c r="BM16" s="26">
        <f t="shared" si="59"/>
        <v>3.6096570397077339</v>
      </c>
      <c r="BN16" s="200">
        <f t="shared" si="60"/>
        <v>3.1415926535897931</v>
      </c>
      <c r="BO16" s="198">
        <f t="shared" si="61"/>
        <v>0.49714987269413385</v>
      </c>
      <c r="BP16" s="202">
        <f t="shared" si="212"/>
        <v>5.7965177688241116</v>
      </c>
      <c r="BQ16" s="205">
        <f t="shared" si="62"/>
        <v>625918.47236960253</v>
      </c>
      <c r="BR16" s="205">
        <f t="shared" si="63"/>
        <v>90.781963395542419</v>
      </c>
      <c r="BS16" s="207">
        <f t="shared" si="10"/>
        <v>61.110671625343443</v>
      </c>
      <c r="BT16" s="196">
        <f t="shared" si="11"/>
        <v>5.9217014040909355</v>
      </c>
      <c r="BU16" s="50">
        <f t="shared" si="64"/>
        <v>835028.70310789288</v>
      </c>
      <c r="BV16" s="205">
        <f t="shared" si="65"/>
        <v>5757.3225010401757</v>
      </c>
      <c r="BW16" s="213">
        <f t="shared" si="66"/>
        <v>3.7602205574904448</v>
      </c>
      <c r="BX16" s="43">
        <f t="shared" si="213"/>
        <v>5.9476391041193954</v>
      </c>
      <c r="BY16" s="43">
        <f t="shared" si="67"/>
        <v>886419.0974088572</v>
      </c>
      <c r="BZ16" s="205">
        <f t="shared" si="214"/>
        <v>128.56445304998584</v>
      </c>
      <c r="CA16" s="207">
        <f t="shared" si="215"/>
        <v>58.716079693146767</v>
      </c>
      <c r="CB16" s="196">
        <f t="shared" si="12"/>
        <v>5.9988766124194779</v>
      </c>
      <c r="CC16" s="50">
        <f t="shared" si="216"/>
        <v>997416.64711750357</v>
      </c>
      <c r="CD16" s="205">
        <f t="shared" si="217"/>
        <v>6876.9484018798785</v>
      </c>
      <c r="CE16" s="213">
        <f t="shared" si="218"/>
        <v>3.8373957658189872</v>
      </c>
      <c r="CF16" s="43">
        <f t="shared" si="219"/>
        <v>6.4276891725642384</v>
      </c>
      <c r="CG16" s="43">
        <f t="shared" si="68"/>
        <v>2677251.5123321745</v>
      </c>
      <c r="CH16" s="205">
        <f t="shared" si="69"/>
        <v>388.3032048456339</v>
      </c>
      <c r="CI16" s="207">
        <f t="shared" si="70"/>
        <v>47.322652113346052</v>
      </c>
      <c r="CJ16" s="196">
        <f t="shared" si="13"/>
        <v>6.255240201561822</v>
      </c>
      <c r="CK16" s="50">
        <f t="shared" si="71"/>
        <v>1799866.1180037167</v>
      </c>
      <c r="CL16" s="205">
        <f t="shared" si="72"/>
        <v>12409.644915767305</v>
      </c>
      <c r="CM16" s="213">
        <f t="shared" si="73"/>
        <v>4.0937593549613318</v>
      </c>
      <c r="CN16" s="252">
        <f t="shared" si="74"/>
        <v>8.7786137665382874E-2</v>
      </c>
      <c r="CO16" s="253">
        <f t="shared" si="75"/>
        <v>310463.7303919199</v>
      </c>
      <c r="CP16" s="205">
        <f t="shared" si="76"/>
        <v>3.3305300248663694</v>
      </c>
      <c r="CQ16" s="252">
        <f t="shared" si="77"/>
        <v>0.10508049105927965</v>
      </c>
      <c r="CR16" s="253">
        <f t="shared" si="78"/>
        <v>371843.47406268131</v>
      </c>
      <c r="CS16" s="205">
        <f t="shared" si="79"/>
        <v>3.4088793173232217</v>
      </c>
      <c r="CT16" s="252">
        <f t="shared" si="80"/>
        <v>0.18158956353170641</v>
      </c>
      <c r="CU16" s="253">
        <f t="shared" si="81"/>
        <v>644205.10606375837</v>
      </c>
      <c r="CV16" s="205">
        <f t="shared" si="82"/>
        <v>3.6475433161783166</v>
      </c>
      <c r="CZ16" s="30">
        <v>0.5</v>
      </c>
      <c r="DA16" s="53">
        <f t="shared" ref="DA16:DA35" si="246">LOG(CZ16)</f>
        <v>-0.3010299956639812</v>
      </c>
      <c r="DB16" s="363">
        <v>3.1628891671682906</v>
      </c>
      <c r="DC16" s="25">
        <f t="shared" si="14"/>
        <v>5.4789538748758631</v>
      </c>
      <c r="DD16" s="50">
        <f t="shared" si="83"/>
        <v>301268.60387779115</v>
      </c>
      <c r="DE16" s="44">
        <f t="shared" si="84"/>
        <v>2077.1747192724392</v>
      </c>
      <c r="DF16" s="26">
        <f t="shared" si="85"/>
        <v>3.3174730282753724</v>
      </c>
      <c r="DG16" s="200">
        <f t="shared" si="86"/>
        <v>3.1415926535897931</v>
      </c>
      <c r="DH16" s="196">
        <f t="shared" si="87"/>
        <v>0.49714987269413385</v>
      </c>
      <c r="DI16" s="202">
        <f t="shared" si="88"/>
        <v>5.7965177688241116</v>
      </c>
      <c r="DJ16" s="205">
        <f t="shared" si="89"/>
        <v>625918.47236960253</v>
      </c>
      <c r="DK16" s="205">
        <f t="shared" si="90"/>
        <v>90.781963395542419</v>
      </c>
      <c r="DL16" s="207">
        <f t="shared" si="220"/>
        <v>61.110671625343443</v>
      </c>
      <c r="DM16" s="196">
        <f t="shared" si="15"/>
        <v>5.6220351550608054</v>
      </c>
      <c r="DN16" s="50">
        <f t="shared" si="91"/>
        <v>418827.46679007879</v>
      </c>
      <c r="DO16" s="205">
        <f t="shared" si="92"/>
        <v>2887.7148649255637</v>
      </c>
      <c r="DP16" s="213">
        <f t="shared" si="93"/>
        <v>3.4605543084603148</v>
      </c>
      <c r="DQ16" s="43">
        <f t="shared" si="221"/>
        <v>5.9476391041193954</v>
      </c>
      <c r="DR16" s="43">
        <f t="shared" si="94"/>
        <v>886419.0974088572</v>
      </c>
      <c r="DS16" s="205">
        <f t="shared" si="222"/>
        <v>128.56445304998584</v>
      </c>
      <c r="DT16" s="207">
        <f t="shared" si="16"/>
        <v>58.716079693146767</v>
      </c>
      <c r="DU16" s="196">
        <f t="shared" si="17"/>
        <v>5.7003267339830632</v>
      </c>
      <c r="DV16" s="50">
        <f t="shared" si="223"/>
        <v>501564.435094185</v>
      </c>
      <c r="DW16" s="205">
        <f t="shared" si="224"/>
        <v>3458.1664045099828</v>
      </c>
      <c r="DX16" s="213">
        <f t="shared" si="225"/>
        <v>3.538845887382573</v>
      </c>
      <c r="DY16" s="43">
        <f t="shared" si="226"/>
        <v>6.4276891725642384</v>
      </c>
      <c r="DZ16" s="43">
        <f t="shared" si="95"/>
        <v>2677251.5123321745</v>
      </c>
      <c r="EA16" s="205">
        <f t="shared" si="96"/>
        <v>388.3032048456339</v>
      </c>
      <c r="EB16" s="207">
        <f t="shared" si="227"/>
        <v>47.322652113346052</v>
      </c>
      <c r="EC16" s="196">
        <f t="shared" si="18"/>
        <v>5.9603019779872692</v>
      </c>
      <c r="ED16" s="50">
        <f t="shared" si="97"/>
        <v>912645.20838604472</v>
      </c>
      <c r="EE16" s="205">
        <f t="shared" si="98"/>
        <v>6292.4696769717657</v>
      </c>
      <c r="EF16" s="213">
        <f t="shared" si="99"/>
        <v>3.7988211313867781</v>
      </c>
      <c r="EG16" s="252">
        <f t="shared" si="100"/>
        <v>5.5666498092420247E-2</v>
      </c>
      <c r="EH16" s="253">
        <f t="shared" si="101"/>
        <v>180163.33991094111</v>
      </c>
      <c r="EI16" s="205">
        <f t="shared" si="102"/>
        <v>3.0941855777000171</v>
      </c>
      <c r="EJ16" s="252">
        <f t="shared" si="103"/>
        <v>6.6866617105702408E-2</v>
      </c>
      <c r="EK16" s="253">
        <f t="shared" si="104"/>
        <v>216509.53857441808</v>
      </c>
      <c r="EL16" s="205">
        <f t="shared" si="105"/>
        <v>3.1739961878486218</v>
      </c>
      <c r="EM16" s="252">
        <f t="shared" si="106"/>
        <v>0.11861776291569398</v>
      </c>
      <c r="EN16" s="253">
        <f t="shared" si="107"/>
        <v>384820.35038109601</v>
      </c>
      <c r="EO16" s="205">
        <f t="shared" si="108"/>
        <v>3.4237771840847224</v>
      </c>
      <c r="ES16" s="30">
        <v>0.5</v>
      </c>
      <c r="ET16" s="53">
        <f t="shared" ref="ET16:ET35" si="247">LOG(ES16)</f>
        <v>-0.3010299956639812</v>
      </c>
      <c r="EU16" s="363">
        <v>3.2883526795950413</v>
      </c>
      <c r="EV16" s="44">
        <f t="shared" si="19"/>
        <v>5.7897373626302766</v>
      </c>
      <c r="EW16" s="50">
        <f t="shared" si="109"/>
        <v>616222.23191015772</v>
      </c>
      <c r="EX16" s="44">
        <f t="shared" si="110"/>
        <v>4248.7043956848793</v>
      </c>
      <c r="EY16" s="26">
        <f t="shared" si="111"/>
        <v>3.6282565160297859</v>
      </c>
      <c r="EZ16" s="200">
        <f t="shared" si="112"/>
        <v>3.1415926535897931</v>
      </c>
      <c r="FA16" s="196">
        <f t="shared" si="113"/>
        <v>0.49714987269413385</v>
      </c>
      <c r="FB16" s="202">
        <f t="shared" si="228"/>
        <v>5.7965177688241116</v>
      </c>
      <c r="FC16" s="205">
        <f t="shared" si="114"/>
        <v>625918.47236960253</v>
      </c>
      <c r="FD16" s="205">
        <f t="shared" si="115"/>
        <v>90.781963395542419</v>
      </c>
      <c r="FE16" s="207">
        <f t="shared" si="229"/>
        <v>61.110671625343443</v>
      </c>
      <c r="FF16" s="196">
        <f t="shared" si="20"/>
        <v>5.9405559657072695</v>
      </c>
      <c r="FG16" s="50">
        <f t="shared" si="116"/>
        <v>872079.2752426652</v>
      </c>
      <c r="FH16" s="205">
        <f t="shared" si="117"/>
        <v>6012.7773037721181</v>
      </c>
      <c r="FI16" s="213">
        <f t="shared" si="118"/>
        <v>3.7790751191067788</v>
      </c>
      <c r="FJ16" s="43">
        <f t="shared" si="230"/>
        <v>5.9476391041193954</v>
      </c>
      <c r="FK16" s="43">
        <f t="shared" si="119"/>
        <v>886419.0974088572</v>
      </c>
      <c r="FL16" s="205">
        <f t="shared" si="231"/>
        <v>128.56445304998584</v>
      </c>
      <c r="FM16" s="207">
        <f t="shared" si="232"/>
        <v>58.716079693146767</v>
      </c>
      <c r="FN16" s="196">
        <f t="shared" ref="FN16:FN41" si="248">-0.349+0.754*(FL16^-0.0052)*(6.65-0.032*$C$31+0.0027*$C$31^2+0.011*$E$30-0.0001*$E$30^2+0.006*$E$29-0.00014*$E$29^2-0.08*$DF$4-1.06*($DF$5/($DF$5+$DF$4)))+(2.56+0.03*$DF$4+0.71*($DF$5/($DF$5+$DF$4))+0.012*$E$29-0.0001*$E$29^2-0.01*$E$28)/(1+EXP(-0.7814-0.5785*LOG(FL16)+0.8834*LOG(FM16)))</f>
        <v>5.7003267339830632</v>
      </c>
      <c r="FO16" s="50">
        <f t="shared" si="233"/>
        <v>501564.435094185</v>
      </c>
      <c r="FP16" s="205">
        <f t="shared" si="234"/>
        <v>3458.1664045099828</v>
      </c>
      <c r="FQ16" s="213">
        <f t="shared" si="235"/>
        <v>3.538845887382573</v>
      </c>
      <c r="FR16" s="43">
        <f t="shared" si="120"/>
        <v>6.4276891725642384</v>
      </c>
      <c r="FS16" s="43">
        <f t="shared" si="121"/>
        <v>2677251.5123321745</v>
      </c>
      <c r="FT16" s="205">
        <f t="shared" si="122"/>
        <v>388.3032048456339</v>
      </c>
      <c r="FU16" s="207">
        <f t="shared" si="123"/>
        <v>47.322652113346052</v>
      </c>
      <c r="FV16" s="196">
        <f t="shared" ref="FV16:FV41" si="249">-0.349+0.754*(FT16^-0.0052)*(6.65-0.032*$C$31+0.0027*$C$31^2+0.011*$E$30-0.0001*$E$30^2+0.006*$E$29-0.00014*$E$29^2-0.08*$DF$4-1.06*($DF$5/($DF$5+$DF$4)))+(2.56+0.03*$DF$4+0.71*($DF$5/($DF$5+$DF$4))+0.012*$E$29-0.0001*$E$29^2-0.01*$E$28)/(1+EXP(-0.7814-0.5785*LOG(FT16)+0.8834*LOG(FU16)))</f>
        <v>5.9603019779872692</v>
      </c>
      <c r="FW16" s="50">
        <f t="shared" si="124"/>
        <v>912645.20838604472</v>
      </c>
      <c r="FX16" s="205">
        <f t="shared" si="125"/>
        <v>6292.4696769717657</v>
      </c>
      <c r="FY16" s="213">
        <f t="shared" si="126"/>
        <v>3.7988211313867781</v>
      </c>
      <c r="FZ16" s="252">
        <f t="shared" si="127"/>
        <v>8.9693563770377058E-2</v>
      </c>
      <c r="GA16" s="253">
        <f t="shared" si="128"/>
        <v>310450.00599396566</v>
      </c>
      <c r="GB16" s="205">
        <f t="shared" si="129"/>
        <v>3.3305108259665848</v>
      </c>
      <c r="GC16" s="252">
        <f t="shared" si="130"/>
        <v>0.10733016041720438</v>
      </c>
      <c r="GD16" s="253">
        <f t="shared" si="131"/>
        <v>371719.79374494613</v>
      </c>
      <c r="GE16" s="205">
        <f t="shared" si="132"/>
        <v>3.4087348409018241</v>
      </c>
      <c r="GF16" s="252">
        <f t="shared" si="133"/>
        <v>0.18516594812564879</v>
      </c>
      <c r="GG16" s="253">
        <f t="shared" si="134"/>
        <v>642978.43092189392</v>
      </c>
      <c r="GH16" s="205">
        <f t="shared" si="135"/>
        <v>3.6467155579120423</v>
      </c>
      <c r="GL16" s="30">
        <v>0.5</v>
      </c>
      <c r="GM16" s="53">
        <f t="shared" ref="GM16:GM35" si="250">LOG(GL16)</f>
        <v>-0.3010299956639812</v>
      </c>
      <c r="GN16" s="363">
        <v>3.31210868940585</v>
      </c>
      <c r="GO16" s="44">
        <f t="shared" si="21"/>
        <v>5.7671175094725484</v>
      </c>
      <c r="GP16" s="50">
        <f t="shared" si="136"/>
        <v>584948.33545735385</v>
      </c>
      <c r="GQ16" s="44">
        <f t="shared" si="137"/>
        <v>4033.0783853779449</v>
      </c>
      <c r="GR16" s="26">
        <f t="shared" si="138"/>
        <v>3.6056366628720582</v>
      </c>
      <c r="GS16" s="200">
        <f t="shared" si="139"/>
        <v>3.1415926535897931</v>
      </c>
      <c r="GT16" s="196">
        <f t="shared" si="140"/>
        <v>0.49714987269413385</v>
      </c>
      <c r="GU16" s="202">
        <f t="shared" si="141"/>
        <v>5.7965177688241116</v>
      </c>
      <c r="GV16" s="205">
        <f t="shared" si="142"/>
        <v>625918.47236960253</v>
      </c>
      <c r="GW16" s="205">
        <f t="shared" si="143"/>
        <v>90.781963395542419</v>
      </c>
      <c r="GX16" s="207">
        <f t="shared" si="236"/>
        <v>61.110671625343443</v>
      </c>
      <c r="GY16" s="196">
        <f t="shared" si="22"/>
        <v>5.9034445131088358</v>
      </c>
      <c r="GZ16" s="50">
        <f t="shared" si="144"/>
        <v>800653.32786962949</v>
      </c>
      <c r="HA16" s="205">
        <f t="shared" si="145"/>
        <v>5520.3125388624067</v>
      </c>
      <c r="HB16" s="213">
        <f t="shared" si="146"/>
        <v>3.7419636665083447</v>
      </c>
      <c r="HC16" s="43">
        <f t="shared" ref="HC16:HC41" si="251">$GW$5*GT16^3+$GW$6*GT16^2+$GW$7*GT16+$GW$8</f>
        <v>5.9476391041193954</v>
      </c>
      <c r="HD16" s="43">
        <f t="shared" si="147"/>
        <v>886419.0974088572</v>
      </c>
      <c r="HE16" s="205">
        <f t="shared" si="237"/>
        <v>128.56445304998584</v>
      </c>
      <c r="HF16" s="207">
        <f t="shared" si="238"/>
        <v>58.716079693146767</v>
      </c>
      <c r="HG16" s="196">
        <f t="shared" si="23"/>
        <v>5.9798322311056884</v>
      </c>
      <c r="HH16" s="50">
        <f t="shared" si="239"/>
        <v>954623.741574632</v>
      </c>
      <c r="HI16" s="205">
        <f t="shared" si="240"/>
        <v>6581.9015884591099</v>
      </c>
      <c r="HJ16" s="213">
        <f t="shared" si="241"/>
        <v>3.8183513845051977</v>
      </c>
      <c r="HK16" s="43">
        <f t="shared" si="242"/>
        <v>6.4276891725642384</v>
      </c>
      <c r="HL16" s="43">
        <f t="shared" si="148"/>
        <v>2677251.5123321745</v>
      </c>
      <c r="HM16" s="205">
        <f t="shared" si="149"/>
        <v>388.3032048456339</v>
      </c>
      <c r="HN16" s="207">
        <f t="shared" si="243"/>
        <v>47.322652113346052</v>
      </c>
      <c r="HO16" s="196">
        <f t="shared" si="24"/>
        <v>6.2335912376163165</v>
      </c>
      <c r="HP16" s="50">
        <f t="shared" si="150"/>
        <v>1712344.8723967178</v>
      </c>
      <c r="HQ16" s="205">
        <f t="shared" si="151"/>
        <v>11806.206932405994</v>
      </c>
      <c r="HR16" s="213">
        <f t="shared" si="152"/>
        <v>4.0721103910158263</v>
      </c>
      <c r="HS16" s="252">
        <f t="shared" si="153"/>
        <v>8.4117334820478909E-2</v>
      </c>
      <c r="HT16" s="253">
        <f t="shared" si="154"/>
        <v>291481.21602163312</v>
      </c>
      <c r="HU16" s="205">
        <f t="shared" si="155"/>
        <v>3.3031297260760035</v>
      </c>
      <c r="HV16" s="252">
        <f t="shared" si="156"/>
        <v>0.10074751337593948</v>
      </c>
      <c r="HW16" s="253">
        <f t="shared" si="157"/>
        <v>349308.79877477966</v>
      </c>
      <c r="HX16" s="205">
        <f t="shared" si="158"/>
        <v>3.3817286786627121</v>
      </c>
      <c r="HY16" s="252">
        <f t="shared" si="159"/>
        <v>0.17466218415684187</v>
      </c>
      <c r="HZ16" s="253">
        <f t="shared" si="160"/>
        <v>607094.88290766254</v>
      </c>
      <c r="IA16" s="205">
        <f t="shared" si="161"/>
        <v>3.6217757256986949</v>
      </c>
      <c r="IB16" s="205"/>
      <c r="IF16" s="30">
        <v>0.5</v>
      </c>
      <c r="IG16" s="53">
        <f t="shared" ref="IG16:IG35" si="252">LOG(IF16)</f>
        <v>-0.3010299956639812</v>
      </c>
      <c r="IH16" s="67">
        <v>3.1976292093732734</v>
      </c>
      <c r="II16" s="305">
        <f t="shared" si="25"/>
        <v>5.9844475287732273</v>
      </c>
      <c r="IJ16" s="50">
        <f t="shared" si="162"/>
        <v>964822.73539707297</v>
      </c>
      <c r="IK16" s="305">
        <f t="shared" si="163"/>
        <v>6652.2212031063227</v>
      </c>
      <c r="IL16" s="26">
        <f t="shared" si="164"/>
        <v>3.8229666821727371</v>
      </c>
      <c r="IM16" s="25">
        <f t="shared" si="165"/>
        <v>5.7501956323900352</v>
      </c>
      <c r="IN16" s="305">
        <f t="shared" si="166"/>
        <v>562594.69465237134</v>
      </c>
      <c r="IO16" s="305">
        <f t="shared" si="167"/>
        <v>81.597609322990635</v>
      </c>
      <c r="IP16" s="305">
        <f t="shared" si="168"/>
        <v>48.555327559100192</v>
      </c>
      <c r="IQ16" s="305">
        <f t="shared" si="169"/>
        <v>6.0012567155159733</v>
      </c>
      <c r="IR16" s="305">
        <f t="shared" si="170"/>
        <v>1002897.8851881941</v>
      </c>
      <c r="IS16" s="305">
        <f t="shared" si="171"/>
        <v>6914.7402228801529</v>
      </c>
      <c r="IT16" s="396">
        <f t="shared" si="172"/>
        <v>3.8397758689154831</v>
      </c>
      <c r="IU16" s="25">
        <f t="shared" si="173"/>
        <v>5.9189840007024879</v>
      </c>
      <c r="IV16" s="305">
        <f t="shared" si="174"/>
        <v>829820.19658774731</v>
      </c>
      <c r="IW16" s="305">
        <f t="shared" si="175"/>
        <v>120.35546167269369</v>
      </c>
      <c r="IX16" s="305">
        <f t="shared" si="176"/>
        <v>45.629130900300652</v>
      </c>
      <c r="IY16" s="305">
        <f t="shared" si="177"/>
        <v>6.0921343122447826</v>
      </c>
      <c r="IZ16" s="305">
        <f t="shared" si="178"/>
        <v>1236329.7283003172</v>
      </c>
      <c r="JA16" s="305">
        <f t="shared" si="179"/>
        <v>8524.1967574958944</v>
      </c>
      <c r="JB16" s="396">
        <f t="shared" si="180"/>
        <v>3.930653465644292</v>
      </c>
      <c r="JC16" s="303">
        <f t="shared" si="181"/>
        <v>6.2549076169022673</v>
      </c>
      <c r="JD16" s="303">
        <f t="shared" si="182"/>
        <v>1798488.3001053962</v>
      </c>
      <c r="JE16" s="303">
        <f t="shared" si="183"/>
        <v>260.84914607068646</v>
      </c>
      <c r="JF16" s="303">
        <f t="shared" si="184"/>
        <v>40.380088878861471</v>
      </c>
      <c r="JG16" s="303">
        <f t="shared" si="185"/>
        <v>6.2631032483771998</v>
      </c>
      <c r="JH16" s="303">
        <f t="shared" si="186"/>
        <v>1832750.0852413753</v>
      </c>
      <c r="JI16" s="303">
        <f t="shared" si="187"/>
        <v>12636.371977718823</v>
      </c>
      <c r="JJ16" s="395">
        <f t="shared" si="188"/>
        <v>4.1016224017767096</v>
      </c>
      <c r="JK16" s="252">
        <f t="shared" si="189"/>
        <v>8.7413246858927929E-2</v>
      </c>
      <c r="JL16" s="253">
        <f t="shared" si="190"/>
        <v>311049.96154020441</v>
      </c>
      <c r="JM16" s="205">
        <f t="shared" si="191"/>
        <v>3.3313493053798271</v>
      </c>
      <c r="JN16" s="252">
        <f t="shared" si="192"/>
        <v>0.10684518550336181</v>
      </c>
      <c r="JO16" s="253">
        <f t="shared" si="193"/>
        <v>380443.53640339628</v>
      </c>
      <c r="JP16" s="205">
        <f t="shared" si="194"/>
        <v>3.418809363394276</v>
      </c>
      <c r="JQ16" s="252">
        <f t="shared" si="195"/>
        <v>0.15730561740067803</v>
      </c>
      <c r="JR16" s="253">
        <f t="shared" si="196"/>
        <v>561043.19794970274</v>
      </c>
      <c r="JS16" s="205">
        <f t="shared" si="197"/>
        <v>3.5875154547785262</v>
      </c>
      <c r="JZ16" s="30">
        <v>0.5</v>
      </c>
      <c r="KA16" s="53">
        <f t="shared" ref="KA16:KA35" si="253">LOG(JZ16)</f>
        <v>-0.3010299956639812</v>
      </c>
      <c r="KB16" s="74">
        <v>3.4302785862547109</v>
      </c>
      <c r="KC16" s="25">
        <f t="shared" si="26"/>
        <v>5.7815138162455266</v>
      </c>
      <c r="KD16" s="50">
        <f t="shared" si="198"/>
        <v>604663.58725045505</v>
      </c>
      <c r="KE16" s="305">
        <f t="shared" si="199"/>
        <v>4169.0103148309472</v>
      </c>
      <c r="KF16" s="26">
        <f t="shared" si="200"/>
        <v>3.620032969645036</v>
      </c>
      <c r="KK16" s="30">
        <v>0.5</v>
      </c>
      <c r="KL16" s="53">
        <f t="shared" ref="KL16:KL35" si="254">LOG(KK16)</f>
        <v>-0.3010299956639812</v>
      </c>
      <c r="KM16" s="74">
        <v>3.3433539281708913</v>
      </c>
      <c r="KN16" s="25">
        <f t="shared" si="27"/>
        <v>5.7738244083502845</v>
      </c>
      <c r="KO16" s="50">
        <f t="shared" si="201"/>
        <v>594051.92611882219</v>
      </c>
      <c r="KP16" s="44">
        <f t="shared" si="202"/>
        <v>4095.8454581270103</v>
      </c>
      <c r="KQ16" s="26">
        <f t="shared" si="203"/>
        <v>3.6123435617497939</v>
      </c>
      <c r="KV16" s="30">
        <v>0.5</v>
      </c>
      <c r="KW16" s="53">
        <f t="shared" ref="KW16:KW35" si="255">LOG(KV16)</f>
        <v>-0.3010299956639812</v>
      </c>
      <c r="KX16" s="74">
        <v>3.3844607519031245</v>
      </c>
      <c r="KY16" s="25">
        <f t="shared" si="28"/>
        <v>5.8743876202537226</v>
      </c>
      <c r="KZ16" s="50">
        <f t="shared" si="204"/>
        <v>748837.56128878251</v>
      </c>
      <c r="LA16" s="44">
        <f t="shared" si="205"/>
        <v>5163.0552640714459</v>
      </c>
      <c r="LB16" s="26">
        <f t="shared" si="206"/>
        <v>3.712906773653232</v>
      </c>
    </row>
    <row r="17" spans="2:314">
      <c r="B17" s="58" t="s">
        <v>35</v>
      </c>
      <c r="M17" s="30">
        <v>1</v>
      </c>
      <c r="N17" s="53">
        <f t="shared" si="244"/>
        <v>0</v>
      </c>
      <c r="O17" s="210">
        <v>3.3565719542032184</v>
      </c>
      <c r="P17" s="196">
        <f t="shared" si="3"/>
        <v>5.8490749666179749</v>
      </c>
      <c r="Q17" s="50">
        <f t="shared" si="29"/>
        <v>706439.48721579753</v>
      </c>
      <c r="R17" s="196">
        <f t="shared" si="30"/>
        <v>4870.7307188759924</v>
      </c>
      <c r="S17" s="213">
        <f t="shared" si="31"/>
        <v>3.6875941200174838</v>
      </c>
      <c r="T17" s="200">
        <f t="shared" si="32"/>
        <v>6.2831853071795862</v>
      </c>
      <c r="U17" s="198">
        <f t="shared" si="33"/>
        <v>0.79817986835811505</v>
      </c>
      <c r="V17" s="202">
        <f t="shared" si="34"/>
        <v>6.363392846834282</v>
      </c>
      <c r="W17" s="205">
        <f t="shared" si="35"/>
        <v>2308834.7315022708</v>
      </c>
      <c r="X17" s="205">
        <f t="shared" si="36"/>
        <v>334.86877178762637</v>
      </c>
      <c r="Y17" s="207">
        <f t="shared" si="37"/>
        <v>64.178798526746576</v>
      </c>
      <c r="Z17" s="196">
        <f t="shared" si="4"/>
        <v>6.1069759021388617</v>
      </c>
      <c r="AA17" s="50">
        <f t="shared" si="38"/>
        <v>1279310.3166157475</v>
      </c>
      <c r="AB17" s="205">
        <f t="shared" si="39"/>
        <v>8820.5375985895917</v>
      </c>
      <c r="AC17" s="213">
        <f t="shared" si="40"/>
        <v>3.9454950555383714</v>
      </c>
      <c r="AD17" s="43">
        <f t="shared" si="5"/>
        <v>6.5457877586347406</v>
      </c>
      <c r="AE17" s="43">
        <f t="shared" si="41"/>
        <v>3513886.73578759</v>
      </c>
      <c r="AF17" s="205">
        <f t="shared" si="207"/>
        <v>509.6471043851605</v>
      </c>
      <c r="AG17" s="207">
        <f t="shared" si="208"/>
        <v>58.584574764094256</v>
      </c>
      <c r="AH17" s="196">
        <f t="shared" si="6"/>
        <v>6.204073684229531</v>
      </c>
      <c r="AI17" s="50">
        <f t="shared" si="209"/>
        <v>1599829.4393852532</v>
      </c>
      <c r="AJ17" s="205">
        <f t="shared" si="210"/>
        <v>11030.440025495869</v>
      </c>
      <c r="AK17" s="213">
        <f t="shared" si="211"/>
        <v>4.0425928376290408</v>
      </c>
      <c r="AL17" s="43">
        <f t="shared" si="7"/>
        <v>6.9068256031886754</v>
      </c>
      <c r="AM17" s="43">
        <f t="shared" si="42"/>
        <v>8069109.39202289</v>
      </c>
      <c r="AN17" s="205">
        <f t="shared" si="43"/>
        <v>1170.3274880002159</v>
      </c>
      <c r="AO17" s="207">
        <f t="shared" si="44"/>
        <v>47.986559141957564</v>
      </c>
      <c r="AP17" s="196">
        <f t="shared" si="8"/>
        <v>6.3845909794261608</v>
      </c>
      <c r="AQ17" s="50">
        <f t="shared" si="45"/>
        <v>2424325.7782069268</v>
      </c>
      <c r="AR17" s="205">
        <f t="shared" si="46"/>
        <v>16715.144402549991</v>
      </c>
      <c r="AS17" s="213">
        <f t="shared" si="47"/>
        <v>4.2231101328256706</v>
      </c>
      <c r="AT17" s="252">
        <f t="shared" si="48"/>
        <v>0.15652140376089235</v>
      </c>
      <c r="AU17" s="253">
        <f t="shared" si="49"/>
        <v>546303.98843732267</v>
      </c>
      <c r="AV17" s="205">
        <f t="shared" si="50"/>
        <v>3.5759535246078449</v>
      </c>
      <c r="AW17" s="252">
        <f t="shared" si="51"/>
        <v>0.19125580284754082</v>
      </c>
      <c r="AX17" s="253">
        <f t="shared" si="52"/>
        <v>668317.7211924108</v>
      </c>
      <c r="AY17" s="205">
        <f t="shared" si="53"/>
        <v>3.663502130480166</v>
      </c>
      <c r="AZ17" s="252">
        <f t="shared" si="54"/>
        <v>0.27668685029569734</v>
      </c>
      <c r="BA17" s="253">
        <f t="shared" si="55"/>
        <v>969771.18556510936</v>
      </c>
      <c r="BB17" s="205">
        <f t="shared" si="56"/>
        <v>3.8251884293473157</v>
      </c>
      <c r="BC17" s="248"/>
      <c r="BG17" s="30">
        <v>1</v>
      </c>
      <c r="BH17" s="53">
        <f t="shared" si="245"/>
        <v>0</v>
      </c>
      <c r="BI17" s="363">
        <v>3.312727478013743</v>
      </c>
      <c r="BJ17" s="44">
        <f t="shared" si="9"/>
        <v>5.83734263773575</v>
      </c>
      <c r="BK17" s="50">
        <f t="shared" si="57"/>
        <v>687610.71829473204</v>
      </c>
      <c r="BL17" s="44">
        <f t="shared" si="58"/>
        <v>4740.9108760697864</v>
      </c>
      <c r="BM17" s="26">
        <f t="shared" si="59"/>
        <v>3.6758617911352589</v>
      </c>
      <c r="BN17" s="200">
        <f t="shared" si="60"/>
        <v>6.2831853071795862</v>
      </c>
      <c r="BO17" s="198">
        <f t="shared" si="61"/>
        <v>0.79817986835811505</v>
      </c>
      <c r="BP17" s="202">
        <f t="shared" si="212"/>
        <v>5.9952880485513322</v>
      </c>
      <c r="BQ17" s="205">
        <f t="shared" si="62"/>
        <v>989208.97620995028</v>
      </c>
      <c r="BR17" s="205">
        <f t="shared" si="63"/>
        <v>143.47289149153877</v>
      </c>
      <c r="BS17" s="207">
        <f t="shared" si="10"/>
        <v>59.67073056903125</v>
      </c>
      <c r="BT17" s="196">
        <f t="shared" si="11"/>
        <v>6.0138850561653134</v>
      </c>
      <c r="BU17" s="50">
        <f t="shared" si="64"/>
        <v>1032488.1030755063</v>
      </c>
      <c r="BV17" s="205">
        <f t="shared" si="65"/>
        <v>7118.7576735608773</v>
      </c>
      <c r="BW17" s="213">
        <f t="shared" si="66"/>
        <v>3.8524042095648228</v>
      </c>
      <c r="BX17" s="43">
        <f t="shared" si="213"/>
        <v>6.1409351844871978</v>
      </c>
      <c r="BY17" s="43">
        <f t="shared" si="67"/>
        <v>1383359.9064592181</v>
      </c>
      <c r="BZ17" s="205">
        <f t="shared" si="214"/>
        <v>200.63975411303207</v>
      </c>
      <c r="CA17" s="207">
        <f t="shared" si="215"/>
        <v>57.178131476388046</v>
      </c>
      <c r="CB17" s="196">
        <f t="shared" si="12"/>
        <v>6.0873691656012063</v>
      </c>
      <c r="CC17" s="50">
        <f t="shared" si="216"/>
        <v>1222838.6744325971</v>
      </c>
      <c r="CD17" s="205">
        <f t="shared" si="217"/>
        <v>8431.1791789308936</v>
      </c>
      <c r="CE17" s="213">
        <f t="shared" si="218"/>
        <v>3.9258883190007157</v>
      </c>
      <c r="CF17" s="43">
        <f t="shared" si="219"/>
        <v>6.5857296458950669</v>
      </c>
      <c r="CG17" s="43">
        <f t="shared" si="68"/>
        <v>3852384.6692432528</v>
      </c>
      <c r="CH17" s="205">
        <f t="shared" si="69"/>
        <v>558.74216765770291</v>
      </c>
      <c r="CI17" s="207">
        <f t="shared" si="70"/>
        <v>45.556384023645677</v>
      </c>
      <c r="CJ17" s="196">
        <f t="shared" si="13"/>
        <v>6.3234481190205081</v>
      </c>
      <c r="CK17" s="50">
        <f t="shared" si="71"/>
        <v>2105950.3063610983</v>
      </c>
      <c r="CL17" s="205">
        <f t="shared" si="72"/>
        <v>14520.021934286246</v>
      </c>
      <c r="CM17" s="213">
        <f t="shared" si="73"/>
        <v>4.1619672724200178</v>
      </c>
      <c r="CN17" s="252">
        <f t="shared" si="74"/>
        <v>0.1111456118352538</v>
      </c>
      <c r="CO17" s="253">
        <f t="shared" si="75"/>
        <v>393385.20951404551</v>
      </c>
      <c r="CP17" s="205">
        <f t="shared" si="76"/>
        <v>3.4333371806981621</v>
      </c>
      <c r="CQ17" s="252">
        <f t="shared" si="77"/>
        <v>0.13165944435883806</v>
      </c>
      <c r="CR17" s="253">
        <f t="shared" si="78"/>
        <v>466306.70762055781</v>
      </c>
      <c r="CS17" s="205">
        <f t="shared" si="79"/>
        <v>3.5071908160374519</v>
      </c>
      <c r="CT17" s="252">
        <f t="shared" si="80"/>
        <v>0.21495834487894677</v>
      </c>
      <c r="CU17" s="253">
        <f t="shared" si="81"/>
        <v>763437.94371341413</v>
      </c>
      <c r="CV17" s="205">
        <f t="shared" si="82"/>
        <v>3.7212928944669326</v>
      </c>
      <c r="CZ17" s="30">
        <v>1</v>
      </c>
      <c r="DA17" s="53">
        <f t="shared" si="246"/>
        <v>0</v>
      </c>
      <c r="DB17" s="363">
        <v>3.2738970468114639</v>
      </c>
      <c r="DC17" s="25">
        <f t="shared" si="14"/>
        <v>5.5390734162709228</v>
      </c>
      <c r="DD17" s="50">
        <f t="shared" si="83"/>
        <v>345997.8628563488</v>
      </c>
      <c r="DE17" s="44">
        <f t="shared" si="84"/>
        <v>2385.5722249074392</v>
      </c>
      <c r="DF17" s="26">
        <f t="shared" si="85"/>
        <v>3.3775925696704321</v>
      </c>
      <c r="DG17" s="200">
        <f t="shared" si="86"/>
        <v>6.2831853071795862</v>
      </c>
      <c r="DH17" s="196">
        <f t="shared" si="87"/>
        <v>0.79817986835811505</v>
      </c>
      <c r="DI17" s="202">
        <f t="shared" si="88"/>
        <v>5.9952880485513322</v>
      </c>
      <c r="DJ17" s="205">
        <f t="shared" si="89"/>
        <v>989208.97620995028</v>
      </c>
      <c r="DK17" s="205">
        <f t="shared" si="90"/>
        <v>143.47289149153877</v>
      </c>
      <c r="DL17" s="207">
        <f t="shared" si="220"/>
        <v>59.67073056903125</v>
      </c>
      <c r="DM17" s="196">
        <f t="shared" si="15"/>
        <v>5.7156264012775448</v>
      </c>
      <c r="DN17" s="50">
        <f t="shared" si="91"/>
        <v>519548.86604392214</v>
      </c>
      <c r="DO17" s="205">
        <f t="shared" si="92"/>
        <v>3582.1647396449926</v>
      </c>
      <c r="DP17" s="213">
        <f t="shared" si="93"/>
        <v>3.5541455546770546</v>
      </c>
      <c r="DQ17" s="43">
        <f t="shared" si="221"/>
        <v>6.1409351844871978</v>
      </c>
      <c r="DR17" s="43">
        <f t="shared" si="94"/>
        <v>1383359.9064592181</v>
      </c>
      <c r="DS17" s="205">
        <f t="shared" si="222"/>
        <v>200.63975411303207</v>
      </c>
      <c r="DT17" s="207">
        <f>$DN$5*$BO17^4+$DN$6*$BO17^3+$DN$7*$BO17^2+$DN$8*$BO17+$DN$9</f>
        <v>57.178131476388046</v>
      </c>
      <c r="DU17" s="196">
        <f t="shared" si="17"/>
        <v>5.7901792378416825</v>
      </c>
      <c r="DV17" s="50">
        <f t="shared" si="223"/>
        <v>616849.52953995648</v>
      </c>
      <c r="DW17" s="205">
        <f t="shared" si="224"/>
        <v>4253.0294622909105</v>
      </c>
      <c r="DX17" s="213">
        <f t="shared" si="225"/>
        <v>3.6286983912411919</v>
      </c>
      <c r="DY17" s="43">
        <f t="shared" si="226"/>
        <v>6.5857296458950669</v>
      </c>
      <c r="DZ17" s="43">
        <f t="shared" si="95"/>
        <v>3852384.6692432528</v>
      </c>
      <c r="EA17" s="205">
        <f t="shared" si="96"/>
        <v>558.74216765770291</v>
      </c>
      <c r="EB17" s="207">
        <f t="shared" si="227"/>
        <v>45.556384023645677</v>
      </c>
      <c r="EC17" s="196">
        <f t="shared" si="18"/>
        <v>6.0295913508064185</v>
      </c>
      <c r="ED17" s="50">
        <f t="shared" si="97"/>
        <v>1070511.5338441099</v>
      </c>
      <c r="EE17" s="205">
        <f t="shared" si="98"/>
        <v>7380.9201030870145</v>
      </c>
      <c r="EF17" s="213">
        <f t="shared" si="99"/>
        <v>3.8681105042059283</v>
      </c>
      <c r="EG17" s="252">
        <f t="shared" si="100"/>
        <v>7.0839082532830056E-2</v>
      </c>
      <c r="EH17" s="253">
        <f t="shared" si="101"/>
        <v>229407.7247708654</v>
      </c>
      <c r="EI17" s="205">
        <f t="shared" si="102"/>
        <v>3.1991271910662276</v>
      </c>
      <c r="EJ17" s="252">
        <f t="shared" si="103"/>
        <v>8.4441999747025653E-2</v>
      </c>
      <c r="EK17" s="253">
        <f t="shared" si="104"/>
        <v>273602.11385536869</v>
      </c>
      <c r="EL17" s="205">
        <f t="shared" si="105"/>
        <v>3.275638601828347</v>
      </c>
      <c r="EM17" s="252">
        <f t="shared" si="106"/>
        <v>0.14231267554598065</v>
      </c>
      <c r="EN17" s="253">
        <f t="shared" si="107"/>
        <v>462088.117477277</v>
      </c>
      <c r="EO17" s="205">
        <f t="shared" si="108"/>
        <v>3.5032439542480125</v>
      </c>
      <c r="ES17" s="30">
        <v>1</v>
      </c>
      <c r="ET17" s="53">
        <f t="shared" si="247"/>
        <v>0</v>
      </c>
      <c r="EU17" s="363">
        <v>3.3997812929883797</v>
      </c>
      <c r="EV17" s="44">
        <f t="shared" si="19"/>
        <v>5.8500843808445699</v>
      </c>
      <c r="EW17" s="50">
        <f t="shared" si="109"/>
        <v>708083.34741876193</v>
      </c>
      <c r="EX17" s="44">
        <f t="shared" si="110"/>
        <v>4882.0647404489828</v>
      </c>
      <c r="EY17" s="26">
        <f t="shared" si="111"/>
        <v>3.6886035342440793</v>
      </c>
      <c r="EZ17" s="200">
        <f t="shared" si="112"/>
        <v>6.2831853071795862</v>
      </c>
      <c r="FA17" s="196">
        <f t="shared" si="113"/>
        <v>0.79817986835811505</v>
      </c>
      <c r="FB17" s="202">
        <f t="shared" si="228"/>
        <v>5.9952880485513322</v>
      </c>
      <c r="FC17" s="205">
        <f t="shared" si="114"/>
        <v>989208.97620995028</v>
      </c>
      <c r="FD17" s="205">
        <f t="shared" si="115"/>
        <v>143.47289149153877</v>
      </c>
      <c r="FE17" s="207">
        <f t="shared" si="229"/>
        <v>59.67073056903125</v>
      </c>
      <c r="FF17" s="196">
        <f t="shared" si="20"/>
        <v>6.032280605892641</v>
      </c>
      <c r="FG17" s="50">
        <f t="shared" si="116"/>
        <v>1077160.9629426303</v>
      </c>
      <c r="FH17" s="205">
        <f t="shared" si="117"/>
        <v>7426.766320858329</v>
      </c>
      <c r="FI17" s="213">
        <f t="shared" si="118"/>
        <v>3.8707997592921504</v>
      </c>
      <c r="FJ17" s="43">
        <f t="shared" si="230"/>
        <v>6.1409351844871978</v>
      </c>
      <c r="FK17" s="43">
        <f t="shared" si="119"/>
        <v>1383359.9064592181</v>
      </c>
      <c r="FL17" s="205">
        <f t="shared" si="231"/>
        <v>200.63975411303207</v>
      </c>
      <c r="FM17" s="207">
        <f t="shared" si="232"/>
        <v>57.178131476388046</v>
      </c>
      <c r="FN17" s="196">
        <f t="shared" si="248"/>
        <v>5.7901792378416825</v>
      </c>
      <c r="FO17" s="50">
        <f t="shared" si="233"/>
        <v>616849.52953995648</v>
      </c>
      <c r="FP17" s="205">
        <f t="shared" si="234"/>
        <v>4253.0294622909105</v>
      </c>
      <c r="FQ17" s="213">
        <f t="shared" si="235"/>
        <v>3.6286983912411919</v>
      </c>
      <c r="FR17" s="43">
        <f t="shared" si="120"/>
        <v>6.5857296458950669</v>
      </c>
      <c r="FS17" s="43">
        <f t="shared" si="121"/>
        <v>3852384.6692432528</v>
      </c>
      <c r="FT17" s="205">
        <f t="shared" si="122"/>
        <v>558.74216765770291</v>
      </c>
      <c r="FU17" s="207">
        <f t="shared" si="123"/>
        <v>45.556384023645677</v>
      </c>
      <c r="FV17" s="196">
        <f t="shared" si="249"/>
        <v>6.0295913508064185</v>
      </c>
      <c r="FW17" s="50">
        <f t="shared" si="124"/>
        <v>1070511.5338441099</v>
      </c>
      <c r="FX17" s="205">
        <f t="shared" si="125"/>
        <v>7380.9201030870145</v>
      </c>
      <c r="FY17" s="213">
        <f t="shared" si="126"/>
        <v>3.8681105042059283</v>
      </c>
      <c r="FZ17" s="252">
        <f t="shared" si="127"/>
        <v>0.11351148399297767</v>
      </c>
      <c r="GA17" s="253">
        <f t="shared" si="128"/>
        <v>393210.37271759106</v>
      </c>
      <c r="GB17" s="205">
        <f t="shared" si="129"/>
        <v>3.4331441192091341</v>
      </c>
      <c r="GC17" s="252">
        <f t="shared" si="130"/>
        <v>0.1344040323104097</v>
      </c>
      <c r="GD17" s="253">
        <f t="shared" si="131"/>
        <v>465911.72170260741</v>
      </c>
      <c r="GE17" s="205">
        <f t="shared" si="132"/>
        <v>3.5068227902412117</v>
      </c>
      <c r="GF17" s="252">
        <f t="shared" si="133"/>
        <v>0.21902089030730959</v>
      </c>
      <c r="GG17" s="253">
        <f t="shared" si="134"/>
        <v>761426.72015071532</v>
      </c>
      <c r="GH17" s="205">
        <f t="shared" si="135"/>
        <v>3.7201472665009154</v>
      </c>
      <c r="GL17" s="30">
        <v>1</v>
      </c>
      <c r="GM17" s="53">
        <f t="shared" si="250"/>
        <v>0</v>
      </c>
      <c r="GN17" s="363">
        <v>3.4151562731551151</v>
      </c>
      <c r="GO17" s="44">
        <f t="shared" si="21"/>
        <v>5.8274645276868426</v>
      </c>
      <c r="GP17" s="50">
        <f t="shared" si="136"/>
        <v>672147.40720043343</v>
      </c>
      <c r="GQ17" s="44">
        <f t="shared" si="137"/>
        <v>4634.2950572692598</v>
      </c>
      <c r="GR17" s="26">
        <f t="shared" si="138"/>
        <v>3.6659836810863524</v>
      </c>
      <c r="GS17" s="200">
        <f t="shared" si="139"/>
        <v>6.2831853071795862</v>
      </c>
      <c r="GT17" s="196">
        <f t="shared" si="140"/>
        <v>0.79817986835811505</v>
      </c>
      <c r="GU17" s="202">
        <f t="shared" si="141"/>
        <v>5.9952880485513322</v>
      </c>
      <c r="GV17" s="205">
        <f t="shared" si="142"/>
        <v>989208.97620995028</v>
      </c>
      <c r="GW17" s="205">
        <f t="shared" si="143"/>
        <v>143.47289149153877</v>
      </c>
      <c r="GX17" s="207">
        <f t="shared" si="236"/>
        <v>59.67073056903125</v>
      </c>
      <c r="GY17" s="196">
        <f t="shared" si="22"/>
        <v>5.9946788472209773</v>
      </c>
      <c r="GZ17" s="50">
        <f t="shared" si="144"/>
        <v>987822.34805141995</v>
      </c>
      <c r="HA17" s="205">
        <f t="shared" si="145"/>
        <v>6810.7980124510077</v>
      </c>
      <c r="HB17" s="213">
        <f t="shared" si="146"/>
        <v>3.8331980006204867</v>
      </c>
      <c r="HC17" s="43">
        <f t="shared" si="251"/>
        <v>6.1409351844871978</v>
      </c>
      <c r="HD17" s="43">
        <f t="shared" si="147"/>
        <v>1383359.9064592181</v>
      </c>
      <c r="HE17" s="205">
        <f t="shared" si="237"/>
        <v>200.63975411303207</v>
      </c>
      <c r="HF17" s="207">
        <f t="shared" si="238"/>
        <v>57.178131476388046</v>
      </c>
      <c r="HG17" s="196">
        <f t="shared" si="23"/>
        <v>6.067412456500783</v>
      </c>
      <c r="HH17" s="50">
        <f t="shared" si="239"/>
        <v>1167918.2814200968</v>
      </c>
      <c r="HI17" s="205">
        <f t="shared" si="240"/>
        <v>8052.516250004026</v>
      </c>
      <c r="HJ17" s="213">
        <f t="shared" si="241"/>
        <v>3.9059316099002928</v>
      </c>
      <c r="HK17" s="43">
        <f t="shared" si="242"/>
        <v>6.5857296458950669</v>
      </c>
      <c r="HL17" s="43">
        <f t="shared" si="148"/>
        <v>3852384.6692432528</v>
      </c>
      <c r="HM17" s="205">
        <f t="shared" si="149"/>
        <v>558.74216765770291</v>
      </c>
      <c r="HN17" s="207">
        <f t="shared" si="243"/>
        <v>45.556384023645677</v>
      </c>
      <c r="HO17" s="196">
        <f t="shared" si="24"/>
        <v>6.3010920613339163</v>
      </c>
      <c r="HP17" s="50">
        <f t="shared" si="150"/>
        <v>2000285.8433974287</v>
      </c>
      <c r="HQ17" s="205">
        <f t="shared" si="151"/>
        <v>13791.490821622856</v>
      </c>
      <c r="HR17" s="213">
        <f t="shared" si="152"/>
        <v>4.1396112147334261</v>
      </c>
      <c r="HS17" s="252">
        <f t="shared" si="153"/>
        <v>0.10658670489676648</v>
      </c>
      <c r="HT17" s="253">
        <f t="shared" si="154"/>
        <v>369627.96153917839</v>
      </c>
      <c r="HU17" s="205">
        <f t="shared" si="155"/>
        <v>3.4062839706089498</v>
      </c>
      <c r="HV17" s="252">
        <f t="shared" si="156"/>
        <v>0.12636261745559632</v>
      </c>
      <c r="HW17" s="253">
        <f t="shared" si="157"/>
        <v>438501.26468268147</v>
      </c>
      <c r="HX17" s="205">
        <f t="shared" si="158"/>
        <v>3.4804900036532622</v>
      </c>
      <c r="HY17" s="252">
        <f t="shared" si="159"/>
        <v>0.20707031458258807</v>
      </c>
      <c r="HZ17" s="253">
        <f t="shared" si="160"/>
        <v>720537.21840919915</v>
      </c>
      <c r="IA17" s="205">
        <f t="shared" si="161"/>
        <v>3.6961755720433054</v>
      </c>
      <c r="IB17" s="205"/>
      <c r="IF17" s="30">
        <v>1</v>
      </c>
      <c r="IG17" s="53">
        <f t="shared" si="252"/>
        <v>0</v>
      </c>
      <c r="IH17" s="67">
        <v>3.2793076845972853</v>
      </c>
      <c r="II17" s="305">
        <f t="shared" si="25"/>
        <v>6.0409641256521036</v>
      </c>
      <c r="IJ17" s="50">
        <f t="shared" si="162"/>
        <v>1098915.0611907081</v>
      </c>
      <c r="IK17" s="305">
        <f t="shared" si="163"/>
        <v>7576.7556072952466</v>
      </c>
      <c r="IL17" s="26">
        <f t="shared" si="164"/>
        <v>3.8794832790516125</v>
      </c>
      <c r="IM17" s="25">
        <f t="shared" si="165"/>
        <v>5.9342935084767801</v>
      </c>
      <c r="IN17" s="305">
        <f t="shared" si="166"/>
        <v>859594.26332336455</v>
      </c>
      <c r="IO17" s="305">
        <f t="shared" si="167"/>
        <v>124.67383276389415</v>
      </c>
      <c r="IP17" s="305">
        <f t="shared" si="168"/>
        <v>47.234511765440615</v>
      </c>
      <c r="IQ17" s="305">
        <f t="shared" si="169"/>
        <v>6.0877872879954662</v>
      </c>
      <c r="IR17" s="305">
        <f t="shared" si="170"/>
        <v>1224016.5444333984</v>
      </c>
      <c r="IS17" s="305">
        <f t="shared" si="171"/>
        <v>8439.3003098976169</v>
      </c>
      <c r="IT17" s="396">
        <f t="shared" si="172"/>
        <v>3.926306441394976</v>
      </c>
      <c r="IU17" s="25">
        <f t="shared" si="173"/>
        <v>6.088411098220833</v>
      </c>
      <c r="IV17" s="305">
        <f t="shared" si="174"/>
        <v>1225775.9558611773</v>
      </c>
      <c r="IW17" s="305">
        <f t="shared" si="175"/>
        <v>177.78409308619342</v>
      </c>
      <c r="IX17" s="305">
        <f t="shared" si="176"/>
        <v>44.398946550094749</v>
      </c>
      <c r="IY17" s="305">
        <f t="shared" si="177"/>
        <v>6.1698175578934169</v>
      </c>
      <c r="IZ17" s="305">
        <f t="shared" si="178"/>
        <v>1478487.1622751902</v>
      </c>
      <c r="JA17" s="305">
        <f t="shared" si="179"/>
        <v>10193.814146968491</v>
      </c>
      <c r="JB17" s="396">
        <f t="shared" si="180"/>
        <v>4.0083367112929267</v>
      </c>
      <c r="JC17" s="303">
        <f t="shared" si="181"/>
        <v>6.3948676656892163</v>
      </c>
      <c r="JD17" s="303">
        <f t="shared" si="182"/>
        <v>2482376.5825621197</v>
      </c>
      <c r="JE17" s="303">
        <f t="shared" si="183"/>
        <v>360.03893478164474</v>
      </c>
      <c r="JF17" s="303">
        <f t="shared" si="184"/>
        <v>39.370531307910817</v>
      </c>
      <c r="JG17" s="303">
        <f t="shared" si="185"/>
        <v>6.3227987246004567</v>
      </c>
      <c r="JH17" s="303">
        <f t="shared" si="186"/>
        <v>2102803.6616915688</v>
      </c>
      <c r="JI17" s="303">
        <f t="shared" si="187"/>
        <v>14498.326574484561</v>
      </c>
      <c r="JJ17" s="395">
        <f t="shared" si="188"/>
        <v>4.1613178779999664</v>
      </c>
      <c r="JK17" s="252">
        <f t="shared" si="189"/>
        <v>0.10878952727318454</v>
      </c>
      <c r="JL17" s="253">
        <f t="shared" si="190"/>
        <v>387391.65110102377</v>
      </c>
      <c r="JM17" s="205">
        <f t="shared" si="191"/>
        <v>3.4266694101547568</v>
      </c>
      <c r="JN17" s="252">
        <f t="shared" si="192"/>
        <v>0.13018879904954214</v>
      </c>
      <c r="JO17" s="253">
        <f t="shared" si="193"/>
        <v>463918.48986474803</v>
      </c>
      <c r="JP17" s="205">
        <f t="shared" si="194"/>
        <v>3.5049608354380073</v>
      </c>
      <c r="JQ17" s="252">
        <f t="shared" si="195"/>
        <v>0.18356413809712102</v>
      </c>
      <c r="JR17" s="253">
        <f t="shared" si="196"/>
        <v>655260.15335739066</v>
      </c>
      <c r="JS17" s="205">
        <f t="shared" si="197"/>
        <v>3.6549329125304308</v>
      </c>
      <c r="JZ17" s="30">
        <v>1</v>
      </c>
      <c r="KA17" s="53">
        <f t="shared" si="253"/>
        <v>0</v>
      </c>
      <c r="KB17" s="74">
        <v>3.520762683880104</v>
      </c>
      <c r="KC17" s="25">
        <f t="shared" si="26"/>
        <v>5.8455823394352535</v>
      </c>
      <c r="KD17" s="50">
        <f t="shared" si="198"/>
        <v>700781.0338394799</v>
      </c>
      <c r="KE17" s="305">
        <f t="shared" si="199"/>
        <v>4831.7170408750926</v>
      </c>
      <c r="KF17" s="26">
        <f t="shared" si="200"/>
        <v>3.6841014928347633</v>
      </c>
      <c r="KK17" s="30">
        <v>1</v>
      </c>
      <c r="KL17" s="53">
        <f t="shared" si="254"/>
        <v>0</v>
      </c>
      <c r="KM17" s="74">
        <v>3.4323501040757121</v>
      </c>
      <c r="KN17" s="25">
        <f t="shared" si="27"/>
        <v>5.8378580618495359</v>
      </c>
      <c r="KO17" s="50">
        <f t="shared" si="201"/>
        <v>688427.26456017443</v>
      </c>
      <c r="KP17" s="44">
        <f t="shared" si="202"/>
        <v>4746.5407665989078</v>
      </c>
      <c r="KQ17" s="26">
        <f t="shared" si="203"/>
        <v>3.6763772152490448</v>
      </c>
      <c r="KV17" s="30">
        <v>1</v>
      </c>
      <c r="KW17" s="53">
        <f t="shared" si="255"/>
        <v>0</v>
      </c>
      <c r="KX17" s="74">
        <v>3.4649453126007708</v>
      </c>
      <c r="KY17" s="25">
        <f t="shared" si="28"/>
        <v>5.9355858071510443</v>
      </c>
      <c r="KZ17" s="50">
        <f t="shared" si="204"/>
        <v>862155.90514831175</v>
      </c>
      <c r="LA17" s="44">
        <f t="shared" si="205"/>
        <v>5944.3580485803741</v>
      </c>
      <c r="LB17" s="26">
        <f t="shared" si="206"/>
        <v>3.7741049605505537</v>
      </c>
    </row>
    <row r="18" spans="2:314" ht="15.75" thickBot="1">
      <c r="M18" s="30">
        <v>1.5</v>
      </c>
      <c r="N18" s="53">
        <f t="shared" si="244"/>
        <v>0.17609125905568124</v>
      </c>
      <c r="O18" s="210">
        <v>3.4262915145103152</v>
      </c>
      <c r="P18" s="196">
        <f t="shared" si="3"/>
        <v>5.8849370033613653</v>
      </c>
      <c r="Q18" s="50">
        <f t="shared" si="29"/>
        <v>767250.18772073975</v>
      </c>
      <c r="R18" s="196">
        <f t="shared" si="30"/>
        <v>5290.0059042894472</v>
      </c>
      <c r="S18" s="213">
        <f t="shared" si="31"/>
        <v>3.723456156760875</v>
      </c>
      <c r="T18" s="200">
        <f t="shared" si="32"/>
        <v>9.4247779607693793</v>
      </c>
      <c r="U18" s="198">
        <f t="shared" si="33"/>
        <v>0.97427112741379629</v>
      </c>
      <c r="V18" s="202">
        <f t="shared" si="34"/>
        <v>6.4871401514181111</v>
      </c>
      <c r="W18" s="205">
        <f t="shared" si="35"/>
        <v>3070012.5540388264</v>
      </c>
      <c r="X18" s="205">
        <f t="shared" si="36"/>
        <v>445.26848081268332</v>
      </c>
      <c r="Y18" s="207">
        <f t="shared" si="37"/>
        <v>62.6405710205171</v>
      </c>
      <c r="Z18" s="196">
        <f t="shared" si="4"/>
        <v>6.1625627225093798</v>
      </c>
      <c r="AA18" s="50">
        <f t="shared" si="38"/>
        <v>1453994.3620027748</v>
      </c>
      <c r="AB18" s="205">
        <f t="shared" si="39"/>
        <v>10024.942167362251</v>
      </c>
      <c r="AC18" s="213">
        <f t="shared" si="40"/>
        <v>4.0010818759088886</v>
      </c>
      <c r="AD18" s="43">
        <f t="shared" si="5"/>
        <v>6.6590885207868951</v>
      </c>
      <c r="AE18" s="43">
        <f t="shared" si="41"/>
        <v>4561298.7789930273</v>
      </c>
      <c r="AF18" s="205">
        <f t="shared" si="207"/>
        <v>661.56165230759075</v>
      </c>
      <c r="AG18" s="207">
        <f t="shared" si="208"/>
        <v>57.108988349813011</v>
      </c>
      <c r="AH18" s="196">
        <f t="shared" si="6"/>
        <v>6.2531619387399537</v>
      </c>
      <c r="AI18" s="50">
        <f t="shared" si="209"/>
        <v>1791273.6555753828</v>
      </c>
      <c r="AJ18" s="205">
        <f t="shared" si="210"/>
        <v>12350.401949514926</v>
      </c>
      <c r="AK18" s="213">
        <f t="shared" si="211"/>
        <v>4.0916810921394635</v>
      </c>
      <c r="AL18" s="43">
        <f t="shared" si="7"/>
        <v>6.9991281266422325</v>
      </c>
      <c r="AM18" s="43">
        <f t="shared" si="42"/>
        <v>9979944.5120937638</v>
      </c>
      <c r="AN18" s="205">
        <f t="shared" si="43"/>
        <v>1447.4711921450553</v>
      </c>
      <c r="AO18" s="207">
        <f t="shared" si="44"/>
        <v>46.695330165763608</v>
      </c>
      <c r="AP18" s="196">
        <f t="shared" si="8"/>
        <v>6.4209571139115766</v>
      </c>
      <c r="AQ18" s="50">
        <f t="shared" si="45"/>
        <v>2636071.0639390806</v>
      </c>
      <c r="AR18" s="205">
        <f t="shared" si="46"/>
        <v>18175.077328804615</v>
      </c>
      <c r="AS18" s="213">
        <f t="shared" si="47"/>
        <v>4.2594762673110864</v>
      </c>
      <c r="AT18" s="252">
        <f t="shared" si="48"/>
        <v>0.17947879570363351</v>
      </c>
      <c r="AU18" s="253">
        <f t="shared" si="49"/>
        <v>626914.61608142417</v>
      </c>
      <c r="AV18" s="205">
        <f t="shared" si="50"/>
        <v>3.6357275486324907</v>
      </c>
      <c r="AW18" s="252">
        <f t="shared" si="51"/>
        <v>0.2156736543212428</v>
      </c>
      <c r="AX18" s="253">
        <f t="shared" si="52"/>
        <v>754273.81108664372</v>
      </c>
      <c r="AY18" s="205">
        <f t="shared" si="53"/>
        <v>3.7160481823695868</v>
      </c>
      <c r="AZ18" s="252">
        <f t="shared" si="54"/>
        <v>0.30198175134856381</v>
      </c>
      <c r="BA18" s="253">
        <f t="shared" si="55"/>
        <v>1059442.809406851</v>
      </c>
      <c r="BB18" s="205">
        <f t="shared" si="56"/>
        <v>3.8635966710962544</v>
      </c>
      <c r="BC18" s="248"/>
      <c r="BG18" s="30">
        <v>1.5</v>
      </c>
      <c r="BH18" s="53">
        <f t="shared" si="245"/>
        <v>0.17609125905568124</v>
      </c>
      <c r="BI18" s="363">
        <v>3.379351240393782</v>
      </c>
      <c r="BJ18" s="44">
        <f t="shared" si="9"/>
        <v>5.8745565338180263</v>
      </c>
      <c r="BK18" s="50">
        <f t="shared" si="57"/>
        <v>749128.86921040807</v>
      </c>
      <c r="BL18" s="44">
        <f t="shared" si="58"/>
        <v>5165.0637622771528</v>
      </c>
      <c r="BM18" s="26">
        <f t="shared" si="59"/>
        <v>3.7130756872175357</v>
      </c>
      <c r="BN18" s="200">
        <f t="shared" si="60"/>
        <v>9.4247779607693793</v>
      </c>
      <c r="BO18" s="198">
        <f t="shared" si="61"/>
        <v>0.97427112741379629</v>
      </c>
      <c r="BP18" s="202">
        <f t="shared" si="212"/>
        <v>6.1094246849498983</v>
      </c>
      <c r="BQ18" s="205">
        <f t="shared" si="62"/>
        <v>1286544.122086575</v>
      </c>
      <c r="BR18" s="205">
        <f t="shared" si="63"/>
        <v>186.59778637919268</v>
      </c>
      <c r="BS18" s="207">
        <f t="shared" si="10"/>
        <v>58.693736638010499</v>
      </c>
      <c r="BT18" s="196">
        <f t="shared" si="11"/>
        <v>6.0664555685114481</v>
      </c>
      <c r="BU18" s="50">
        <f t="shared" si="64"/>
        <v>1165347.8211687049</v>
      </c>
      <c r="BV18" s="205">
        <f t="shared" si="65"/>
        <v>8034.7935434811397</v>
      </c>
      <c r="BW18" s="213">
        <f t="shared" si="66"/>
        <v>3.9049747219109574</v>
      </c>
      <c r="BX18" s="43">
        <f t="shared" si="213"/>
        <v>6.2517128579286299</v>
      </c>
      <c r="BY18" s="43">
        <f t="shared" si="67"/>
        <v>1785306.7949443806</v>
      </c>
      <c r="BZ18" s="205">
        <f t="shared" si="214"/>
        <v>258.93732692514311</v>
      </c>
      <c r="CA18" s="207">
        <f t="shared" si="215"/>
        <v>56.161662162056935</v>
      </c>
      <c r="CB18" s="196">
        <f t="shared" si="12"/>
        <v>6.1374901045786627</v>
      </c>
      <c r="CC18" s="50">
        <f t="shared" si="216"/>
        <v>1372429.6897726706</v>
      </c>
      <c r="CD18" s="205">
        <f t="shared" si="217"/>
        <v>9462.5733278570187</v>
      </c>
      <c r="CE18" s="213">
        <f t="shared" si="218"/>
        <v>3.9760092579781721</v>
      </c>
      <c r="CF18" s="43">
        <f t="shared" si="219"/>
        <v>6.6755062540503891</v>
      </c>
      <c r="CG18" s="43">
        <f t="shared" si="68"/>
        <v>4737031.2967947572</v>
      </c>
      <c r="CH18" s="205">
        <f t="shared" si="69"/>
        <v>687.04954522451806</v>
      </c>
      <c r="CI18" s="207">
        <f t="shared" si="70"/>
        <v>44.483741495208029</v>
      </c>
      <c r="CJ18" s="196">
        <f t="shared" si="13"/>
        <v>6.3613045771639563</v>
      </c>
      <c r="CK18" s="50">
        <f t="shared" si="71"/>
        <v>2297759.5360319181</v>
      </c>
      <c r="CL18" s="205">
        <f t="shared" si="72"/>
        <v>15842.500538651428</v>
      </c>
      <c r="CM18" s="213">
        <f t="shared" si="73"/>
        <v>4.1998237305634651</v>
      </c>
      <c r="CN18" s="252">
        <f t="shared" si="74"/>
        <v>0.12696007454837854</v>
      </c>
      <c r="CO18" s="253">
        <f t="shared" si="75"/>
        <v>449593.17401094059</v>
      </c>
      <c r="CP18" s="205">
        <f t="shared" si="76"/>
        <v>3.4913388622952861</v>
      </c>
      <c r="CQ18" s="252">
        <f t="shared" si="77"/>
        <v>0.14938370734931428</v>
      </c>
      <c r="CR18" s="253">
        <f t="shared" si="78"/>
        <v>529389.76266758982</v>
      </c>
      <c r="CS18" s="205">
        <f t="shared" si="79"/>
        <v>3.562294692064945</v>
      </c>
      <c r="CT18" s="252">
        <f t="shared" si="80"/>
        <v>0.2358232327777558</v>
      </c>
      <c r="CU18" s="253">
        <f t="shared" si="81"/>
        <v>838140.95707045658</v>
      </c>
      <c r="CV18" s="205">
        <f t="shared" si="82"/>
        <v>3.7618362170535593</v>
      </c>
      <c r="CZ18" s="30">
        <v>1.5</v>
      </c>
      <c r="DA18" s="53">
        <f t="shared" si="246"/>
        <v>0.17609125905568124</v>
      </c>
      <c r="DB18" s="363">
        <v>3.3372770510180461</v>
      </c>
      <c r="DC18" s="25">
        <f t="shared" si="14"/>
        <v>5.5727410826898174</v>
      </c>
      <c r="DD18" s="50">
        <f t="shared" si="83"/>
        <v>373887.6178155138</v>
      </c>
      <c r="DE18" s="44">
        <f t="shared" si="84"/>
        <v>2577.865391809692</v>
      </c>
      <c r="DF18" s="26">
        <f t="shared" si="85"/>
        <v>3.4112602360893263</v>
      </c>
      <c r="DG18" s="200">
        <f t="shared" si="86"/>
        <v>9.4247779607693793</v>
      </c>
      <c r="DH18" s="196">
        <f t="shared" si="87"/>
        <v>0.97427112741379629</v>
      </c>
      <c r="DI18" s="202">
        <f t="shared" si="88"/>
        <v>6.1094246849498983</v>
      </c>
      <c r="DJ18" s="205">
        <f t="shared" si="89"/>
        <v>1286544.122086575</v>
      </c>
      <c r="DK18" s="205">
        <f t="shared" si="90"/>
        <v>186.59778637919268</v>
      </c>
      <c r="DL18" s="207">
        <f t="shared" si="220"/>
        <v>58.693736638010499</v>
      </c>
      <c r="DM18" s="196">
        <f t="shared" si="15"/>
        <v>5.7690019498489571</v>
      </c>
      <c r="DN18" s="50">
        <f t="shared" si="91"/>
        <v>587491.99018261535</v>
      </c>
      <c r="DO18" s="205">
        <f t="shared" si="92"/>
        <v>4050.6162742314887</v>
      </c>
      <c r="DP18" s="213">
        <f t="shared" si="93"/>
        <v>3.607521103248466</v>
      </c>
      <c r="DQ18" s="43">
        <f t="shared" si="221"/>
        <v>6.2517128579286299</v>
      </c>
      <c r="DR18" s="43">
        <f t="shared" si="94"/>
        <v>1785306.7949443806</v>
      </c>
      <c r="DS18" s="205">
        <f t="shared" si="222"/>
        <v>258.93732692514311</v>
      </c>
      <c r="DT18" s="207">
        <f t="shared" si="16"/>
        <v>56.161662162056935</v>
      </c>
      <c r="DU18" s="196">
        <f t="shared" si="17"/>
        <v>5.8410748872573022</v>
      </c>
      <c r="DV18" s="50">
        <f t="shared" si="223"/>
        <v>693545.38670738158</v>
      </c>
      <c r="DW18" s="205">
        <f t="shared" si="224"/>
        <v>4781.8289904545863</v>
      </c>
      <c r="DX18" s="213">
        <f t="shared" si="225"/>
        <v>3.6795940406568119</v>
      </c>
      <c r="DY18" s="43">
        <f t="shared" si="226"/>
        <v>6.6755062540503891</v>
      </c>
      <c r="DZ18" s="43">
        <f t="shared" si="95"/>
        <v>4737031.2967947572</v>
      </c>
      <c r="EA18" s="205">
        <f t="shared" si="96"/>
        <v>687.04954522451806</v>
      </c>
      <c r="EB18" s="207">
        <f t="shared" si="227"/>
        <v>44.483741495208029</v>
      </c>
      <c r="EC18" s="196">
        <f t="shared" si="18"/>
        <v>6.0680558268699532</v>
      </c>
      <c r="ED18" s="50">
        <f t="shared" si="97"/>
        <v>1169649.7352901048</v>
      </c>
      <c r="EE18" s="205">
        <f t="shared" si="98"/>
        <v>8064.454208888802</v>
      </c>
      <c r="EF18" s="213">
        <f t="shared" si="99"/>
        <v>3.906574980269462</v>
      </c>
      <c r="EG18" s="252">
        <f t="shared" si="100"/>
        <v>8.1303209711779012E-2</v>
      </c>
      <c r="EH18" s="253">
        <f t="shared" si="101"/>
        <v>263400.81193501013</v>
      </c>
      <c r="EI18" s="205">
        <f t="shared" si="102"/>
        <v>3.2591362627433873</v>
      </c>
      <c r="EJ18" s="252">
        <f t="shared" si="103"/>
        <v>9.6400532959420887E-2</v>
      </c>
      <c r="EK18" s="253">
        <f t="shared" si="104"/>
        <v>312488.64408228418</v>
      </c>
      <c r="EL18" s="205">
        <f t="shared" si="105"/>
        <v>3.3333533929931658</v>
      </c>
      <c r="EM18" s="252">
        <f t="shared" si="106"/>
        <v>0.15748716104263666</v>
      </c>
      <c r="EN18" s="253">
        <f t="shared" si="107"/>
        <v>511640.80364288838</v>
      </c>
      <c r="EO18" s="205">
        <f t="shared" si="108"/>
        <v>3.5474843258173592</v>
      </c>
      <c r="ES18" s="30">
        <v>1.5</v>
      </c>
      <c r="ET18" s="53">
        <f t="shared" si="247"/>
        <v>0.17609125905568124</v>
      </c>
      <c r="EU18" s="363">
        <v>3.4640285634687578</v>
      </c>
      <c r="EV18" s="44">
        <f t="shared" si="19"/>
        <v>5.8838794370187806</v>
      </c>
      <c r="EW18" s="50">
        <f t="shared" si="109"/>
        <v>765384.10179671308</v>
      </c>
      <c r="EX18" s="44">
        <f t="shared" si="110"/>
        <v>5277.1396897039049</v>
      </c>
      <c r="EY18" s="26">
        <f t="shared" si="111"/>
        <v>3.7223985904182899</v>
      </c>
      <c r="EZ18" s="200">
        <f t="shared" si="112"/>
        <v>9.4247779607693793</v>
      </c>
      <c r="FA18" s="196">
        <f t="shared" si="113"/>
        <v>0.97427112741379629</v>
      </c>
      <c r="FB18" s="202">
        <f t="shared" si="228"/>
        <v>6.1094246849498983</v>
      </c>
      <c r="FC18" s="205">
        <f t="shared" si="114"/>
        <v>1286544.122086575</v>
      </c>
      <c r="FD18" s="205">
        <f t="shared" si="115"/>
        <v>186.59778637919268</v>
      </c>
      <c r="FE18" s="207">
        <f t="shared" si="229"/>
        <v>58.693736638010499</v>
      </c>
      <c r="FF18" s="196">
        <f t="shared" si="20"/>
        <v>6.0845890598896712</v>
      </c>
      <c r="FG18" s="50">
        <f t="shared" si="116"/>
        <v>1215035.7598471211</v>
      </c>
      <c r="FH18" s="205">
        <f t="shared" si="117"/>
        <v>8377.379955563536</v>
      </c>
      <c r="FI18" s="213">
        <f t="shared" si="118"/>
        <v>3.9231082132891806</v>
      </c>
      <c r="FJ18" s="43">
        <f t="shared" si="230"/>
        <v>6.2517128579286299</v>
      </c>
      <c r="FK18" s="43">
        <f t="shared" si="119"/>
        <v>1785306.7949443806</v>
      </c>
      <c r="FL18" s="205">
        <f t="shared" si="231"/>
        <v>258.93732692514311</v>
      </c>
      <c r="FM18" s="207">
        <f t="shared" si="232"/>
        <v>56.161662162056935</v>
      </c>
      <c r="FN18" s="196">
        <f t="shared" si="248"/>
        <v>5.8410748872573022</v>
      </c>
      <c r="FO18" s="50">
        <f t="shared" si="233"/>
        <v>693545.38670738158</v>
      </c>
      <c r="FP18" s="205">
        <f t="shared" si="234"/>
        <v>4781.8289904545863</v>
      </c>
      <c r="FQ18" s="213">
        <f t="shared" si="235"/>
        <v>3.6795940406568119</v>
      </c>
      <c r="FR18" s="43">
        <f t="shared" si="120"/>
        <v>6.6755062540503891</v>
      </c>
      <c r="FS18" s="43">
        <f t="shared" si="121"/>
        <v>4737031.2967947572</v>
      </c>
      <c r="FT18" s="205">
        <f t="shared" si="122"/>
        <v>687.04954522451806</v>
      </c>
      <c r="FU18" s="207">
        <f t="shared" si="123"/>
        <v>44.483741495208029</v>
      </c>
      <c r="FV18" s="196">
        <f t="shared" si="249"/>
        <v>6.0680558268699532</v>
      </c>
      <c r="FW18" s="50">
        <f t="shared" si="124"/>
        <v>1169649.7352901048</v>
      </c>
      <c r="FX18" s="205">
        <f t="shared" si="125"/>
        <v>8064.454208888802</v>
      </c>
      <c r="FY18" s="213">
        <f t="shared" si="126"/>
        <v>3.906574980269462</v>
      </c>
      <c r="FZ18" s="252">
        <f t="shared" si="127"/>
        <v>0.12961983663817883</v>
      </c>
      <c r="GA18" s="253">
        <f t="shared" si="128"/>
        <v>449254.97729336476</v>
      </c>
      <c r="GB18" s="205">
        <f t="shared" si="129"/>
        <v>3.4910120507532945</v>
      </c>
      <c r="GC18" s="252">
        <f t="shared" si="130"/>
        <v>0.15243803080853319</v>
      </c>
      <c r="GD18" s="253">
        <f t="shared" si="131"/>
        <v>528747.05669829121</v>
      </c>
      <c r="GE18" s="205">
        <f t="shared" si="132"/>
        <v>3.5617671162634617</v>
      </c>
      <c r="GF18" s="252">
        <f t="shared" si="133"/>
        <v>0.2401616922393067</v>
      </c>
      <c r="GG18" s="253">
        <f t="shared" si="134"/>
        <v>835547.39496405586</v>
      </c>
      <c r="GH18" s="205">
        <f t="shared" si="135"/>
        <v>3.7604902429222409</v>
      </c>
      <c r="GL18" s="30">
        <v>1.5</v>
      </c>
      <c r="GM18" s="53">
        <f t="shared" si="250"/>
        <v>0.17609125905568124</v>
      </c>
      <c r="GN18" s="363">
        <v>3.4740586181946531</v>
      </c>
      <c r="GO18" s="44">
        <f t="shared" si="21"/>
        <v>5.8612595838610533</v>
      </c>
      <c r="GP18" s="50">
        <f t="shared" si="136"/>
        <v>726540.09081058798</v>
      </c>
      <c r="GQ18" s="44">
        <f t="shared" si="137"/>
        <v>5009.3195565172091</v>
      </c>
      <c r="GR18" s="26">
        <f t="shared" si="138"/>
        <v>3.6997787372605622</v>
      </c>
      <c r="GS18" s="200">
        <f t="shared" si="139"/>
        <v>9.4247779607693793</v>
      </c>
      <c r="GT18" s="196">
        <f t="shared" si="140"/>
        <v>0.97427112741379629</v>
      </c>
      <c r="GU18" s="202">
        <f t="shared" si="141"/>
        <v>6.1094246849498983</v>
      </c>
      <c r="GV18" s="205">
        <f t="shared" si="142"/>
        <v>1286544.122086575</v>
      </c>
      <c r="GW18" s="205">
        <f t="shared" si="143"/>
        <v>186.59778637919268</v>
      </c>
      <c r="GX18" s="207">
        <f t="shared" si="236"/>
        <v>58.693736638010499</v>
      </c>
      <c r="GY18" s="196">
        <f t="shared" si="22"/>
        <v>6.0467077113572083</v>
      </c>
      <c r="GZ18" s="50">
        <f t="shared" si="144"/>
        <v>1113544.8439795186</v>
      </c>
      <c r="HA18" s="205">
        <f t="shared" si="145"/>
        <v>7677.6244484762256</v>
      </c>
      <c r="HB18" s="213">
        <f t="shared" si="146"/>
        <v>3.8852268647567176</v>
      </c>
      <c r="HC18" s="43">
        <f t="shared" si="251"/>
        <v>6.2517128579286299</v>
      </c>
      <c r="HD18" s="43">
        <f t="shared" si="147"/>
        <v>1785306.7949443806</v>
      </c>
      <c r="HE18" s="205">
        <f t="shared" si="237"/>
        <v>258.93732692514311</v>
      </c>
      <c r="HF18" s="207">
        <f t="shared" si="238"/>
        <v>56.161662162056935</v>
      </c>
      <c r="HG18" s="196">
        <f t="shared" si="23"/>
        <v>6.1170161441507709</v>
      </c>
      <c r="HH18" s="50">
        <f t="shared" si="239"/>
        <v>1309230.5904913459</v>
      </c>
      <c r="HI18" s="205">
        <f t="shared" si="240"/>
        <v>9026.8307060961106</v>
      </c>
      <c r="HJ18" s="213">
        <f t="shared" si="241"/>
        <v>3.9555352975502798</v>
      </c>
      <c r="HK18" s="43">
        <f t="shared" si="242"/>
        <v>6.6755062540503891</v>
      </c>
      <c r="HL18" s="43">
        <f t="shared" si="148"/>
        <v>4737031.2967947572</v>
      </c>
      <c r="HM18" s="205">
        <f t="shared" si="149"/>
        <v>687.04954522451806</v>
      </c>
      <c r="HN18" s="207">
        <f t="shared" si="243"/>
        <v>44.483741495208029</v>
      </c>
      <c r="HO18" s="196">
        <f t="shared" si="24"/>
        <v>6.3385551585025048</v>
      </c>
      <c r="HP18" s="50">
        <f t="shared" si="150"/>
        <v>2180495.3180864961</v>
      </c>
      <c r="HQ18" s="205">
        <f t="shared" si="151"/>
        <v>15033.991899330049</v>
      </c>
      <c r="HR18" s="213">
        <f t="shared" si="152"/>
        <v>4.1770743119020137</v>
      </c>
      <c r="HS18" s="252">
        <f t="shared" si="153"/>
        <v>0.12182874956593799</v>
      </c>
      <c r="HT18" s="253">
        <f t="shared" si="154"/>
        <v>422703.36988924182</v>
      </c>
      <c r="HU18" s="205">
        <f t="shared" si="155"/>
        <v>3.4645548635386021</v>
      </c>
      <c r="HV18" s="252">
        <f t="shared" si="156"/>
        <v>0.143481405536175</v>
      </c>
      <c r="HW18" s="253">
        <f t="shared" si="157"/>
        <v>498192.94139466283</v>
      </c>
      <c r="HX18" s="205">
        <f t="shared" si="158"/>
        <v>3.5359167233782691</v>
      </c>
      <c r="HY18" s="252">
        <f t="shared" si="159"/>
        <v>0.2273868355278901</v>
      </c>
      <c r="HZ18" s="253">
        <f t="shared" si="160"/>
        <v>791793.1296425804</v>
      </c>
      <c r="IA18" s="205">
        <f t="shared" si="161"/>
        <v>3.737130882476138</v>
      </c>
      <c r="IB18" s="205"/>
      <c r="IF18" s="30">
        <v>1.5</v>
      </c>
      <c r="IG18" s="53">
        <f t="shared" si="252"/>
        <v>0.17609125905568124</v>
      </c>
      <c r="IH18" s="67">
        <v>3.3255094042929927</v>
      </c>
      <c r="II18" s="305">
        <f t="shared" si="25"/>
        <v>6.0725092017911386</v>
      </c>
      <c r="IJ18" s="50">
        <f t="shared" si="162"/>
        <v>1181705.3501427209</v>
      </c>
      <c r="IK18" s="305">
        <f t="shared" si="163"/>
        <v>8147.5747799500259</v>
      </c>
      <c r="IL18" s="26">
        <f t="shared" si="164"/>
        <v>3.911028355190648</v>
      </c>
      <c r="IM18" s="25">
        <f t="shared" si="165"/>
        <v>6.0388043561890612</v>
      </c>
      <c r="IN18" s="305">
        <f t="shared" si="166"/>
        <v>1093463.6646588237</v>
      </c>
      <c r="IO18" s="305">
        <f t="shared" si="167"/>
        <v>158.59378299478649</v>
      </c>
      <c r="IP18" s="305">
        <f t="shared" si="168"/>
        <v>46.442338175077438</v>
      </c>
      <c r="IQ18" s="305">
        <f t="shared" si="169"/>
        <v>6.1360957438588635</v>
      </c>
      <c r="IR18" s="305">
        <f t="shared" si="170"/>
        <v>1368030.3861195322</v>
      </c>
      <c r="IS18" s="305">
        <f t="shared" si="171"/>
        <v>9432.2411850015051</v>
      </c>
      <c r="IT18" s="396">
        <f t="shared" si="172"/>
        <v>3.9746148972583724</v>
      </c>
      <c r="IU18" s="25">
        <f t="shared" si="173"/>
        <v>6.184384086645287</v>
      </c>
      <c r="IV18" s="305">
        <f t="shared" si="174"/>
        <v>1528917.623288993</v>
      </c>
      <c r="IW18" s="305">
        <f t="shared" si="175"/>
        <v>221.75115424658898</v>
      </c>
      <c r="IX18" s="305">
        <f t="shared" si="176"/>
        <v>43.671888706397411</v>
      </c>
      <c r="IY18" s="305">
        <f t="shared" si="177"/>
        <v>6.212914015973487</v>
      </c>
      <c r="IZ18" s="305">
        <f t="shared" si="178"/>
        <v>1632728.6592306609</v>
      </c>
      <c r="JA18" s="305">
        <f t="shared" si="179"/>
        <v>11257.272250517191</v>
      </c>
      <c r="JB18" s="396">
        <f t="shared" si="180"/>
        <v>4.0514331693729959</v>
      </c>
      <c r="JC18" s="303">
        <f t="shared" si="181"/>
        <v>6.4735128132807365</v>
      </c>
      <c r="JD18" s="303">
        <f t="shared" si="182"/>
        <v>2975177.0362251312</v>
      </c>
      <c r="JE18" s="303">
        <f t="shared" si="183"/>
        <v>431.51372698002058</v>
      </c>
      <c r="JF18" s="303">
        <f t="shared" si="184"/>
        <v>38.788608978270801</v>
      </c>
      <c r="JG18" s="303">
        <f t="shared" si="185"/>
        <v>6.3554886352485989</v>
      </c>
      <c r="JH18" s="303">
        <f t="shared" si="186"/>
        <v>2267193.7477465197</v>
      </c>
      <c r="JI18" s="303">
        <f t="shared" si="187"/>
        <v>15631.756764212794</v>
      </c>
      <c r="JJ18" s="395">
        <f t="shared" si="188"/>
        <v>4.1940077886481086</v>
      </c>
      <c r="JK18" s="252">
        <f t="shared" si="189"/>
        <v>0.12292869762947262</v>
      </c>
      <c r="JL18" s="253">
        <f t="shared" si="190"/>
        <v>437943.6876065784</v>
      </c>
      <c r="JM18" s="205">
        <f t="shared" si="191"/>
        <v>3.4799374243282899</v>
      </c>
      <c r="JN18" s="252">
        <f t="shared" si="192"/>
        <v>0.14528922400159985</v>
      </c>
      <c r="JO18" s="253">
        <f t="shared" si="193"/>
        <v>517982.76493222383</v>
      </c>
      <c r="JP18" s="205">
        <f t="shared" si="194"/>
        <v>3.552834462914324</v>
      </c>
      <c r="JQ18" s="252">
        <f t="shared" si="195"/>
        <v>0.19976795327115832</v>
      </c>
      <c r="JR18" s="253">
        <f t="shared" si="196"/>
        <v>713485.23588238447</v>
      </c>
      <c r="JS18" s="205">
        <f t="shared" si="197"/>
        <v>3.691904144107145</v>
      </c>
      <c r="JZ18" s="30">
        <v>1.5</v>
      </c>
      <c r="KA18" s="53">
        <f t="shared" si="253"/>
        <v>0.17609125905568124</v>
      </c>
      <c r="KB18" s="74">
        <v>3.5708806660567802</v>
      </c>
      <c r="KC18" s="25">
        <f t="shared" si="26"/>
        <v>5.8815325074904621</v>
      </c>
      <c r="KD18" s="50">
        <f t="shared" si="198"/>
        <v>761259.11807963415</v>
      </c>
      <c r="KE18" s="305">
        <f t="shared" si="199"/>
        <v>5248.6989169707385</v>
      </c>
      <c r="KF18" s="26">
        <f t="shared" si="200"/>
        <v>3.7200516608899714</v>
      </c>
      <c r="KK18" s="30">
        <v>1.5</v>
      </c>
      <c r="KL18" s="53">
        <f t="shared" si="254"/>
        <v>0.17609125905568124</v>
      </c>
      <c r="KM18" s="74">
        <v>3.4812899984843817</v>
      </c>
      <c r="KN18" s="25">
        <f t="shared" si="27"/>
        <v>5.8737886638031682</v>
      </c>
      <c r="KO18" s="50">
        <f t="shared" si="201"/>
        <v>747805.51515409804</v>
      </c>
      <c r="KP18" s="44">
        <f t="shared" si="202"/>
        <v>5155.9395536638685</v>
      </c>
      <c r="KQ18" s="26">
        <f t="shared" si="203"/>
        <v>3.7123078172026776</v>
      </c>
      <c r="KV18" s="30">
        <v>1.5</v>
      </c>
      <c r="KW18" s="53">
        <f t="shared" si="255"/>
        <v>0.17609125905568124</v>
      </c>
      <c r="KX18" s="74">
        <v>3.5090496524785126</v>
      </c>
      <c r="KY18" s="25">
        <f t="shared" si="28"/>
        <v>5.9698531786040778</v>
      </c>
      <c r="KZ18" s="50">
        <f t="shared" si="204"/>
        <v>932938.85000004631</v>
      </c>
      <c r="LA18" s="44">
        <f t="shared" si="205"/>
        <v>6432.3894654263195</v>
      </c>
      <c r="LB18" s="26">
        <f t="shared" si="206"/>
        <v>3.8083723320035872</v>
      </c>
    </row>
    <row r="19" spans="2:314" ht="15.75" thickBot="1">
      <c r="C19" s="459" t="s">
        <v>14</v>
      </c>
      <c r="D19" s="460"/>
      <c r="E19" s="466" t="s">
        <v>10</v>
      </c>
      <c r="F19" s="43"/>
      <c r="G19" s="43"/>
      <c r="M19" s="30">
        <v>2</v>
      </c>
      <c r="N19" s="53">
        <f t="shared" si="244"/>
        <v>0.3010299956639812</v>
      </c>
      <c r="O19" s="210">
        <v>3.4743246831494377</v>
      </c>
      <c r="P19" s="196">
        <f t="shared" si="3"/>
        <v>5.9096977760430089</v>
      </c>
      <c r="Q19" s="50">
        <f t="shared" si="29"/>
        <v>812265.06712167198</v>
      </c>
      <c r="R19" s="196">
        <f t="shared" si="30"/>
        <v>5600.3726941878185</v>
      </c>
      <c r="S19" s="213">
        <f t="shared" si="31"/>
        <v>3.7482169294425187</v>
      </c>
      <c r="T19" s="200">
        <f t="shared" si="32"/>
        <v>12.566370614359172</v>
      </c>
      <c r="U19" s="198">
        <f t="shared" si="33"/>
        <v>1.0992098640220962</v>
      </c>
      <c r="V19" s="202">
        <f t="shared" si="34"/>
        <v>6.5730261638276986</v>
      </c>
      <c r="W19" s="205">
        <f t="shared" si="35"/>
        <v>3741331.270337163</v>
      </c>
      <c r="X19" s="205">
        <f t="shared" si="36"/>
        <v>542.63520478716146</v>
      </c>
      <c r="Y19" s="207">
        <f t="shared" si="37"/>
        <v>61.521670317228455</v>
      </c>
      <c r="Z19" s="196">
        <f t="shared" si="4"/>
        <v>6.200483249544078</v>
      </c>
      <c r="AA19" s="50">
        <f t="shared" si="38"/>
        <v>1586657.721414254</v>
      </c>
      <c r="AB19" s="205">
        <f t="shared" si="39"/>
        <v>10939.624191298142</v>
      </c>
      <c r="AC19" s="213">
        <f t="shared" si="40"/>
        <v>4.0390024029435878</v>
      </c>
      <c r="AD19" s="43">
        <f t="shared" si="5"/>
        <v>6.7376380416026613</v>
      </c>
      <c r="AE19" s="43">
        <f t="shared" si="41"/>
        <v>5465602.4783635018</v>
      </c>
      <c r="AF19" s="205">
        <f t="shared" si="207"/>
        <v>792.72005225688565</v>
      </c>
      <c r="AG19" s="207">
        <f t="shared" si="208"/>
        <v>56.04506839248964</v>
      </c>
      <c r="AH19" s="196">
        <f t="shared" si="6"/>
        <v>6.2865364288311518</v>
      </c>
      <c r="AI19" s="50">
        <f t="shared" si="209"/>
        <v>1934356.1065400729</v>
      </c>
      <c r="AJ19" s="205">
        <f t="shared" si="210"/>
        <v>13336.921109128232</v>
      </c>
      <c r="AK19" s="213">
        <f t="shared" si="211"/>
        <v>4.1250555822306607</v>
      </c>
      <c r="AL19" s="43">
        <f t="shared" si="7"/>
        <v>7.0628222020494622</v>
      </c>
      <c r="AM19" s="43">
        <f t="shared" si="42"/>
        <v>11556390.325956212</v>
      </c>
      <c r="AN19" s="205">
        <f t="shared" si="43"/>
        <v>1676.1157400960371</v>
      </c>
      <c r="AO19" s="207">
        <f t="shared" si="44"/>
        <v>45.779068828163687</v>
      </c>
      <c r="AP19" s="196">
        <f t="shared" si="8"/>
        <v>6.4455203483330212</v>
      </c>
      <c r="AQ19" s="50">
        <f t="shared" si="45"/>
        <v>2789461.3500539423</v>
      </c>
      <c r="AR19" s="205">
        <f t="shared" si="46"/>
        <v>19232.66653789792</v>
      </c>
      <c r="AS19" s="213">
        <f t="shared" si="47"/>
        <v>4.2840395017325301</v>
      </c>
      <c r="AT19" s="252">
        <f t="shared" si="48"/>
        <v>0.19692488345622408</v>
      </c>
      <c r="AU19" s="253">
        <f t="shared" si="49"/>
        <v>688260.35355346708</v>
      </c>
      <c r="AV19" s="205">
        <f t="shared" si="50"/>
        <v>3.676271906639331</v>
      </c>
      <c r="AW19" s="252">
        <f t="shared" si="51"/>
        <v>0.23389661595368311</v>
      </c>
      <c r="AX19" s="253">
        <f t="shared" si="52"/>
        <v>818525.8728932658</v>
      </c>
      <c r="AY19" s="205">
        <f t="shared" si="53"/>
        <v>3.7515515650365185</v>
      </c>
      <c r="AZ19" s="252">
        <f t="shared" si="54"/>
        <v>0.32018361882811147</v>
      </c>
      <c r="BA19" s="253">
        <f t="shared" si="55"/>
        <v>1124101.5523602343</v>
      </c>
      <c r="BB19" s="205">
        <f t="shared" si="56"/>
        <v>3.8893247009647869</v>
      </c>
      <c r="BC19" s="248"/>
      <c r="BG19" s="30">
        <v>2</v>
      </c>
      <c r="BH19" s="53">
        <f t="shared" si="245"/>
        <v>0.3010299956639812</v>
      </c>
      <c r="BI19" s="363">
        <v>3.4255699990607305</v>
      </c>
      <c r="BJ19" s="44">
        <f t="shared" si="9"/>
        <v>5.9002780391019254</v>
      </c>
      <c r="BK19" s="50">
        <f t="shared" si="57"/>
        <v>794836.9333832243</v>
      </c>
      <c r="BL19" s="44">
        <f t="shared" si="58"/>
        <v>5480.2098948133198</v>
      </c>
      <c r="BM19" s="26">
        <f t="shared" si="59"/>
        <v>3.7387971925014347</v>
      </c>
      <c r="BN19" s="200">
        <f t="shared" si="60"/>
        <v>12.566370614359172</v>
      </c>
      <c r="BO19" s="198">
        <f t="shared" si="61"/>
        <v>1.0992098640220962</v>
      </c>
      <c r="BP19" s="202">
        <f t="shared" si="212"/>
        <v>6.1893631386943451</v>
      </c>
      <c r="BQ19" s="205">
        <f t="shared" si="62"/>
        <v>1546547.0563453955</v>
      </c>
      <c r="BR19" s="205">
        <f t="shared" si="63"/>
        <v>224.30809195822349</v>
      </c>
      <c r="BS19" s="207">
        <f t="shared" si="10"/>
        <v>57.943014867053634</v>
      </c>
      <c r="BT19" s="196">
        <f t="shared" si="11"/>
        <v>6.1030347020846243</v>
      </c>
      <c r="BU19" s="50">
        <f t="shared" si="64"/>
        <v>1267753.1609967668</v>
      </c>
      <c r="BV19" s="205">
        <f t="shared" si="65"/>
        <v>8740.8537843140675</v>
      </c>
      <c r="BW19" s="213">
        <f t="shared" si="66"/>
        <v>3.9415538554841341</v>
      </c>
      <c r="BX19" s="43">
        <f t="shared" si="213"/>
        <v>6.3291978893258278</v>
      </c>
      <c r="BY19" s="43">
        <f t="shared" si="67"/>
        <v>2134017.0714861182</v>
      </c>
      <c r="BZ19" s="205">
        <f t="shared" si="214"/>
        <v>309.5135680142036</v>
      </c>
      <c r="CA19" s="207">
        <f t="shared" si="215"/>
        <v>55.391833639968176</v>
      </c>
      <c r="CB19" s="196">
        <f t="shared" si="12"/>
        <v>6.1722155585113683</v>
      </c>
      <c r="CC19" s="50">
        <f t="shared" si="216"/>
        <v>1486673.3573448623</v>
      </c>
      <c r="CD19" s="205">
        <f t="shared" si="217"/>
        <v>10250.255997287062</v>
      </c>
      <c r="CE19" s="213">
        <f t="shared" si="218"/>
        <v>4.0107347119108772</v>
      </c>
      <c r="CF19" s="43">
        <f t="shared" si="219"/>
        <v>6.7379515110230717</v>
      </c>
      <c r="CG19" s="43">
        <f t="shared" si="68"/>
        <v>5469548.9197355183</v>
      </c>
      <c r="CH19" s="205">
        <f t="shared" si="69"/>
        <v>793.29243622060017</v>
      </c>
      <c r="CI19" s="207">
        <f t="shared" si="70"/>
        <v>43.70925554557445</v>
      </c>
      <c r="CJ19" s="196">
        <f t="shared" si="13"/>
        <v>6.3872200791625673</v>
      </c>
      <c r="CK19" s="50">
        <f t="shared" si="71"/>
        <v>2439046.494499966</v>
      </c>
      <c r="CL19" s="205">
        <f t="shared" si="72"/>
        <v>16816.640208418587</v>
      </c>
      <c r="CM19" s="213">
        <f t="shared" si="73"/>
        <v>4.2257392325620771</v>
      </c>
      <c r="CN19" s="252">
        <f t="shared" si="74"/>
        <v>0.13917405238153446</v>
      </c>
      <c r="CO19" s="253">
        <f t="shared" si="75"/>
        <v>493043.31894573214</v>
      </c>
      <c r="CP19" s="205">
        <f t="shared" si="76"/>
        <v>3.531404231606968</v>
      </c>
      <c r="CQ19" s="252">
        <f t="shared" si="77"/>
        <v>0.16293619145561453</v>
      </c>
      <c r="CR19" s="253">
        <f t="shared" si="78"/>
        <v>577674.58422073373</v>
      </c>
      <c r="CS19" s="205">
        <f t="shared" si="79"/>
        <v>3.6002024138342894</v>
      </c>
      <c r="CT19" s="252">
        <f t="shared" si="80"/>
        <v>0.25114586278812473</v>
      </c>
      <c r="CU19" s="253">
        <f t="shared" si="81"/>
        <v>893077.84760049602</v>
      </c>
      <c r="CV19" s="205">
        <f t="shared" si="82"/>
        <v>3.78940847041769</v>
      </c>
      <c r="CZ19" s="30">
        <v>2</v>
      </c>
      <c r="DA19" s="53">
        <f t="shared" si="246"/>
        <v>0.3010299956639812</v>
      </c>
      <c r="DB19" s="363">
        <v>3.3813602661348598</v>
      </c>
      <c r="DC19" s="25">
        <f t="shared" si="14"/>
        <v>5.5959588723104492</v>
      </c>
      <c r="DD19" s="50">
        <f t="shared" si="83"/>
        <v>394419.94873556012</v>
      </c>
      <c r="DE19" s="44">
        <f t="shared" si="84"/>
        <v>2719.4308857439905</v>
      </c>
      <c r="DF19" s="26">
        <f t="shared" si="85"/>
        <v>3.4344780257099581</v>
      </c>
      <c r="DG19" s="200">
        <f t="shared" si="86"/>
        <v>12.566370614359172</v>
      </c>
      <c r="DH19" s="196">
        <f t="shared" si="87"/>
        <v>1.0992098640220962</v>
      </c>
      <c r="DI19" s="202">
        <f t="shared" si="88"/>
        <v>6.1893631386943451</v>
      </c>
      <c r="DJ19" s="205">
        <f t="shared" si="89"/>
        <v>1546547.0563453955</v>
      </c>
      <c r="DK19" s="205">
        <f t="shared" si="90"/>
        <v>224.30809195822349</v>
      </c>
      <c r="DL19" s="207">
        <f t="shared" si="220"/>
        <v>57.943014867053634</v>
      </c>
      <c r="DM19" s="196">
        <f t="shared" si="15"/>
        <v>5.8061429758099301</v>
      </c>
      <c r="DN19" s="50">
        <f t="shared" si="91"/>
        <v>639945.47979831567</v>
      </c>
      <c r="DO19" s="205">
        <f t="shared" si="92"/>
        <v>4412.2704962942353</v>
      </c>
      <c r="DP19" s="213">
        <f t="shared" si="93"/>
        <v>3.6446621292094399</v>
      </c>
      <c r="DQ19" s="43">
        <f t="shared" si="221"/>
        <v>6.3291978893258278</v>
      </c>
      <c r="DR19" s="43">
        <f t="shared" si="94"/>
        <v>2134017.0714861182</v>
      </c>
      <c r="DS19" s="205">
        <f t="shared" si="222"/>
        <v>309.5135680142036</v>
      </c>
      <c r="DT19" s="207">
        <f t="shared" si="16"/>
        <v>55.391833639968176</v>
      </c>
      <c r="DU19" s="196">
        <f t="shared" si="17"/>
        <v>5.8763397117695275</v>
      </c>
      <c r="DV19" s="50">
        <f t="shared" si="223"/>
        <v>752211.05491721351</v>
      </c>
      <c r="DW19" s="205">
        <f t="shared" si="224"/>
        <v>5186.3146930010071</v>
      </c>
      <c r="DX19" s="213">
        <f t="shared" si="225"/>
        <v>3.7148588651690369</v>
      </c>
      <c r="DY19" s="43">
        <f t="shared" si="226"/>
        <v>6.7379515110230717</v>
      </c>
      <c r="DZ19" s="43">
        <f t="shared" si="95"/>
        <v>5469548.9197355183</v>
      </c>
      <c r="EA19" s="205">
        <f t="shared" si="96"/>
        <v>793.29243622060017</v>
      </c>
      <c r="EB19" s="207">
        <f t="shared" si="227"/>
        <v>43.70925554557445</v>
      </c>
      <c r="EC19" s="196">
        <f t="shared" si="18"/>
        <v>6.0943913129276943</v>
      </c>
      <c r="ED19" s="50">
        <f t="shared" si="97"/>
        <v>1242771.5793763986</v>
      </c>
      <c r="EE19" s="205">
        <f t="shared" si="98"/>
        <v>8568.6117746212185</v>
      </c>
      <c r="EF19" s="213">
        <f t="shared" si="99"/>
        <v>3.9329104663272036</v>
      </c>
      <c r="EG19" s="252">
        <f t="shared" si="100"/>
        <v>8.9488902823570776E-2</v>
      </c>
      <c r="EH19" s="253">
        <f t="shared" si="101"/>
        <v>290009.59411575209</v>
      </c>
      <c r="EI19" s="205">
        <f t="shared" si="102"/>
        <v>3.3009315188936652</v>
      </c>
      <c r="EJ19" s="252">
        <f t="shared" si="103"/>
        <v>0.10567267690746686</v>
      </c>
      <c r="EK19" s="253">
        <f t="shared" si="104"/>
        <v>342661.90918620775</v>
      </c>
      <c r="EL19" s="205">
        <f t="shared" si="105"/>
        <v>3.373384983683887</v>
      </c>
      <c r="EM19" s="252">
        <f t="shared" si="106"/>
        <v>0.16881095431156107</v>
      </c>
      <c r="EN19" s="253">
        <f t="shared" si="107"/>
        <v>548655.24450088991</v>
      </c>
      <c r="EO19" s="205">
        <f t="shared" si="108"/>
        <v>3.5778186883011696</v>
      </c>
      <c r="ES19" s="30">
        <v>2</v>
      </c>
      <c r="ET19" s="53">
        <f t="shared" si="247"/>
        <v>0.3010299956639812</v>
      </c>
      <c r="EU19" s="363">
        <v>3.5089607457974465</v>
      </c>
      <c r="EV19" s="44">
        <f t="shared" si="19"/>
        <v>5.9071850767595242</v>
      </c>
      <c r="EW19" s="50">
        <f t="shared" si="109"/>
        <v>807579.11079371022</v>
      </c>
      <c r="EX19" s="44">
        <f t="shared" si="110"/>
        <v>5568.0641499360408</v>
      </c>
      <c r="EY19" s="26">
        <f t="shared" si="111"/>
        <v>3.745704230159034</v>
      </c>
      <c r="EZ19" s="200">
        <f t="shared" si="112"/>
        <v>12.566370614359172</v>
      </c>
      <c r="FA19" s="196">
        <f t="shared" si="113"/>
        <v>1.0992098640220962</v>
      </c>
      <c r="FB19" s="202">
        <f t="shared" si="228"/>
        <v>6.1893631386943451</v>
      </c>
      <c r="FC19" s="205">
        <f t="shared" si="114"/>
        <v>1546547.0563453955</v>
      </c>
      <c r="FD19" s="205">
        <f t="shared" si="115"/>
        <v>224.30809195822349</v>
      </c>
      <c r="FE19" s="207">
        <f t="shared" si="229"/>
        <v>57.943014867053634</v>
      </c>
      <c r="FF19" s="196">
        <f t="shared" si="20"/>
        <v>6.120985630121913</v>
      </c>
      <c r="FG19" s="50">
        <f t="shared" si="116"/>
        <v>1321251.9160555457</v>
      </c>
      <c r="FH19" s="205">
        <f t="shared" si="117"/>
        <v>9109.7148607431336</v>
      </c>
      <c r="FI19" s="213">
        <f t="shared" si="118"/>
        <v>3.9595047835214228</v>
      </c>
      <c r="FJ19" s="43">
        <f t="shared" si="230"/>
        <v>6.3291978893258278</v>
      </c>
      <c r="FK19" s="43">
        <f t="shared" si="119"/>
        <v>2134017.0714861182</v>
      </c>
      <c r="FL19" s="205">
        <f t="shared" si="231"/>
        <v>309.5135680142036</v>
      </c>
      <c r="FM19" s="207">
        <f t="shared" si="232"/>
        <v>55.391833639968176</v>
      </c>
      <c r="FN19" s="196">
        <f t="shared" si="248"/>
        <v>5.8763397117695275</v>
      </c>
      <c r="FO19" s="50">
        <f t="shared" si="233"/>
        <v>752211.05491721351</v>
      </c>
      <c r="FP19" s="205">
        <f t="shared" si="234"/>
        <v>5186.3146930010071</v>
      </c>
      <c r="FQ19" s="213">
        <f t="shared" si="235"/>
        <v>3.7148588651690369</v>
      </c>
      <c r="FR19" s="43">
        <f t="shared" si="120"/>
        <v>6.7379515110230717</v>
      </c>
      <c r="FS19" s="43">
        <f t="shared" si="121"/>
        <v>5469548.9197355183</v>
      </c>
      <c r="FT19" s="205">
        <f t="shared" si="122"/>
        <v>793.29243622060017</v>
      </c>
      <c r="FU19" s="207">
        <f t="shared" si="123"/>
        <v>43.70925554557445</v>
      </c>
      <c r="FV19" s="196">
        <f t="shared" si="249"/>
        <v>6.0943913129276943</v>
      </c>
      <c r="FW19" s="50">
        <f t="shared" si="124"/>
        <v>1242771.5793763986</v>
      </c>
      <c r="FX19" s="205">
        <f t="shared" si="125"/>
        <v>8568.6117746212185</v>
      </c>
      <c r="FY19" s="213">
        <f t="shared" si="126"/>
        <v>3.9329104663272036</v>
      </c>
      <c r="FZ19" s="252">
        <f t="shared" si="127"/>
        <v>0.14205192120960192</v>
      </c>
      <c r="GA19" s="253">
        <f t="shared" si="128"/>
        <v>492549.75564921065</v>
      </c>
      <c r="GB19" s="205">
        <f t="shared" si="129"/>
        <v>3.5309692613548576</v>
      </c>
      <c r="GC19" s="252">
        <f t="shared" si="130"/>
        <v>0.16621657035008355</v>
      </c>
      <c r="GD19" s="253">
        <f t="shared" si="131"/>
        <v>576807.04458978772</v>
      </c>
      <c r="GE19" s="205">
        <f t="shared" si="132"/>
        <v>3.5995497092159257</v>
      </c>
      <c r="GF19" s="252">
        <f t="shared" si="133"/>
        <v>0.25567325763134724</v>
      </c>
      <c r="GG19" s="253">
        <f t="shared" si="134"/>
        <v>890012.01014863641</v>
      </c>
      <c r="GH19" s="205">
        <f t="shared" si="135"/>
        <v>3.7879150206130583</v>
      </c>
      <c r="GL19" s="30">
        <v>2</v>
      </c>
      <c r="GM19" s="53">
        <f t="shared" si="250"/>
        <v>0.3010299956639812</v>
      </c>
      <c r="GN19" s="363">
        <v>3.515079645371638</v>
      </c>
      <c r="GO19" s="44">
        <f t="shared" si="21"/>
        <v>5.8845652236017969</v>
      </c>
      <c r="GP19" s="50">
        <f t="shared" si="136"/>
        <v>766593.66077169264</v>
      </c>
      <c r="GQ19" s="44">
        <f t="shared" si="137"/>
        <v>5285.4793085422352</v>
      </c>
      <c r="GR19" s="26">
        <f t="shared" si="138"/>
        <v>3.7230843770013062</v>
      </c>
      <c r="GS19" s="200">
        <f t="shared" si="139"/>
        <v>12.566370614359172</v>
      </c>
      <c r="GT19" s="196">
        <f t="shared" si="140"/>
        <v>1.0992098640220962</v>
      </c>
      <c r="GU19" s="202">
        <f t="shared" si="141"/>
        <v>6.1893631386943451</v>
      </c>
      <c r="GV19" s="205">
        <f t="shared" si="142"/>
        <v>1546547.0563453955</v>
      </c>
      <c r="GW19" s="205">
        <f t="shared" si="143"/>
        <v>224.30809195822349</v>
      </c>
      <c r="GX19" s="207">
        <f t="shared" si="236"/>
        <v>57.943014867053634</v>
      </c>
      <c r="GY19" s="196">
        <f t="shared" si="22"/>
        <v>6.0829097564623344</v>
      </c>
      <c r="GZ19" s="50">
        <f t="shared" si="144"/>
        <v>1210346.6053523968</v>
      </c>
      <c r="HA19" s="205">
        <f t="shared" si="145"/>
        <v>8345.0493607194912</v>
      </c>
      <c r="HB19" s="213">
        <f t="shared" si="146"/>
        <v>3.9214289098618442</v>
      </c>
      <c r="HC19" s="43">
        <f t="shared" si="251"/>
        <v>6.3291978893258278</v>
      </c>
      <c r="HD19" s="43">
        <f t="shared" si="147"/>
        <v>2134017.0714861182</v>
      </c>
      <c r="HE19" s="205">
        <f t="shared" si="237"/>
        <v>309.5135680142036</v>
      </c>
      <c r="HF19" s="207">
        <f t="shared" si="238"/>
        <v>55.391833639968176</v>
      </c>
      <c r="HG19" s="196">
        <f t="shared" si="23"/>
        <v>6.1513829216119955</v>
      </c>
      <c r="HH19" s="50">
        <f t="shared" si="239"/>
        <v>1417042.6494073975</v>
      </c>
      <c r="HI19" s="205">
        <f t="shared" si="240"/>
        <v>9770.1689774281476</v>
      </c>
      <c r="HJ19" s="213">
        <f t="shared" si="241"/>
        <v>3.9899020750115053</v>
      </c>
      <c r="HK19" s="43">
        <f t="shared" si="242"/>
        <v>6.7379515110230717</v>
      </c>
      <c r="HL19" s="43">
        <f t="shared" si="148"/>
        <v>5469548.9197355183</v>
      </c>
      <c r="HM19" s="205">
        <f t="shared" si="149"/>
        <v>793.29243622060017</v>
      </c>
      <c r="HN19" s="207">
        <f t="shared" si="243"/>
        <v>43.70925554557445</v>
      </c>
      <c r="HO19" s="196">
        <f t="shared" si="24"/>
        <v>6.3642009368150365</v>
      </c>
      <c r="HP19" s="50">
        <f t="shared" si="150"/>
        <v>2313134.7702130135</v>
      </c>
      <c r="HQ19" s="205">
        <f t="shared" si="151"/>
        <v>15948.509088273877</v>
      </c>
      <c r="HR19" s="213">
        <f t="shared" si="152"/>
        <v>4.2027200902145454</v>
      </c>
      <c r="HS19" s="252">
        <f t="shared" si="153"/>
        <v>0.13361691387473554</v>
      </c>
      <c r="HT19" s="253">
        <f t="shared" si="154"/>
        <v>463788.07443130726</v>
      </c>
      <c r="HU19" s="205">
        <f t="shared" si="155"/>
        <v>3.5048387306569242</v>
      </c>
      <c r="HV19" s="252">
        <f t="shared" si="156"/>
        <v>0.15659076941346042</v>
      </c>
      <c r="HW19" s="253">
        <f t="shared" si="157"/>
        <v>543950.37225527538</v>
      </c>
      <c r="HX19" s="205">
        <f t="shared" si="158"/>
        <v>3.5740784317027283</v>
      </c>
      <c r="HY19" s="252">
        <f t="shared" si="159"/>
        <v>0.24233238685838818</v>
      </c>
      <c r="HZ19" s="253">
        <f t="shared" si="160"/>
        <v>844283.63924016617</v>
      </c>
      <c r="IA19" s="205">
        <f t="shared" si="161"/>
        <v>3.7650075268767322</v>
      </c>
      <c r="IB19" s="205"/>
      <c r="IF19" s="30">
        <v>2</v>
      </c>
      <c r="IG19" s="53">
        <f t="shared" si="252"/>
        <v>0.3010299956639812</v>
      </c>
      <c r="IH19" s="67">
        <v>3.3575104697262415</v>
      </c>
      <c r="II19" s="305">
        <f t="shared" si="25"/>
        <v>6.0942195221128816</v>
      </c>
      <c r="IJ19" s="50">
        <f t="shared" si="162"/>
        <v>1242280.0821757528</v>
      </c>
      <c r="IK19" s="305">
        <f t="shared" si="163"/>
        <v>8565.2230193820942</v>
      </c>
      <c r="IL19" s="26">
        <f t="shared" si="164"/>
        <v>3.932738675512391</v>
      </c>
      <c r="IM19" s="25">
        <f t="shared" si="165"/>
        <v>6.1114671407740593</v>
      </c>
      <c r="IN19" s="305">
        <f t="shared" si="166"/>
        <v>1292608.8968133361</v>
      </c>
      <c r="IO19" s="305">
        <f t="shared" si="167"/>
        <v>187.47740917601263</v>
      </c>
      <c r="IP19" s="305">
        <f t="shared" si="168"/>
        <v>45.872064289550202</v>
      </c>
      <c r="IQ19" s="305">
        <f t="shared" si="169"/>
        <v>6.1692782315871755</v>
      </c>
      <c r="IR19" s="305">
        <f t="shared" si="170"/>
        <v>1476652.2503830912</v>
      </c>
      <c r="IS19" s="305">
        <f t="shared" si="171"/>
        <v>10181.162869851321</v>
      </c>
      <c r="IT19" s="396">
        <f t="shared" si="172"/>
        <v>4.0077973849866844</v>
      </c>
      <c r="IU19" s="25">
        <f t="shared" si="173"/>
        <v>6.2510274448963745</v>
      </c>
      <c r="IV19" s="305">
        <f t="shared" si="174"/>
        <v>1782491.4070239672</v>
      </c>
      <c r="IW19" s="305">
        <f t="shared" si="175"/>
        <v>258.52898869194217</v>
      </c>
      <c r="IX19" s="305">
        <f t="shared" si="176"/>
        <v>43.153076362936602</v>
      </c>
      <c r="IY19" s="305">
        <f t="shared" si="177"/>
        <v>6.2424146972395551</v>
      </c>
      <c r="IZ19" s="305">
        <f t="shared" si="178"/>
        <v>1747489.9922021201</v>
      </c>
      <c r="JA19" s="305">
        <f t="shared" si="179"/>
        <v>12048.524098635489</v>
      </c>
      <c r="JB19" s="396">
        <f t="shared" si="180"/>
        <v>4.080933850639064</v>
      </c>
      <c r="JC19" s="303">
        <f t="shared" si="181"/>
        <v>6.5278529885398768</v>
      </c>
      <c r="JD19" s="303">
        <f t="shared" si="182"/>
        <v>3371731.5406952295</v>
      </c>
      <c r="JE19" s="303">
        <f t="shared" si="183"/>
        <v>489.02919919935471</v>
      </c>
      <c r="JF19" s="303">
        <f t="shared" si="184"/>
        <v>38.379722505913918</v>
      </c>
      <c r="JG19" s="303">
        <f t="shared" si="185"/>
        <v>6.377702896456106</v>
      </c>
      <c r="JH19" s="303">
        <f t="shared" si="186"/>
        <v>2386178.3250529906</v>
      </c>
      <c r="JI19" s="303">
        <f t="shared" si="187"/>
        <v>16452.126868442356</v>
      </c>
      <c r="JJ19" s="395">
        <f t="shared" si="188"/>
        <v>4.2162220498556158</v>
      </c>
      <c r="JK19" s="252">
        <f t="shared" si="189"/>
        <v>0.13368784266045483</v>
      </c>
      <c r="JL19" s="253">
        <f t="shared" si="190"/>
        <v>476441.48599312</v>
      </c>
      <c r="JM19" s="205">
        <f t="shared" si="191"/>
        <v>3.5165287239126988</v>
      </c>
      <c r="JN19" s="252">
        <f t="shared" si="192"/>
        <v>0.15662369933284678</v>
      </c>
      <c r="JO19" s="253">
        <f t="shared" si="193"/>
        <v>558598.65081937611</v>
      </c>
      <c r="JP19" s="205">
        <f t="shared" si="194"/>
        <v>3.5856190358163968</v>
      </c>
      <c r="JQ19" s="252">
        <f t="shared" si="195"/>
        <v>0.21158328228529599</v>
      </c>
      <c r="JR19" s="253">
        <f t="shared" si="196"/>
        <v>755983.51789320842</v>
      </c>
      <c r="JS19" s="205">
        <f t="shared" si="197"/>
        <v>3.7170314804270905</v>
      </c>
      <c r="JZ19" s="30">
        <v>2</v>
      </c>
      <c r="KA19" s="53">
        <f t="shared" si="253"/>
        <v>0.3010299956639812</v>
      </c>
      <c r="KB19" s="74">
        <v>3.6051125181510102</v>
      </c>
      <c r="KC19" s="25">
        <f t="shared" si="26"/>
        <v>5.9063541300171298</v>
      </c>
      <c r="KD19" s="50">
        <f t="shared" si="198"/>
        <v>806035.4262779163</v>
      </c>
      <c r="KE19" s="305">
        <f t="shared" si="199"/>
        <v>5557.4208156839259</v>
      </c>
      <c r="KF19" s="26">
        <f t="shared" si="200"/>
        <v>3.7448732834166387</v>
      </c>
      <c r="KK19" s="30">
        <v>2</v>
      </c>
      <c r="KL19" s="53">
        <f t="shared" si="254"/>
        <v>0.3010299956639812</v>
      </c>
      <c r="KM19" s="74">
        <v>3.5145619019140026</v>
      </c>
      <c r="KN19" s="25">
        <f t="shared" si="27"/>
        <v>5.8985967770080734</v>
      </c>
      <c r="KO19" s="50">
        <f t="shared" si="201"/>
        <v>791765.86993320391</v>
      </c>
      <c r="KP19" s="44">
        <f t="shared" si="202"/>
        <v>5459.0356493806567</v>
      </c>
      <c r="KQ19" s="26">
        <f t="shared" si="203"/>
        <v>3.7371159304075823</v>
      </c>
      <c r="KV19" s="30">
        <v>2</v>
      </c>
      <c r="KW19" s="53">
        <f t="shared" si="255"/>
        <v>0.3010299956639812</v>
      </c>
      <c r="KX19" s="74">
        <v>3.5389911605141737</v>
      </c>
      <c r="KY19" s="25">
        <f t="shared" si="28"/>
        <v>5.9934827159314175</v>
      </c>
      <c r="KZ19" s="50">
        <f t="shared" si="204"/>
        <v>985105.43675961858</v>
      </c>
      <c r="LA19" s="44">
        <f t="shared" si="205"/>
        <v>6792.0655611527473</v>
      </c>
      <c r="LB19" s="26">
        <f t="shared" si="206"/>
        <v>3.8320018693309268</v>
      </c>
    </row>
    <row r="20" spans="2:314" ht="15.75" thickBot="1">
      <c r="C20" s="3" t="s">
        <v>11</v>
      </c>
      <c r="D20" s="10" t="s">
        <v>12</v>
      </c>
      <c r="E20" s="467"/>
      <c r="F20" s="43"/>
      <c r="G20" s="43"/>
      <c r="M20" s="30">
        <v>2.5</v>
      </c>
      <c r="N20" s="53">
        <f t="shared" si="244"/>
        <v>0.3979400086720376</v>
      </c>
      <c r="O20" s="210">
        <v>3.5106993335255381</v>
      </c>
      <c r="P20" s="196">
        <f t="shared" si="3"/>
        <v>5.9285131581509116</v>
      </c>
      <c r="Q20" s="50">
        <f t="shared" si="29"/>
        <v>848229.08150604356</v>
      </c>
      <c r="R20" s="196">
        <f t="shared" si="30"/>
        <v>5848.335942004609</v>
      </c>
      <c r="S20" s="213">
        <f t="shared" si="31"/>
        <v>3.767032311550421</v>
      </c>
      <c r="T20" s="200">
        <f t="shared" si="32"/>
        <v>15.707963267948966</v>
      </c>
      <c r="U20" s="198">
        <f t="shared" si="33"/>
        <v>1.1961198770301527</v>
      </c>
      <c r="V20" s="202">
        <f t="shared" si="34"/>
        <v>6.6385261072958457</v>
      </c>
      <c r="W20" s="205">
        <f t="shared" si="35"/>
        <v>4350369.1177113708</v>
      </c>
      <c r="X20" s="205">
        <f t="shared" si="36"/>
        <v>630.96883609462179</v>
      </c>
      <c r="Y20" s="207">
        <f t="shared" si="37"/>
        <v>60.638026620499843</v>
      </c>
      <c r="Z20" s="196">
        <f t="shared" si="4"/>
        <v>6.2290167602865179</v>
      </c>
      <c r="AA20" s="50">
        <f t="shared" si="38"/>
        <v>1694403.1895695587</v>
      </c>
      <c r="AB20" s="205">
        <f t="shared" si="39"/>
        <v>11682.503335316611</v>
      </c>
      <c r="AC20" s="213">
        <f t="shared" si="40"/>
        <v>4.0675359136860267</v>
      </c>
      <c r="AD20" s="43">
        <f t="shared" si="5"/>
        <v>6.7974982742300147</v>
      </c>
      <c r="AE20" s="43">
        <f t="shared" si="41"/>
        <v>6273332.031249105</v>
      </c>
      <c r="AF20" s="205">
        <f t="shared" si="207"/>
        <v>909.87153114830767</v>
      </c>
      <c r="AG20" s="207">
        <f t="shared" si="208"/>
        <v>55.210151158951632</v>
      </c>
      <c r="AH20" s="196">
        <f t="shared" si="6"/>
        <v>6.3115953620983749</v>
      </c>
      <c r="AI20" s="50">
        <f t="shared" si="209"/>
        <v>2049251.9739672395</v>
      </c>
      <c r="AJ20" s="205">
        <f t="shared" si="210"/>
        <v>14129.100540030364</v>
      </c>
      <c r="AK20" s="213">
        <f t="shared" si="211"/>
        <v>4.1501145154978838</v>
      </c>
      <c r="AL20" s="43">
        <f t="shared" si="7"/>
        <v>7.1111975681637025</v>
      </c>
      <c r="AM20" s="43">
        <f t="shared" si="42"/>
        <v>12918068.054976698</v>
      </c>
      <c r="AN20" s="205">
        <f t="shared" si="43"/>
        <v>1873.6107545577104</v>
      </c>
      <c r="AO20" s="207">
        <f t="shared" si="44"/>
        <v>45.068397658683708</v>
      </c>
      <c r="AP20" s="196">
        <f t="shared" si="8"/>
        <v>6.4638846749947358</v>
      </c>
      <c r="AQ20" s="50">
        <f t="shared" si="45"/>
        <v>2909944.2924473169</v>
      </c>
      <c r="AR20" s="205">
        <f t="shared" si="46"/>
        <v>20063.367509794061</v>
      </c>
      <c r="AS20" s="213">
        <f t="shared" si="47"/>
        <v>4.3024038283942447</v>
      </c>
      <c r="AT20" s="252">
        <f t="shared" si="48"/>
        <v>0.21107831496517943</v>
      </c>
      <c r="AU20" s="253">
        <f t="shared" si="49"/>
        <v>738085.32305645884</v>
      </c>
      <c r="AV20" s="205">
        <f t="shared" si="50"/>
        <v>3.7066257227980364</v>
      </c>
      <c r="AW20" s="252">
        <f t="shared" si="51"/>
        <v>0.24849040622854962</v>
      </c>
      <c r="AX20" s="253">
        <f t="shared" si="52"/>
        <v>870048.47546371585</v>
      </c>
      <c r="AY20" s="205">
        <f t="shared" si="53"/>
        <v>3.7780626037651461</v>
      </c>
      <c r="AZ20" s="252">
        <f t="shared" si="54"/>
        <v>0.33438930408092721</v>
      </c>
      <c r="BA20" s="253">
        <f t="shared" si="55"/>
        <v>1174646.2135722323</v>
      </c>
      <c r="BB20" s="205">
        <f t="shared" si="56"/>
        <v>3.9084262364930265</v>
      </c>
      <c r="BC20" s="248"/>
      <c r="BG20" s="30">
        <v>2.5</v>
      </c>
      <c r="BH20" s="53">
        <f t="shared" si="245"/>
        <v>0.3979400086720376</v>
      </c>
      <c r="BI20" s="363">
        <v>3.4607603482648193</v>
      </c>
      <c r="BJ20" s="44">
        <f t="shared" si="9"/>
        <v>5.9198384276735005</v>
      </c>
      <c r="BK20" s="50">
        <f t="shared" si="57"/>
        <v>831454.3842293272</v>
      </c>
      <c r="BL20" s="44">
        <f t="shared" si="58"/>
        <v>5732.6784302089955</v>
      </c>
      <c r="BM20" s="26">
        <f t="shared" si="59"/>
        <v>3.7583575810730094</v>
      </c>
      <c r="BN20" s="200">
        <f t="shared" si="60"/>
        <v>15.707963267948966</v>
      </c>
      <c r="BO20" s="198">
        <f t="shared" si="61"/>
        <v>1.1961198770301527</v>
      </c>
      <c r="BP20" s="202">
        <f t="shared" si="212"/>
        <v>6.2507395025312427</v>
      </c>
      <c r="BQ20" s="205">
        <f t="shared" si="62"/>
        <v>1781309.9858833565</v>
      </c>
      <c r="BR20" s="205">
        <f t="shared" si="63"/>
        <v>258.35763773255024</v>
      </c>
      <c r="BS20" s="207">
        <f t="shared" si="10"/>
        <v>57.329201847099824</v>
      </c>
      <c r="BT20" s="196">
        <f t="shared" si="11"/>
        <v>6.1309558816638754</v>
      </c>
      <c r="BU20" s="50">
        <f t="shared" si="64"/>
        <v>1351935.2182255404</v>
      </c>
      <c r="BV20" s="205">
        <f t="shared" si="65"/>
        <v>9321.2688652127272</v>
      </c>
      <c r="BW20" s="213">
        <f t="shared" si="66"/>
        <v>3.9694750350633852</v>
      </c>
      <c r="BX20" s="43">
        <f t="shared" si="213"/>
        <v>6.3886310923904466</v>
      </c>
      <c r="BY20" s="43">
        <f t="shared" si="67"/>
        <v>2446983.7900287015</v>
      </c>
      <c r="BZ20" s="205">
        <f t="shared" si="214"/>
        <v>354.9056349381828</v>
      </c>
      <c r="CA20" s="207">
        <f t="shared" si="215"/>
        <v>54.768618862305281</v>
      </c>
      <c r="CB20" s="196">
        <f t="shared" si="12"/>
        <v>6.1986384579331961</v>
      </c>
      <c r="CC20" s="50">
        <f t="shared" si="216"/>
        <v>1579932.2275011735</v>
      </c>
      <c r="CD20" s="205">
        <f t="shared" si="217"/>
        <v>10893.253524885991</v>
      </c>
      <c r="CE20" s="213">
        <f t="shared" si="218"/>
        <v>4.037157611332705</v>
      </c>
      <c r="CF20" s="43">
        <f t="shared" si="219"/>
        <v>6.7856506252306685</v>
      </c>
      <c r="CG20" s="43">
        <f t="shared" si="68"/>
        <v>6104507.4098347202</v>
      </c>
      <c r="CH20" s="205">
        <f t="shared" si="69"/>
        <v>885.38554570760812</v>
      </c>
      <c r="CI20" s="207">
        <f t="shared" si="70"/>
        <v>43.102567657512324</v>
      </c>
      <c r="CJ20" s="196">
        <f t="shared" si="13"/>
        <v>6.4067730345648233</v>
      </c>
      <c r="CK20" s="50">
        <f t="shared" si="71"/>
        <v>2551367.5910444357</v>
      </c>
      <c r="CL20" s="205">
        <f t="shared" si="72"/>
        <v>17591.067212029535</v>
      </c>
      <c r="CM20" s="213">
        <f t="shared" si="73"/>
        <v>4.2452921879643331</v>
      </c>
      <c r="CN20" s="252">
        <f t="shared" si="74"/>
        <v>0.14921961151474672</v>
      </c>
      <c r="CO20" s="253">
        <f t="shared" si="75"/>
        <v>528805.38769971323</v>
      </c>
      <c r="CP20" s="205">
        <f t="shared" si="76"/>
        <v>3.561815024681056</v>
      </c>
      <c r="CQ20" s="252">
        <f t="shared" si="77"/>
        <v>0.17399830150517911</v>
      </c>
      <c r="CR20" s="253">
        <f t="shared" si="78"/>
        <v>617119.30042635801</v>
      </c>
      <c r="CS20" s="205">
        <f t="shared" si="79"/>
        <v>3.6288882826004607</v>
      </c>
      <c r="CT20" s="252">
        <f t="shared" si="80"/>
        <v>0.26329029704194795</v>
      </c>
      <c r="CU20" s="253">
        <f t="shared" si="81"/>
        <v>936667.9962752749</v>
      </c>
      <c r="CV20" s="205">
        <f t="shared" si="82"/>
        <v>3.8101048350702698</v>
      </c>
      <c r="CZ20" s="30">
        <v>2.5</v>
      </c>
      <c r="DA20" s="53">
        <f t="shared" si="246"/>
        <v>0.3979400086720376</v>
      </c>
      <c r="DB20" s="363">
        <v>3.4149826412723434</v>
      </c>
      <c r="DC20" s="25">
        <f t="shared" si="14"/>
        <v>5.6135865518910562</v>
      </c>
      <c r="DD20" s="50">
        <f t="shared" si="83"/>
        <v>410758.49304917926</v>
      </c>
      <c r="DE20" s="44">
        <f t="shared" si="84"/>
        <v>2832.0812275357589</v>
      </c>
      <c r="DF20" s="26">
        <f t="shared" si="85"/>
        <v>3.452105705290565</v>
      </c>
      <c r="DG20" s="200">
        <f t="shared" si="86"/>
        <v>15.707963267948966</v>
      </c>
      <c r="DH20" s="196">
        <f t="shared" si="87"/>
        <v>1.1961198770301527</v>
      </c>
      <c r="DI20" s="202">
        <f t="shared" si="88"/>
        <v>6.2507395025312427</v>
      </c>
      <c r="DJ20" s="205">
        <f t="shared" si="89"/>
        <v>1781309.9858833565</v>
      </c>
      <c r="DK20" s="205">
        <f t="shared" si="90"/>
        <v>258.35763773255024</v>
      </c>
      <c r="DL20" s="207">
        <f t="shared" si="220"/>
        <v>57.329201847099824</v>
      </c>
      <c r="DM20" s="196">
        <f t="shared" si="15"/>
        <v>5.8344942976461258</v>
      </c>
      <c r="DN20" s="50">
        <f t="shared" si="91"/>
        <v>683115.74850473017</v>
      </c>
      <c r="DO20" s="205">
        <f t="shared" si="92"/>
        <v>4709.9191381604733</v>
      </c>
      <c r="DP20" s="213">
        <f t="shared" si="93"/>
        <v>3.6730134510456351</v>
      </c>
      <c r="DQ20" s="43">
        <f t="shared" si="221"/>
        <v>6.3886310923904466</v>
      </c>
      <c r="DR20" s="43">
        <f t="shared" si="94"/>
        <v>2446983.7900287015</v>
      </c>
      <c r="DS20" s="205">
        <f t="shared" si="222"/>
        <v>354.9056349381828</v>
      </c>
      <c r="DT20" s="207">
        <f t="shared" si="16"/>
        <v>54.768618862305281</v>
      </c>
      <c r="DU20" s="196">
        <f t="shared" si="17"/>
        <v>5.9031747467275064</v>
      </c>
      <c r="DV20" s="50">
        <f t="shared" si="223"/>
        <v>800156.14843985299</v>
      </c>
      <c r="DW20" s="205">
        <f t="shared" si="224"/>
        <v>5516.8846060171609</v>
      </c>
      <c r="DX20" s="213">
        <f t="shared" si="225"/>
        <v>3.7416939001270162</v>
      </c>
      <c r="DY20" s="43">
        <f t="shared" si="226"/>
        <v>6.7856506252306685</v>
      </c>
      <c r="DZ20" s="43">
        <f t="shared" si="95"/>
        <v>6104507.4098347202</v>
      </c>
      <c r="EA20" s="205">
        <f t="shared" si="96"/>
        <v>885.38554570760812</v>
      </c>
      <c r="EB20" s="207">
        <f t="shared" si="227"/>
        <v>43.102567657512324</v>
      </c>
      <c r="EC20" s="196">
        <f t="shared" si="18"/>
        <v>6.114263372617339</v>
      </c>
      <c r="ED20" s="50">
        <f t="shared" si="97"/>
        <v>1300958.2892211885</v>
      </c>
      <c r="EE20" s="205">
        <f t="shared" si="98"/>
        <v>8969.7951741906818</v>
      </c>
      <c r="EF20" s="213">
        <f t="shared" si="99"/>
        <v>3.9527825260168488</v>
      </c>
      <c r="EG20" s="252">
        <f t="shared" si="100"/>
        <v>9.6288946483729917E-2</v>
      </c>
      <c r="EH20" s="253">
        <f t="shared" si="101"/>
        <v>312125.63981620182</v>
      </c>
      <c r="EI20" s="205">
        <f t="shared" si="102"/>
        <v>3.3328485990059646</v>
      </c>
      <c r="EJ20" s="252">
        <f t="shared" si="103"/>
        <v>0.11332385009532102</v>
      </c>
      <c r="EK20" s="253">
        <f t="shared" si="104"/>
        <v>367574.96060241922</v>
      </c>
      <c r="EL20" s="205">
        <f t="shared" si="105"/>
        <v>3.403865072755099</v>
      </c>
      <c r="EM20" s="252">
        <f t="shared" si="106"/>
        <v>0.17789631384009275</v>
      </c>
      <c r="EN20" s="253">
        <f t="shared" si="107"/>
        <v>578375.74499828799</v>
      </c>
      <c r="EO20" s="205">
        <f t="shared" si="108"/>
        <v>3.6007292253169063</v>
      </c>
      <c r="ES20" s="30">
        <v>2.5</v>
      </c>
      <c r="ET20" s="53">
        <f t="shared" si="247"/>
        <v>0.3979400086720376</v>
      </c>
      <c r="EU20" s="363">
        <v>3.5433573133796386</v>
      </c>
      <c r="EV20" s="44">
        <f t="shared" si="19"/>
        <v>5.9248794549274519</v>
      </c>
      <c r="EW20" s="50">
        <f t="shared" si="109"/>
        <v>841161.63196974469</v>
      </c>
      <c r="EX20" s="44">
        <f t="shared" si="110"/>
        <v>5799.607573639717</v>
      </c>
      <c r="EY20" s="26">
        <f t="shared" si="111"/>
        <v>3.7633986083269613</v>
      </c>
      <c r="EZ20" s="200">
        <f t="shared" si="112"/>
        <v>15.707963267948966</v>
      </c>
      <c r="FA20" s="196">
        <f t="shared" si="113"/>
        <v>1.1961198770301527</v>
      </c>
      <c r="FB20" s="202">
        <f t="shared" si="228"/>
        <v>6.2507395025312427</v>
      </c>
      <c r="FC20" s="205">
        <f t="shared" si="114"/>
        <v>1781309.9858833565</v>
      </c>
      <c r="FD20" s="205">
        <f t="shared" si="115"/>
        <v>258.35763773255024</v>
      </c>
      <c r="FE20" s="207">
        <f t="shared" si="229"/>
        <v>57.329201847099824</v>
      </c>
      <c r="FF20" s="196">
        <f t="shared" si="20"/>
        <v>6.1487672998240406</v>
      </c>
      <c r="FG20" s="50">
        <f t="shared" si="116"/>
        <v>1408533.8868971725</v>
      </c>
      <c r="FH20" s="205">
        <f t="shared" si="117"/>
        <v>9711.503102023149</v>
      </c>
      <c r="FI20" s="213">
        <f t="shared" si="118"/>
        <v>3.9872864532235499</v>
      </c>
      <c r="FJ20" s="43">
        <f t="shared" si="230"/>
        <v>6.3886310923904466</v>
      </c>
      <c r="FK20" s="43">
        <f t="shared" si="119"/>
        <v>2446983.7900287015</v>
      </c>
      <c r="FL20" s="205">
        <f t="shared" si="231"/>
        <v>354.9056349381828</v>
      </c>
      <c r="FM20" s="207">
        <f t="shared" si="232"/>
        <v>54.768618862305281</v>
      </c>
      <c r="FN20" s="196">
        <f t="shared" si="248"/>
        <v>5.9031747467275064</v>
      </c>
      <c r="FO20" s="50">
        <f t="shared" si="233"/>
        <v>800156.14843985299</v>
      </c>
      <c r="FP20" s="205">
        <f t="shared" si="234"/>
        <v>5516.8846060171609</v>
      </c>
      <c r="FQ20" s="213">
        <f t="shared" si="235"/>
        <v>3.7416939001270162</v>
      </c>
      <c r="FR20" s="43">
        <f t="shared" si="120"/>
        <v>6.7856506252306685</v>
      </c>
      <c r="FS20" s="43">
        <f t="shared" si="121"/>
        <v>6104507.4098347202</v>
      </c>
      <c r="FT20" s="205">
        <f t="shared" si="122"/>
        <v>885.38554570760812</v>
      </c>
      <c r="FU20" s="207">
        <f t="shared" si="123"/>
        <v>43.102567657512324</v>
      </c>
      <c r="FV20" s="196">
        <f t="shared" si="249"/>
        <v>6.114263372617339</v>
      </c>
      <c r="FW20" s="50">
        <f t="shared" si="124"/>
        <v>1300958.2892211885</v>
      </c>
      <c r="FX20" s="205">
        <f t="shared" si="125"/>
        <v>8969.7951741906818</v>
      </c>
      <c r="FY20" s="213">
        <f t="shared" si="126"/>
        <v>3.9527825260168488</v>
      </c>
      <c r="FZ20" s="252">
        <f t="shared" si="127"/>
        <v>0.15227114084629087</v>
      </c>
      <c r="GA20" s="253">
        <f t="shared" si="128"/>
        <v>528165.21676114167</v>
      </c>
      <c r="GB20" s="205">
        <f t="shared" si="129"/>
        <v>3.5612889499937963</v>
      </c>
      <c r="GC20" s="252">
        <f t="shared" si="130"/>
        <v>0.17745632971896128</v>
      </c>
      <c r="GD20" s="253">
        <f t="shared" si="131"/>
        <v>616045.69519917062</v>
      </c>
      <c r="GE20" s="205">
        <f t="shared" si="132"/>
        <v>3.6281320805587769</v>
      </c>
      <c r="GF20" s="252">
        <f t="shared" si="133"/>
        <v>0.26795922653165571</v>
      </c>
      <c r="GG20" s="253">
        <f t="shared" si="134"/>
        <v>933201.13726389874</v>
      </c>
      <c r="GH20" s="205">
        <f t="shared" si="135"/>
        <v>3.8084944127830482</v>
      </c>
      <c r="GL20" s="30">
        <v>2.5</v>
      </c>
      <c r="GM20" s="53">
        <f t="shared" si="250"/>
        <v>0.3979400086720376</v>
      </c>
      <c r="GN20" s="363">
        <v>3.5464040056590127</v>
      </c>
      <c r="GO20" s="44">
        <f t="shared" si="21"/>
        <v>5.9022596017697246</v>
      </c>
      <c r="GP20" s="50">
        <f t="shared" si="136"/>
        <v>798471.8353086455</v>
      </c>
      <c r="GQ20" s="44">
        <f t="shared" si="137"/>
        <v>5505.2716712126366</v>
      </c>
      <c r="GR20" s="26">
        <f t="shared" si="138"/>
        <v>3.7407787551692335</v>
      </c>
      <c r="GS20" s="200">
        <f t="shared" si="139"/>
        <v>15.707963267948966</v>
      </c>
      <c r="GT20" s="196">
        <f t="shared" si="140"/>
        <v>1.1961198770301527</v>
      </c>
      <c r="GU20" s="202">
        <f t="shared" si="141"/>
        <v>6.2507395025312427</v>
      </c>
      <c r="GV20" s="205">
        <f t="shared" si="142"/>
        <v>1781309.9858833565</v>
      </c>
      <c r="GW20" s="205">
        <f t="shared" si="143"/>
        <v>258.35763773255024</v>
      </c>
      <c r="GX20" s="207">
        <f t="shared" si="236"/>
        <v>57.329201847099824</v>
      </c>
      <c r="GY20" s="196">
        <f t="shared" si="22"/>
        <v>6.1105429552293469</v>
      </c>
      <c r="GZ20" s="50">
        <f t="shared" si="144"/>
        <v>1289861.1292655738</v>
      </c>
      <c r="HA20" s="205">
        <f t="shared" si="145"/>
        <v>8893.2829196151069</v>
      </c>
      <c r="HB20" s="213">
        <f t="shared" si="146"/>
        <v>3.9490621086288562</v>
      </c>
      <c r="HC20" s="43">
        <f t="shared" si="251"/>
        <v>6.3886310923904466</v>
      </c>
      <c r="HD20" s="43">
        <f t="shared" si="147"/>
        <v>2446983.7900287015</v>
      </c>
      <c r="HE20" s="205">
        <f t="shared" si="237"/>
        <v>354.9056349381828</v>
      </c>
      <c r="HF20" s="207">
        <f t="shared" si="238"/>
        <v>54.768618862305281</v>
      </c>
      <c r="HG20" s="196">
        <f t="shared" si="23"/>
        <v>6.1775326990668926</v>
      </c>
      <c r="HH20" s="50">
        <f t="shared" si="239"/>
        <v>1504986.8285829644</v>
      </c>
      <c r="HI20" s="205">
        <f t="shared" si="240"/>
        <v>10376.52298624068</v>
      </c>
      <c r="HJ20" s="213">
        <f t="shared" si="241"/>
        <v>4.0160518524664015</v>
      </c>
      <c r="HK20" s="43">
        <f t="shared" si="242"/>
        <v>6.7856506252306685</v>
      </c>
      <c r="HL20" s="43">
        <f t="shared" si="148"/>
        <v>6104507.4098347202</v>
      </c>
      <c r="HM20" s="205">
        <f t="shared" si="149"/>
        <v>885.38554570760812</v>
      </c>
      <c r="HN20" s="207">
        <f t="shared" si="243"/>
        <v>43.102567657512324</v>
      </c>
      <c r="HO20" s="196">
        <f t="shared" si="24"/>
        <v>6.3835501273781805</v>
      </c>
      <c r="HP20" s="50">
        <f t="shared" si="150"/>
        <v>2418522.4738610461</v>
      </c>
      <c r="HQ20" s="205">
        <f t="shared" si="151"/>
        <v>16675.132011878184</v>
      </c>
      <c r="HR20" s="213">
        <f t="shared" si="152"/>
        <v>4.2220692807776903</v>
      </c>
      <c r="HS20" s="252">
        <f t="shared" si="153"/>
        <v>0.14332278014953609</v>
      </c>
      <c r="HT20" s="253">
        <f t="shared" si="154"/>
        <v>497639.51674017275</v>
      </c>
      <c r="HU20" s="205">
        <f t="shared" si="155"/>
        <v>3.5354340130661588</v>
      </c>
      <c r="HV20" s="252">
        <f t="shared" si="156"/>
        <v>0.16730386047296739</v>
      </c>
      <c r="HW20" s="253">
        <f t="shared" si="157"/>
        <v>581374.14002531755</v>
      </c>
      <c r="HX20" s="205">
        <f t="shared" si="158"/>
        <v>3.6029748635066361</v>
      </c>
      <c r="HY20" s="252">
        <f t="shared" si="159"/>
        <v>0.25419338131962144</v>
      </c>
      <c r="HZ20" s="253">
        <f t="shared" si="160"/>
        <v>885986.0562145334</v>
      </c>
      <c r="IA20" s="205">
        <f t="shared" si="161"/>
        <v>3.7859460403466749</v>
      </c>
      <c r="IB20" s="205"/>
      <c r="IF20" s="30">
        <v>2.5</v>
      </c>
      <c r="IG20" s="53">
        <f t="shared" si="252"/>
        <v>0.3979400086720376</v>
      </c>
      <c r="IH20" s="67">
        <v>3.381862587296824</v>
      </c>
      <c r="II20" s="305">
        <f t="shared" si="25"/>
        <v>6.1106789254536213</v>
      </c>
      <c r="IJ20" s="50">
        <f t="shared" si="162"/>
        <v>1290265.0260956669</v>
      </c>
      <c r="IK20" s="305">
        <f t="shared" si="163"/>
        <v>8896.0676913233601</v>
      </c>
      <c r="IL20" s="26">
        <f t="shared" si="164"/>
        <v>3.9491980788531307</v>
      </c>
      <c r="IM20" s="25">
        <f t="shared" si="165"/>
        <v>6.166952881745086</v>
      </c>
      <c r="IN20" s="305">
        <f t="shared" si="166"/>
        <v>1468766.9169077408</v>
      </c>
      <c r="IO20" s="305">
        <f t="shared" si="167"/>
        <v>213.0270160944649</v>
      </c>
      <c r="IP20" s="305">
        <f t="shared" si="168"/>
        <v>45.425236072386035</v>
      </c>
      <c r="IQ20" s="305">
        <f t="shared" si="169"/>
        <v>6.1943744191640402</v>
      </c>
      <c r="IR20" s="305">
        <f t="shared" si="170"/>
        <v>1564495.8633105436</v>
      </c>
      <c r="IS20" s="305">
        <f t="shared" si="171"/>
        <v>10786.823498519003</v>
      </c>
      <c r="IT20" s="396">
        <f t="shared" si="172"/>
        <v>4.0328935725635491</v>
      </c>
      <c r="IU20" s="25">
        <f t="shared" si="173"/>
        <v>6.3018731171980331</v>
      </c>
      <c r="IV20" s="305">
        <f t="shared" si="174"/>
        <v>2003886.4894669405</v>
      </c>
      <c r="IW20" s="305">
        <f t="shared" si="175"/>
        <v>290.6396886593061</v>
      </c>
      <c r="IX20" s="305">
        <f t="shared" si="176"/>
        <v>42.749108292001139</v>
      </c>
      <c r="IY20" s="305">
        <f t="shared" si="177"/>
        <v>6.2646753639346082</v>
      </c>
      <c r="IZ20" s="305">
        <f t="shared" si="178"/>
        <v>1839396.5345592138</v>
      </c>
      <c r="JA20" s="305">
        <f t="shared" si="179"/>
        <v>12682.197650617485</v>
      </c>
      <c r="JB20" s="396">
        <f t="shared" si="180"/>
        <v>4.1031945173341171</v>
      </c>
      <c r="JC20" s="303">
        <f t="shared" si="181"/>
        <v>6.5691625643043912</v>
      </c>
      <c r="JD20" s="303">
        <f t="shared" si="182"/>
        <v>3708195.0027438365</v>
      </c>
      <c r="JE20" s="303">
        <f t="shared" si="183"/>
        <v>537.82918680796058</v>
      </c>
      <c r="JF20" s="303">
        <f t="shared" si="184"/>
        <v>38.064895709029102</v>
      </c>
      <c r="JG20" s="303">
        <f t="shared" si="185"/>
        <v>6.3943821924464004</v>
      </c>
      <c r="JH20" s="303">
        <f t="shared" si="186"/>
        <v>2479603.2245328631</v>
      </c>
      <c r="JI20" s="303">
        <f t="shared" si="187"/>
        <v>17096.269128380201</v>
      </c>
      <c r="JJ20" s="395">
        <f t="shared" si="188"/>
        <v>4.2329013458459093</v>
      </c>
      <c r="JK20" s="252">
        <f t="shared" si="189"/>
        <v>0.14244083683691933</v>
      </c>
      <c r="JL20" s="253">
        <f t="shared" si="190"/>
        <v>507780.60308870504</v>
      </c>
      <c r="JM20" s="205">
        <f t="shared" si="191"/>
        <v>3.5441952604680615</v>
      </c>
      <c r="JN20" s="252">
        <f t="shared" si="192"/>
        <v>0.16575452016712786</v>
      </c>
      <c r="JO20" s="253">
        <f t="shared" si="193"/>
        <v>591340.10673620098</v>
      </c>
      <c r="JP20" s="205">
        <f t="shared" si="194"/>
        <v>3.6103564887549933</v>
      </c>
      <c r="JQ20" s="252">
        <f t="shared" si="195"/>
        <v>0.22090511063700949</v>
      </c>
      <c r="JR20" s="253">
        <f t="shared" si="196"/>
        <v>789538.84662291466</v>
      </c>
      <c r="JS20" s="205">
        <f t="shared" si="197"/>
        <v>3.7358926562795127</v>
      </c>
      <c r="JZ20" s="30">
        <v>2.5</v>
      </c>
      <c r="KA20" s="53">
        <f t="shared" si="253"/>
        <v>0.3979400086720376</v>
      </c>
      <c r="KB20" s="74">
        <v>3.6308871984214037</v>
      </c>
      <c r="KC20" s="25">
        <f t="shared" si="26"/>
        <v>5.9252157511136172</v>
      </c>
      <c r="KD20" s="50">
        <f t="shared" si="198"/>
        <v>841813.23822490277</v>
      </c>
      <c r="KE20" s="305">
        <f t="shared" si="199"/>
        <v>5804.1002423835307</v>
      </c>
      <c r="KF20" s="26">
        <f t="shared" si="200"/>
        <v>3.7637349045131265</v>
      </c>
      <c r="KK20" s="30">
        <v>2.5</v>
      </c>
      <c r="KL20" s="53">
        <f t="shared" si="254"/>
        <v>0.3979400086720376</v>
      </c>
      <c r="KM20" s="74">
        <v>3.5395268851265191</v>
      </c>
      <c r="KN20" s="25">
        <f t="shared" si="27"/>
        <v>5.917448132550482</v>
      </c>
      <c r="KO20" s="50">
        <f t="shared" si="201"/>
        <v>826890.74775680585</v>
      </c>
      <c r="KP20" s="44">
        <f t="shared" si="202"/>
        <v>5701.2132520037148</v>
      </c>
      <c r="KQ20" s="26">
        <f t="shared" si="203"/>
        <v>3.7559672859499913</v>
      </c>
      <c r="KV20" s="30">
        <v>2.5</v>
      </c>
      <c r="KW20" s="53">
        <f t="shared" si="255"/>
        <v>0.3979400086720376</v>
      </c>
      <c r="KX20" s="74">
        <v>3.5614416444005044</v>
      </c>
      <c r="KY20" s="25">
        <f t="shared" si="28"/>
        <v>6.0114220158623919</v>
      </c>
      <c r="KZ20" s="50">
        <f t="shared" si="204"/>
        <v>1026649.0647605866</v>
      </c>
      <c r="LA20" s="44">
        <f t="shared" si="205"/>
        <v>7078.4989057487019</v>
      </c>
      <c r="LB20" s="26">
        <f t="shared" si="206"/>
        <v>3.8499411692619012</v>
      </c>
    </row>
    <row r="21" spans="2:314">
      <c r="B21" s="45" t="s">
        <v>24</v>
      </c>
      <c r="C21" s="45">
        <v>100</v>
      </c>
      <c r="D21" s="19">
        <v>0</v>
      </c>
      <c r="E21" s="11">
        <v>0</v>
      </c>
      <c r="F21" s="30"/>
      <c r="G21" s="43"/>
      <c r="M21" s="30">
        <v>3</v>
      </c>
      <c r="N21" s="53">
        <f t="shared" si="244"/>
        <v>0.47712125471966244</v>
      </c>
      <c r="O21" s="210">
        <v>3.539819942878152</v>
      </c>
      <c r="P21" s="196">
        <f t="shared" si="3"/>
        <v>5.9436335762907309</v>
      </c>
      <c r="Q21" s="50">
        <f t="shared" si="29"/>
        <v>878281.17918185017</v>
      </c>
      <c r="R21" s="196">
        <f t="shared" si="30"/>
        <v>6055.5379429758532</v>
      </c>
      <c r="S21" s="213">
        <f t="shared" si="31"/>
        <v>3.7821527296902406</v>
      </c>
      <c r="T21" s="200">
        <f t="shared" si="32"/>
        <v>18.849555921538759</v>
      </c>
      <c r="U21" s="198">
        <f t="shared" si="33"/>
        <v>1.2753011230777775</v>
      </c>
      <c r="V21" s="202">
        <f t="shared" si="34"/>
        <v>6.6913062182914489</v>
      </c>
      <c r="W21" s="205">
        <f t="shared" si="35"/>
        <v>4912541.3424800066</v>
      </c>
      <c r="X21" s="205">
        <f t="shared" si="36"/>
        <v>712.50517123061525</v>
      </c>
      <c r="Y21" s="207">
        <f t="shared" si="37"/>
        <v>59.905803179789558</v>
      </c>
      <c r="Z21" s="196">
        <f t="shared" si="4"/>
        <v>6.2517566892996879</v>
      </c>
      <c r="AA21" s="50">
        <f t="shared" si="38"/>
        <v>1785486.9869495896</v>
      </c>
      <c r="AB21" s="205">
        <f t="shared" si="39"/>
        <v>12310.504258140552</v>
      </c>
      <c r="AC21" s="213">
        <f t="shared" si="40"/>
        <v>4.0902758426991968</v>
      </c>
      <c r="AD21" s="43">
        <f t="shared" si="5"/>
        <v>6.8457072450956638</v>
      </c>
      <c r="AE21" s="43">
        <f t="shared" si="41"/>
        <v>7009826.1159369983</v>
      </c>
      <c r="AF21" s="205">
        <f t="shared" si="207"/>
        <v>1016.6911602032703</v>
      </c>
      <c r="AG21" s="207">
        <f t="shared" si="208"/>
        <v>54.521711372520443</v>
      </c>
      <c r="AH21" s="196">
        <f t="shared" si="6"/>
        <v>6.3315360863230126</v>
      </c>
      <c r="AI21" s="50">
        <f t="shared" si="209"/>
        <v>2145537.3850356825</v>
      </c>
      <c r="AJ21" s="205">
        <f t="shared" si="210"/>
        <v>14792.965340848621</v>
      </c>
      <c r="AK21" s="213">
        <f t="shared" si="211"/>
        <v>4.1700552397225215</v>
      </c>
      <c r="AL21" s="43">
        <f t="shared" si="7"/>
        <v>7.1500538360358377</v>
      </c>
      <c r="AM21" s="43">
        <f t="shared" si="42"/>
        <v>14127126.56530948</v>
      </c>
      <c r="AN21" s="205">
        <f t="shared" si="43"/>
        <v>2048.9701827793565</v>
      </c>
      <c r="AO21" s="207">
        <f t="shared" si="44"/>
        <v>44.487812025019593</v>
      </c>
      <c r="AP21" s="196">
        <f t="shared" si="8"/>
        <v>6.4784531950765594</v>
      </c>
      <c r="AQ21" s="50">
        <f t="shared" si="45"/>
        <v>3009214.8413349553</v>
      </c>
      <c r="AR21" s="205">
        <f t="shared" si="46"/>
        <v>20747.814119442595</v>
      </c>
      <c r="AS21" s="213">
        <f t="shared" si="47"/>
        <v>4.3169723484760691</v>
      </c>
      <c r="AT21" s="252">
        <f t="shared" si="48"/>
        <v>0.22301993747868457</v>
      </c>
      <c r="AU21" s="253">
        <f t="shared" si="49"/>
        <v>780165.07697191415</v>
      </c>
      <c r="AV21" s="205">
        <f t="shared" si="50"/>
        <v>3.7307056592088546</v>
      </c>
      <c r="AW21" s="252">
        <f t="shared" si="51"/>
        <v>0.26068149457347822</v>
      </c>
      <c r="AX21" s="253">
        <f t="shared" si="52"/>
        <v>913135.59962621063</v>
      </c>
      <c r="AY21" s="205">
        <f t="shared" si="53"/>
        <v>3.7990544279728358</v>
      </c>
      <c r="AZ21" s="252">
        <f t="shared" si="54"/>
        <v>0.34602400631527996</v>
      </c>
      <c r="BA21" s="253">
        <f t="shared" si="55"/>
        <v>1216099.0508997079</v>
      </c>
      <c r="BB21" s="205">
        <f t="shared" si="56"/>
        <v>3.9234881029310045</v>
      </c>
      <c r="BC21" s="248"/>
      <c r="BG21" s="30">
        <v>3</v>
      </c>
      <c r="BH21" s="53">
        <f t="shared" si="245"/>
        <v>0.47712125471966244</v>
      </c>
      <c r="BI21" s="363">
        <v>3.4890589412302626</v>
      </c>
      <c r="BJ21" s="44">
        <f t="shared" si="9"/>
        <v>5.9355669191630733</v>
      </c>
      <c r="BK21" s="50">
        <f t="shared" si="57"/>
        <v>862118.40976917371</v>
      </c>
      <c r="BL21" s="44">
        <f t="shared" si="58"/>
        <v>5944.0995269401083</v>
      </c>
      <c r="BM21" s="26">
        <f t="shared" si="59"/>
        <v>3.7740860725625827</v>
      </c>
      <c r="BN21" s="200">
        <f t="shared" si="60"/>
        <v>18.849555921538759</v>
      </c>
      <c r="BO21" s="198">
        <f t="shared" si="61"/>
        <v>1.2753011230777775</v>
      </c>
      <c r="BP21" s="202">
        <f t="shared" si="212"/>
        <v>6.3004638886087116</v>
      </c>
      <c r="BQ21" s="205">
        <f t="shared" si="62"/>
        <v>1997394.6790664075</v>
      </c>
      <c r="BR21" s="205">
        <f t="shared" si="63"/>
        <v>289.6981294624336</v>
      </c>
      <c r="BS21" s="207">
        <f t="shared" si="10"/>
        <v>56.808036480353707</v>
      </c>
      <c r="BT21" s="196">
        <f t="shared" si="11"/>
        <v>6.1534576180548157</v>
      </c>
      <c r="BU21" s="50">
        <f t="shared" si="64"/>
        <v>1423828.291260767</v>
      </c>
      <c r="BV21" s="205">
        <f t="shared" si="65"/>
        <v>9816.9543494530863</v>
      </c>
      <c r="BW21" s="213">
        <f t="shared" si="66"/>
        <v>3.9919767714543251</v>
      </c>
      <c r="BX21" s="43">
        <f t="shared" si="213"/>
        <v>6.4367417644484526</v>
      </c>
      <c r="BY21" s="43">
        <f t="shared" si="67"/>
        <v>2733642.7934432947</v>
      </c>
      <c r="BZ21" s="205">
        <f t="shared" si="214"/>
        <v>396.48208347542857</v>
      </c>
      <c r="CA21" s="207">
        <f t="shared" si="215"/>
        <v>54.243443458922499</v>
      </c>
      <c r="CB21" s="196">
        <f t="shared" si="12"/>
        <v>6.219879623907894</v>
      </c>
      <c r="CC21" s="50">
        <f t="shared" si="216"/>
        <v>1659126.9731972502</v>
      </c>
      <c r="CD21" s="205">
        <f t="shared" si="217"/>
        <v>11439.282289721472</v>
      </c>
      <c r="CE21" s="213">
        <f t="shared" si="218"/>
        <v>4.0583987773074028</v>
      </c>
      <c r="CF21" s="43">
        <f t="shared" si="219"/>
        <v>6.8241350680593404</v>
      </c>
      <c r="CG21" s="43">
        <f t="shared" si="68"/>
        <v>6670141.8217126625</v>
      </c>
      <c r="CH21" s="205">
        <f t="shared" si="69"/>
        <v>967.42402953756118</v>
      </c>
      <c r="CI21" s="207">
        <f t="shared" si="70"/>
        <v>42.6039021771563</v>
      </c>
      <c r="CJ21" s="196">
        <f t="shared" si="13"/>
        <v>6.4223893951190352</v>
      </c>
      <c r="CK21" s="50">
        <f t="shared" si="71"/>
        <v>2644779.0441563241</v>
      </c>
      <c r="CL21" s="205">
        <f t="shared" si="72"/>
        <v>18235.116762487258</v>
      </c>
      <c r="CM21" s="213">
        <f t="shared" si="73"/>
        <v>4.2609085485185449</v>
      </c>
      <c r="CN21" s="252">
        <f t="shared" si="74"/>
        <v>0.1577969259375672</v>
      </c>
      <c r="CO21" s="253">
        <f t="shared" si="75"/>
        <v>559359.26440479956</v>
      </c>
      <c r="CP21" s="205">
        <f t="shared" si="76"/>
        <v>3.5862099888916075</v>
      </c>
      <c r="CQ21" s="252">
        <f t="shared" si="77"/>
        <v>0.18338576544125262</v>
      </c>
      <c r="CR21" s="253">
        <f t="shared" si="78"/>
        <v>650616.07886652101</v>
      </c>
      <c r="CS21" s="205">
        <f t="shared" si="79"/>
        <v>3.6518439453252367</v>
      </c>
      <c r="CT21" s="252">
        <f t="shared" si="80"/>
        <v>0.27336123058900219</v>
      </c>
      <c r="CU21" s="253">
        <f t="shared" si="81"/>
        <v>972849.09902521013</v>
      </c>
      <c r="CV21" s="205">
        <f t="shared" si="82"/>
        <v>3.8265646344252255</v>
      </c>
      <c r="CZ21" s="30">
        <v>3</v>
      </c>
      <c r="DA21" s="53">
        <f t="shared" si="246"/>
        <v>0.47712125471966244</v>
      </c>
      <c r="DB21" s="363">
        <v>3.4420542580677216</v>
      </c>
      <c r="DC21" s="25">
        <f t="shared" si="14"/>
        <v>5.6277430004476106</v>
      </c>
      <c r="DD21" s="50">
        <f t="shared" si="83"/>
        <v>424368.36398846452</v>
      </c>
      <c r="DE21" s="44">
        <f t="shared" si="84"/>
        <v>2925.9180212931055</v>
      </c>
      <c r="DF21" s="26">
        <f t="shared" si="85"/>
        <v>3.4662621538471199</v>
      </c>
      <c r="DG21" s="200">
        <f t="shared" si="86"/>
        <v>18.849555921538759</v>
      </c>
      <c r="DH21" s="196">
        <f t="shared" si="87"/>
        <v>1.2753011230777775</v>
      </c>
      <c r="DI21" s="202">
        <f t="shared" si="88"/>
        <v>6.3004638886087116</v>
      </c>
      <c r="DJ21" s="205">
        <f t="shared" si="89"/>
        <v>1997394.6790664075</v>
      </c>
      <c r="DK21" s="205">
        <f t="shared" si="90"/>
        <v>289.6981294624336</v>
      </c>
      <c r="DL21" s="207">
        <f t="shared" si="220"/>
        <v>56.808036480353707</v>
      </c>
      <c r="DM21" s="196">
        <f t="shared" si="15"/>
        <v>5.8573436110204327</v>
      </c>
      <c r="DN21" s="50">
        <f t="shared" si="91"/>
        <v>720018.42668266408</v>
      </c>
      <c r="DO21" s="205">
        <f t="shared" si="92"/>
        <v>4964.3542475545646</v>
      </c>
      <c r="DP21" s="213">
        <f t="shared" si="93"/>
        <v>3.695862764419942</v>
      </c>
      <c r="DQ21" s="43">
        <f t="shared" si="221"/>
        <v>6.4367417644484526</v>
      </c>
      <c r="DR21" s="43">
        <f t="shared" si="94"/>
        <v>2733642.7934432947</v>
      </c>
      <c r="DS21" s="205">
        <f t="shared" si="222"/>
        <v>396.48208347542857</v>
      </c>
      <c r="DT21" s="207">
        <f t="shared" si="16"/>
        <v>54.243443458922499</v>
      </c>
      <c r="DU21" s="196">
        <f t="shared" si="17"/>
        <v>5.9247484470644807</v>
      </c>
      <c r="DV21" s="50">
        <f t="shared" si="223"/>
        <v>840907.92815130751</v>
      </c>
      <c r="DW21" s="205">
        <f t="shared" si="224"/>
        <v>5797.8583467005092</v>
      </c>
      <c r="DX21" s="213">
        <f t="shared" si="225"/>
        <v>3.76326760046399</v>
      </c>
      <c r="DY21" s="43">
        <f t="shared" si="226"/>
        <v>6.8241350680593404</v>
      </c>
      <c r="DZ21" s="43">
        <f t="shared" si="95"/>
        <v>6670141.8217126625</v>
      </c>
      <c r="EA21" s="205">
        <f t="shared" si="96"/>
        <v>967.42402953756118</v>
      </c>
      <c r="EB21" s="207">
        <f t="shared" si="227"/>
        <v>42.6039021771563</v>
      </c>
      <c r="EC21" s="196">
        <f t="shared" si="18"/>
        <v>6.1301360777273528</v>
      </c>
      <c r="ED21" s="50">
        <f t="shared" si="97"/>
        <v>1349385.6200936809</v>
      </c>
      <c r="EE21" s="205">
        <f t="shared" si="98"/>
        <v>9303.6899979971076</v>
      </c>
      <c r="EF21" s="213">
        <f t="shared" si="99"/>
        <v>3.9686552311268617</v>
      </c>
      <c r="EG21" s="252">
        <f t="shared" si="100"/>
        <v>0.10214344726762228</v>
      </c>
      <c r="EH21" s="253">
        <f t="shared" si="101"/>
        <v>331174.8460168165</v>
      </c>
      <c r="EI21" s="205">
        <f t="shared" si="102"/>
        <v>3.3585764964551275</v>
      </c>
      <c r="EJ21" s="252">
        <f t="shared" si="103"/>
        <v>0.11987556922393958</v>
      </c>
      <c r="EK21" s="253">
        <f t="shared" si="104"/>
        <v>388918.71177950717</v>
      </c>
      <c r="EL21" s="205">
        <f t="shared" si="105"/>
        <v>3.4283779919624813</v>
      </c>
      <c r="EM21" s="252">
        <f t="shared" si="106"/>
        <v>0.18550557578776658</v>
      </c>
      <c r="EN21" s="253">
        <f t="shared" si="107"/>
        <v>603283.52796279883</v>
      </c>
      <c r="EO21" s="205">
        <f t="shared" si="108"/>
        <v>3.6190406209129566</v>
      </c>
      <c r="ES21" s="30">
        <v>3</v>
      </c>
      <c r="ET21" s="53">
        <f t="shared" si="247"/>
        <v>0.47712125471966244</v>
      </c>
      <c r="EU21" s="363">
        <v>3.5711275849195272</v>
      </c>
      <c r="EV21" s="44">
        <f t="shared" si="19"/>
        <v>5.939089467829552</v>
      </c>
      <c r="EW21" s="50">
        <f t="shared" si="109"/>
        <v>869139.45991017763</v>
      </c>
      <c r="EX21" s="44">
        <f t="shared" si="110"/>
        <v>5992.5079826102965</v>
      </c>
      <c r="EY21" s="26">
        <f t="shared" si="111"/>
        <v>3.7776086212290614</v>
      </c>
      <c r="EZ21" s="200">
        <f t="shared" si="112"/>
        <v>18.849555921538759</v>
      </c>
      <c r="FA21" s="196">
        <f t="shared" si="113"/>
        <v>1.2753011230777775</v>
      </c>
      <c r="FB21" s="202">
        <f t="shared" si="228"/>
        <v>6.3004638886087116</v>
      </c>
      <c r="FC21" s="205">
        <f t="shared" si="114"/>
        <v>1997394.6790664075</v>
      </c>
      <c r="FD21" s="205">
        <f t="shared" si="115"/>
        <v>289.6981294624336</v>
      </c>
      <c r="FE21" s="207">
        <f t="shared" si="229"/>
        <v>56.808036480353707</v>
      </c>
      <c r="FF21" s="196">
        <f t="shared" si="20"/>
        <v>6.1711564878375373</v>
      </c>
      <c r="FG21" s="50">
        <f t="shared" si="116"/>
        <v>1483052.3720437025</v>
      </c>
      <c r="FH21" s="205">
        <f t="shared" si="117"/>
        <v>10225.290172672037</v>
      </c>
      <c r="FI21" s="213">
        <f t="shared" si="118"/>
        <v>4.0096756412370471</v>
      </c>
      <c r="FJ21" s="43">
        <f t="shared" si="230"/>
        <v>6.4367417644484526</v>
      </c>
      <c r="FK21" s="43">
        <f t="shared" si="119"/>
        <v>2733642.7934432947</v>
      </c>
      <c r="FL21" s="205">
        <f t="shared" si="231"/>
        <v>396.48208347542857</v>
      </c>
      <c r="FM21" s="207">
        <f t="shared" si="232"/>
        <v>54.243443458922499</v>
      </c>
      <c r="FN21" s="196">
        <f t="shared" si="248"/>
        <v>5.9247484470644807</v>
      </c>
      <c r="FO21" s="50">
        <f t="shared" si="233"/>
        <v>840907.92815130751</v>
      </c>
      <c r="FP21" s="205">
        <f t="shared" si="234"/>
        <v>5797.8583467005092</v>
      </c>
      <c r="FQ21" s="213">
        <f t="shared" si="235"/>
        <v>3.76326760046399</v>
      </c>
      <c r="FR21" s="43">
        <f t="shared" si="120"/>
        <v>6.8241350680593404</v>
      </c>
      <c r="FS21" s="43">
        <f t="shared" si="121"/>
        <v>6670141.8217126625</v>
      </c>
      <c r="FT21" s="205">
        <f t="shared" si="122"/>
        <v>967.42402953756118</v>
      </c>
      <c r="FU21" s="207">
        <f t="shared" si="123"/>
        <v>42.6039021771563</v>
      </c>
      <c r="FV21" s="196">
        <f t="shared" si="249"/>
        <v>6.1301360777273528</v>
      </c>
      <c r="FW21" s="50">
        <f t="shared" si="124"/>
        <v>1349385.6200936809</v>
      </c>
      <c r="FX21" s="205">
        <f t="shared" si="125"/>
        <v>9303.6899979971076</v>
      </c>
      <c r="FY21" s="213">
        <f t="shared" si="126"/>
        <v>3.9686552311268617</v>
      </c>
      <c r="FZ21" s="252">
        <f t="shared" si="127"/>
        <v>0.1609926752333258</v>
      </c>
      <c r="GA21" s="253">
        <f t="shared" si="128"/>
        <v>558580.57577439328</v>
      </c>
      <c r="GB21" s="205">
        <f t="shared" si="129"/>
        <v>3.5856049827582841</v>
      </c>
      <c r="GC21" s="252">
        <f t="shared" si="130"/>
        <v>0.18698973281135223</v>
      </c>
      <c r="GD21" s="253">
        <f t="shared" si="131"/>
        <v>649351.80120836</v>
      </c>
      <c r="GE21" s="205">
        <f t="shared" si="132"/>
        <v>3.6509992029403517</v>
      </c>
      <c r="GF21" s="252">
        <f t="shared" si="133"/>
        <v>0.27814203220530531</v>
      </c>
      <c r="GG21" s="253">
        <f t="shared" si="134"/>
        <v>969031.84833169996</v>
      </c>
      <c r="GH21" s="205">
        <f t="shared" si="135"/>
        <v>3.8248572042659785</v>
      </c>
      <c r="GL21" s="30">
        <v>3</v>
      </c>
      <c r="GM21" s="53">
        <f t="shared" si="250"/>
        <v>0.47712125471966244</v>
      </c>
      <c r="GN21" s="363">
        <v>3.571653183802364</v>
      </c>
      <c r="GO21" s="44">
        <f t="shared" si="21"/>
        <v>5.9164696146718239</v>
      </c>
      <c r="GP21" s="50">
        <f t="shared" si="136"/>
        <v>825029.7604142339</v>
      </c>
      <c r="GQ21" s="44">
        <f t="shared" si="137"/>
        <v>5688.3821909136432</v>
      </c>
      <c r="GR21" s="26">
        <f t="shared" si="138"/>
        <v>3.7549887680713336</v>
      </c>
      <c r="GS21" s="200">
        <f t="shared" si="139"/>
        <v>18.849555921538759</v>
      </c>
      <c r="GT21" s="196">
        <f t="shared" si="140"/>
        <v>1.2753011230777775</v>
      </c>
      <c r="GU21" s="202">
        <f t="shared" si="141"/>
        <v>6.3004638886087116</v>
      </c>
      <c r="GV21" s="205">
        <f t="shared" si="142"/>
        <v>1997394.6790664075</v>
      </c>
      <c r="GW21" s="205">
        <f t="shared" si="143"/>
        <v>289.6981294624336</v>
      </c>
      <c r="GX21" s="207">
        <f t="shared" si="236"/>
        <v>56.808036480353707</v>
      </c>
      <c r="GY21" s="196">
        <f t="shared" si="22"/>
        <v>6.1328124989969535</v>
      </c>
      <c r="GZ21" s="50">
        <f t="shared" si="144"/>
        <v>1357727.1389693792</v>
      </c>
      <c r="HA21" s="205">
        <f t="shared" si="145"/>
        <v>9361.2027686805177</v>
      </c>
      <c r="HB21" s="213">
        <f t="shared" si="146"/>
        <v>3.9713316523964628</v>
      </c>
      <c r="HC21" s="43">
        <f t="shared" si="251"/>
        <v>6.4367417644484526</v>
      </c>
      <c r="HD21" s="43">
        <f t="shared" si="147"/>
        <v>2733642.7934432947</v>
      </c>
      <c r="HE21" s="205">
        <f t="shared" si="237"/>
        <v>396.48208347542857</v>
      </c>
      <c r="HF21" s="207">
        <f t="shared" si="238"/>
        <v>54.243443458922499</v>
      </c>
      <c r="HG21" s="196">
        <f t="shared" si="23"/>
        <v>6.1985541612699731</v>
      </c>
      <c r="HH21" s="50">
        <f t="shared" si="239"/>
        <v>1579625.5920364039</v>
      </c>
      <c r="HI21" s="205">
        <f t="shared" si="240"/>
        <v>10891.139346948916</v>
      </c>
      <c r="HJ21" s="213">
        <f t="shared" si="241"/>
        <v>4.0370733146694819</v>
      </c>
      <c r="HK21" s="43">
        <f t="shared" si="242"/>
        <v>6.8241350680593404</v>
      </c>
      <c r="HL21" s="43">
        <f t="shared" si="148"/>
        <v>6670141.8217126625</v>
      </c>
      <c r="HM21" s="205">
        <f t="shared" si="149"/>
        <v>967.42402953756118</v>
      </c>
      <c r="HN21" s="207">
        <f t="shared" si="243"/>
        <v>42.6039021771563</v>
      </c>
      <c r="HO21" s="196">
        <f t="shared" si="24"/>
        <v>6.3990035730370174</v>
      </c>
      <c r="HP21" s="50">
        <f t="shared" si="150"/>
        <v>2506129.871433543</v>
      </c>
      <c r="HQ21" s="205">
        <f t="shared" si="151"/>
        <v>17279.163992365135</v>
      </c>
      <c r="HR21" s="213">
        <f t="shared" si="152"/>
        <v>4.2375227264365263</v>
      </c>
      <c r="HS21" s="252">
        <f t="shared" si="153"/>
        <v>0.15161752430946704</v>
      </c>
      <c r="HT21" s="253">
        <f t="shared" si="154"/>
        <v>526586.78714825457</v>
      </c>
      <c r="HU21" s="205">
        <f t="shared" si="155"/>
        <v>3.5599891112067903</v>
      </c>
      <c r="HV21" s="252">
        <f t="shared" si="156"/>
        <v>0.17640405108004423</v>
      </c>
      <c r="HW21" s="253">
        <f t="shared" si="157"/>
        <v>613185.45418633334</v>
      </c>
      <c r="HX21" s="205">
        <f t="shared" si="158"/>
        <v>3.6261109974919301</v>
      </c>
      <c r="HY21" s="252">
        <f t="shared" si="159"/>
        <v>0.2640396220618299</v>
      </c>
      <c r="HZ21" s="253">
        <f t="shared" si="160"/>
        <v>920636.11926863471</v>
      </c>
      <c r="IA21" s="205">
        <f t="shared" si="161"/>
        <v>3.802607162944367</v>
      </c>
      <c r="IB21" s="205"/>
      <c r="IF21" s="30">
        <v>3</v>
      </c>
      <c r="IG21" s="53">
        <f t="shared" si="252"/>
        <v>0.47712125471966244</v>
      </c>
      <c r="IH21" s="67">
        <v>3.4014443695112515</v>
      </c>
      <c r="II21" s="305">
        <f t="shared" si="25"/>
        <v>6.1238823359245789</v>
      </c>
      <c r="IJ21" s="50">
        <f t="shared" si="162"/>
        <v>1330094.0047315496</v>
      </c>
      <c r="IK21" s="305">
        <f t="shared" si="163"/>
        <v>9170.6789400628986</v>
      </c>
      <c r="IL21" s="26">
        <f t="shared" si="164"/>
        <v>3.9624014893240878</v>
      </c>
      <c r="IM21" s="25">
        <f t="shared" si="165"/>
        <v>6.2117077908249216</v>
      </c>
      <c r="IN21" s="305">
        <f t="shared" si="166"/>
        <v>1628200.1515307638</v>
      </c>
      <c r="IO21" s="305">
        <f t="shared" si="167"/>
        <v>236.15089357771893</v>
      </c>
      <c r="IP21" s="305">
        <f t="shared" si="168"/>
        <v>45.05734380353789</v>
      </c>
      <c r="IQ21" s="305">
        <f t="shared" si="169"/>
        <v>6.2144561300348364</v>
      </c>
      <c r="IR21" s="305">
        <f t="shared" si="170"/>
        <v>1638536.5372577161</v>
      </c>
      <c r="IS21" s="305">
        <f t="shared" si="171"/>
        <v>11297.316175623009</v>
      </c>
      <c r="IT21" s="396">
        <f t="shared" si="172"/>
        <v>4.0529752834343462</v>
      </c>
      <c r="IU21" s="25">
        <f t="shared" si="173"/>
        <v>6.3428590866159302</v>
      </c>
      <c r="IV21" s="305">
        <f t="shared" si="174"/>
        <v>2202211.8063386544</v>
      </c>
      <c r="IW21" s="305">
        <f t="shared" si="175"/>
        <v>319.40439596774576</v>
      </c>
      <c r="IX21" s="305">
        <f t="shared" si="176"/>
        <v>42.418111052200899</v>
      </c>
      <c r="IY21" s="305">
        <f t="shared" si="177"/>
        <v>6.2824584480261159</v>
      </c>
      <c r="IZ21" s="305">
        <f t="shared" si="178"/>
        <v>1916277.7103467241</v>
      </c>
      <c r="JA21" s="305">
        <f t="shared" si="179"/>
        <v>13212.27490619018</v>
      </c>
      <c r="JB21" s="396">
        <f t="shared" si="180"/>
        <v>4.1209776014256256</v>
      </c>
      <c r="JC21" s="303">
        <f t="shared" si="181"/>
        <v>6.6023674602939009</v>
      </c>
      <c r="JD21" s="303">
        <f t="shared" si="182"/>
        <v>4002832.8965195636</v>
      </c>
      <c r="JE21" s="303">
        <f t="shared" si="183"/>
        <v>580.56287764540446</v>
      </c>
      <c r="JF21" s="303">
        <f t="shared" si="184"/>
        <v>37.80919708035502</v>
      </c>
      <c r="JG21" s="303">
        <f t="shared" si="185"/>
        <v>6.4076571841229608</v>
      </c>
      <c r="JH21" s="303">
        <f t="shared" si="186"/>
        <v>2556567.0314792944</v>
      </c>
      <c r="JI21" s="303">
        <f t="shared" si="187"/>
        <v>17626.91610596218</v>
      </c>
      <c r="JJ21" s="395">
        <f t="shared" si="188"/>
        <v>4.2461763375224706</v>
      </c>
      <c r="JK21" s="252">
        <f t="shared" si="189"/>
        <v>0.14985054088789043</v>
      </c>
      <c r="JL21" s="253">
        <f t="shared" si="190"/>
        <v>534324.1283906555</v>
      </c>
      <c r="JM21" s="205">
        <f t="shared" si="191"/>
        <v>3.5663239393928583</v>
      </c>
      <c r="JN21" s="252">
        <f t="shared" si="192"/>
        <v>0.17342530752448565</v>
      </c>
      <c r="JO21" s="253">
        <f t="shared" si="193"/>
        <v>618861.64112173289</v>
      </c>
      <c r="JP21" s="205">
        <f t="shared" si="194"/>
        <v>3.630112718067696</v>
      </c>
      <c r="JQ21" s="252">
        <f t="shared" si="195"/>
        <v>0.22861054964409869</v>
      </c>
      <c r="JR21" s="253">
        <f t="shared" si="196"/>
        <v>817293.33153020358</v>
      </c>
      <c r="JS21" s="205">
        <f t="shared" si="197"/>
        <v>3.7508971088318903</v>
      </c>
      <c r="JZ21" s="30">
        <v>3</v>
      </c>
      <c r="KA21" s="53">
        <f t="shared" si="253"/>
        <v>0.47712125471966244</v>
      </c>
      <c r="KB21" s="74">
        <v>3.6514354206843382</v>
      </c>
      <c r="KC21" s="25">
        <f t="shared" si="26"/>
        <v>5.9403733278313329</v>
      </c>
      <c r="KD21" s="50">
        <f t="shared" si="198"/>
        <v>871712.60878206056</v>
      </c>
      <c r="KE21" s="305">
        <f t="shared" si="199"/>
        <v>6010.2492265261999</v>
      </c>
      <c r="KF21" s="26">
        <f t="shared" si="200"/>
        <v>3.7788924812308426</v>
      </c>
      <c r="KK21" s="30">
        <v>3</v>
      </c>
      <c r="KL21" s="53">
        <f t="shared" si="254"/>
        <v>0.47712125471966244</v>
      </c>
      <c r="KM21" s="74">
        <v>3.5593743324589431</v>
      </c>
      <c r="KN21" s="25">
        <f t="shared" si="27"/>
        <v>5.9325974596632101</v>
      </c>
      <c r="KO21" s="50">
        <f t="shared" si="201"/>
        <v>856243.83912897995</v>
      </c>
      <c r="KP21" s="44">
        <f t="shared" si="202"/>
        <v>5903.5957722729254</v>
      </c>
      <c r="KQ21" s="26">
        <f t="shared" si="203"/>
        <v>3.7711166130627194</v>
      </c>
      <c r="KV21" s="30">
        <v>3</v>
      </c>
      <c r="KW21" s="53">
        <f t="shared" si="255"/>
        <v>0.47712125471966244</v>
      </c>
      <c r="KX21" s="74">
        <v>3.5792839393892568</v>
      </c>
      <c r="KY21" s="25">
        <f t="shared" si="28"/>
        <v>6.0258281011193819</v>
      </c>
      <c r="KZ21" s="50">
        <f t="shared" si="204"/>
        <v>1061275.4087245129</v>
      </c>
      <c r="LA21" s="44">
        <f t="shared" si="205"/>
        <v>7317.2392370574225</v>
      </c>
      <c r="LB21" s="26">
        <f t="shared" si="206"/>
        <v>3.8643472545188917</v>
      </c>
    </row>
    <row r="22" spans="2:314" ht="15.75" customHeight="1">
      <c r="B22" s="46" t="s">
        <v>25</v>
      </c>
      <c r="C22" s="46">
        <v>77</v>
      </c>
      <c r="D22" s="20">
        <v>12</v>
      </c>
      <c r="E22" s="12">
        <v>23</v>
      </c>
      <c r="F22" s="31"/>
      <c r="G22" s="44"/>
      <c r="M22" s="30">
        <v>3.5</v>
      </c>
      <c r="N22" s="53">
        <f t="shared" si="244"/>
        <v>0.54406804435027567</v>
      </c>
      <c r="O22" s="210">
        <v>3.5640066965266435</v>
      </c>
      <c r="P22" s="196">
        <f t="shared" si="3"/>
        <v>5.9562406513773336</v>
      </c>
      <c r="Q22" s="50">
        <f t="shared" si="29"/>
        <v>904150.34297441982</v>
      </c>
      <c r="R22" s="196">
        <f t="shared" si="30"/>
        <v>6233.899618726311</v>
      </c>
      <c r="S22" s="213">
        <f t="shared" si="31"/>
        <v>3.7947598047768425</v>
      </c>
      <c r="T22" s="200">
        <f t="shared" si="32"/>
        <v>21.991148575128552</v>
      </c>
      <c r="U22" s="198">
        <f t="shared" si="33"/>
        <v>1.3422479127083906</v>
      </c>
      <c r="V22" s="202">
        <f t="shared" si="34"/>
        <v>6.7354071613356217</v>
      </c>
      <c r="W22" s="205">
        <f t="shared" si="35"/>
        <v>5437598.8033049796</v>
      </c>
      <c r="X22" s="205">
        <f t="shared" si="36"/>
        <v>788.65845523374765</v>
      </c>
      <c r="Y22" s="207">
        <f t="shared" si="37"/>
        <v>59.279528176512862</v>
      </c>
      <c r="Z22" s="196">
        <f t="shared" si="4"/>
        <v>6.2705799836014382</v>
      </c>
      <c r="AA22" s="50">
        <f t="shared" si="38"/>
        <v>1864575.5437363621</v>
      </c>
      <c r="AB22" s="205">
        <f t="shared" si="39"/>
        <v>12855.80087593172</v>
      </c>
      <c r="AC22" s="213">
        <f t="shared" si="40"/>
        <v>4.109099137000948</v>
      </c>
      <c r="AD22" s="43">
        <f t="shared" si="5"/>
        <v>6.8859713549488433</v>
      </c>
      <c r="AE22" s="43">
        <f t="shared" si="41"/>
        <v>7690797.1190953068</v>
      </c>
      <c r="AF22" s="205">
        <f t="shared" si="207"/>
        <v>1115.4578325593452</v>
      </c>
      <c r="AG22" s="207">
        <f t="shared" si="208"/>
        <v>53.935257132326953</v>
      </c>
      <c r="AH22" s="196">
        <f t="shared" si="6"/>
        <v>6.3480237288148951</v>
      </c>
      <c r="AI22" s="50">
        <f t="shared" si="209"/>
        <v>2228556.9089793502</v>
      </c>
      <c r="AJ22" s="205">
        <f t="shared" si="210"/>
        <v>15365.365033754464</v>
      </c>
      <c r="AK22" s="213">
        <f t="shared" si="211"/>
        <v>4.186542882214404</v>
      </c>
      <c r="AL22" s="43">
        <f t="shared" si="7"/>
        <v>7.1824358782868751</v>
      </c>
      <c r="AM22" s="43">
        <f t="shared" si="42"/>
        <v>15220743.885498308</v>
      </c>
      <c r="AN22" s="205">
        <f t="shared" si="43"/>
        <v>2207.5862516649036</v>
      </c>
      <c r="AO22" s="207">
        <f t="shared" si="44"/>
        <v>43.997015611591671</v>
      </c>
      <c r="AP22" s="196">
        <f t="shared" si="8"/>
        <v>6.4904706057663413</v>
      </c>
      <c r="AQ22" s="50">
        <f t="shared" si="45"/>
        <v>3093645.9219817366</v>
      </c>
      <c r="AR22" s="205">
        <f t="shared" si="46"/>
        <v>21329.946157042796</v>
      </c>
      <c r="AS22" s="213">
        <f t="shared" si="47"/>
        <v>4.328989759165851</v>
      </c>
      <c r="AT22" s="252">
        <f t="shared" si="48"/>
        <v>0.23336449276325841</v>
      </c>
      <c r="AU22" s="253">
        <f t="shared" si="49"/>
        <v>816648.3752833968</v>
      </c>
      <c r="AV22" s="205">
        <f t="shared" si="50"/>
        <v>3.7505542557760725</v>
      </c>
      <c r="AW22" s="252">
        <f t="shared" si="51"/>
        <v>0.27115751779106428</v>
      </c>
      <c r="AX22" s="253">
        <f t="shared" si="52"/>
        <v>950196.5605690456</v>
      </c>
      <c r="AY22" s="205">
        <f t="shared" si="53"/>
        <v>3.8163326074677641</v>
      </c>
      <c r="AZ22" s="252">
        <f t="shared" si="54"/>
        <v>0.3558643741116147</v>
      </c>
      <c r="BA22" s="253">
        <f t="shared" si="55"/>
        <v>1251199.7955720923</v>
      </c>
      <c r="BB22" s="205">
        <f t="shared" si="56"/>
        <v>3.9358458181578651</v>
      </c>
      <c r="BC22" s="248"/>
      <c r="BG22" s="30">
        <v>3.5</v>
      </c>
      <c r="BH22" s="53">
        <f t="shared" si="245"/>
        <v>0.54406804435027567</v>
      </c>
      <c r="BI22" s="363">
        <v>3.5126528554722158</v>
      </c>
      <c r="BJ22" s="44">
        <f t="shared" si="9"/>
        <v>5.9486873818725021</v>
      </c>
      <c r="BK22" s="50">
        <f t="shared" si="57"/>
        <v>888561.27467613376</v>
      </c>
      <c r="BL22" s="44">
        <f t="shared" si="58"/>
        <v>6126.4167341860202</v>
      </c>
      <c r="BM22" s="26">
        <f t="shared" si="59"/>
        <v>3.7872065352720119</v>
      </c>
      <c r="BN22" s="200">
        <f t="shared" si="60"/>
        <v>21.991148575128552</v>
      </c>
      <c r="BO22" s="198">
        <f t="shared" si="61"/>
        <v>1.3422479127083906</v>
      </c>
      <c r="BP22" s="202">
        <f t="shared" si="212"/>
        <v>6.34219887463225</v>
      </c>
      <c r="BQ22" s="205">
        <f t="shared" si="62"/>
        <v>2198866.5599217392</v>
      </c>
      <c r="BR22" s="205">
        <f t="shared" si="63"/>
        <v>318.9192081179292</v>
      </c>
      <c r="BS22" s="207">
        <f t="shared" si="10"/>
        <v>56.354112329008331</v>
      </c>
      <c r="BT22" s="196">
        <f t="shared" si="11"/>
        <v>6.1722540237337187</v>
      </c>
      <c r="BU22" s="50">
        <f t="shared" si="64"/>
        <v>1486805.0370141692</v>
      </c>
      <c r="BV22" s="205">
        <f t="shared" si="65"/>
        <v>10251.163897003813</v>
      </c>
      <c r="BW22" s="213">
        <f t="shared" si="66"/>
        <v>4.0107731771332276</v>
      </c>
      <c r="BX22" s="43">
        <f t="shared" si="213"/>
        <v>6.4770941045475219</v>
      </c>
      <c r="BY22" s="43">
        <f t="shared" si="67"/>
        <v>2999812.4591172482</v>
      </c>
      <c r="BZ22" s="205">
        <f t="shared" si="214"/>
        <v>435.08679944544747</v>
      </c>
      <c r="CA22" s="207">
        <f t="shared" si="215"/>
        <v>53.788792416098289</v>
      </c>
      <c r="CB22" s="196">
        <f t="shared" si="12"/>
        <v>6.2375863026051768</v>
      </c>
      <c r="CC22" s="50">
        <f t="shared" si="216"/>
        <v>1728169.3666356925</v>
      </c>
      <c r="CD22" s="205">
        <f t="shared" si="217"/>
        <v>11915.313022305107</v>
      </c>
      <c r="CE22" s="213">
        <f t="shared" si="218"/>
        <v>4.0761054560046857</v>
      </c>
      <c r="CF22" s="43">
        <f t="shared" si="219"/>
        <v>6.8563244740782538</v>
      </c>
      <c r="CG22" s="43">
        <f t="shared" si="68"/>
        <v>7183307.767154946</v>
      </c>
      <c r="CH22" s="205">
        <f t="shared" si="69"/>
        <v>1041.8525919326191</v>
      </c>
      <c r="CI22" s="207">
        <f t="shared" si="70"/>
        <v>42.180731611149795</v>
      </c>
      <c r="CJ22" s="196">
        <f t="shared" si="13"/>
        <v>6.4353387189402049</v>
      </c>
      <c r="CK22" s="50">
        <f t="shared" si="71"/>
        <v>2724825.6505938061</v>
      </c>
      <c r="CL22" s="205">
        <f t="shared" si="72"/>
        <v>18787.018902688149</v>
      </c>
      <c r="CM22" s="213">
        <f t="shared" si="73"/>
        <v>4.2738578723397147</v>
      </c>
      <c r="CN22" s="252">
        <f t="shared" si="74"/>
        <v>0.16530600620355373</v>
      </c>
      <c r="CO22" s="253">
        <f t="shared" si="75"/>
        <v>586122.26262642199</v>
      </c>
      <c r="CP22" s="205">
        <f t="shared" si="76"/>
        <v>3.6065073708606121</v>
      </c>
      <c r="CQ22" s="252">
        <f t="shared" si="77"/>
        <v>0.19156175833122344</v>
      </c>
      <c r="CR22" s="253">
        <f t="shared" si="78"/>
        <v>679807.86608768359</v>
      </c>
      <c r="CS22" s="205">
        <f t="shared" si="79"/>
        <v>3.6709053389167918</v>
      </c>
      <c r="CT22" s="252">
        <f t="shared" si="80"/>
        <v>0.2819681403014821</v>
      </c>
      <c r="CU22" s="253">
        <f t="shared" si="81"/>
        <v>1003795.1847758219</v>
      </c>
      <c r="CV22" s="205">
        <f t="shared" si="82"/>
        <v>3.8401642614318336</v>
      </c>
      <c r="CZ22" s="30">
        <v>3.5</v>
      </c>
      <c r="DA22" s="53">
        <f t="shared" si="246"/>
        <v>0.54406804435027567</v>
      </c>
      <c r="DB22" s="363">
        <v>3.4646469196965723</v>
      </c>
      <c r="DC22" s="25">
        <f t="shared" si="14"/>
        <v>5.6395398673735135</v>
      </c>
      <c r="DD22" s="50">
        <f t="shared" si="83"/>
        <v>436053.59101941832</v>
      </c>
      <c r="DE22" s="44">
        <f t="shared" si="84"/>
        <v>3006.4848572170445</v>
      </c>
      <c r="DF22" s="26">
        <f t="shared" si="85"/>
        <v>3.4780590207730229</v>
      </c>
      <c r="DG22" s="200">
        <f t="shared" si="86"/>
        <v>21.991148575128552</v>
      </c>
      <c r="DH22" s="196">
        <f t="shared" si="87"/>
        <v>1.3422479127083906</v>
      </c>
      <c r="DI22" s="202">
        <f t="shared" si="88"/>
        <v>6.34219887463225</v>
      </c>
      <c r="DJ22" s="205">
        <f t="shared" si="89"/>
        <v>2198866.5599217392</v>
      </c>
      <c r="DK22" s="205">
        <f t="shared" si="90"/>
        <v>318.9192081179292</v>
      </c>
      <c r="DL22" s="207">
        <f t="shared" si="220"/>
        <v>56.354112329008331</v>
      </c>
      <c r="DM22" s="196">
        <f t="shared" si="15"/>
        <v>5.8764310710283159</v>
      </c>
      <c r="DN22" s="50">
        <f t="shared" si="91"/>
        <v>752369.30853545282</v>
      </c>
      <c r="DO22" s="205">
        <f t="shared" si="92"/>
        <v>5187.4058137178981</v>
      </c>
      <c r="DP22" s="213">
        <f t="shared" si="93"/>
        <v>3.7149502244278247</v>
      </c>
      <c r="DQ22" s="43">
        <f t="shared" si="221"/>
        <v>6.4770941045475219</v>
      </c>
      <c r="DR22" s="43">
        <f t="shared" si="94"/>
        <v>2999812.4591172482</v>
      </c>
      <c r="DS22" s="205">
        <f t="shared" si="222"/>
        <v>435.08679944544747</v>
      </c>
      <c r="DT22" s="207">
        <f t="shared" si="16"/>
        <v>53.788792416098289</v>
      </c>
      <c r="DU22" s="196">
        <f t="shared" si="17"/>
        <v>5.9427332406430446</v>
      </c>
      <c r="DV22" s="50">
        <f t="shared" si="223"/>
        <v>876462.30096932524</v>
      </c>
      <c r="DW22" s="205">
        <f t="shared" si="224"/>
        <v>6042.9972142312645</v>
      </c>
      <c r="DX22" s="213">
        <f t="shared" si="225"/>
        <v>3.781252394042554</v>
      </c>
      <c r="DY22" s="43">
        <f t="shared" si="226"/>
        <v>6.8563244740782538</v>
      </c>
      <c r="DZ22" s="43">
        <f t="shared" si="95"/>
        <v>7183307.767154946</v>
      </c>
      <c r="EA22" s="205">
        <f t="shared" si="96"/>
        <v>1041.8525919326191</v>
      </c>
      <c r="EB22" s="207">
        <f t="shared" si="227"/>
        <v>42.180731611149795</v>
      </c>
      <c r="EC22" s="196">
        <f t="shared" si="18"/>
        <v>6.1432990289822094</v>
      </c>
      <c r="ED22" s="50">
        <f t="shared" si="97"/>
        <v>1390909.9983036213</v>
      </c>
      <c r="EE22" s="205">
        <f t="shared" si="98"/>
        <v>9589.990619903876</v>
      </c>
      <c r="EF22" s="213">
        <f t="shared" si="99"/>
        <v>3.9818181823817191</v>
      </c>
      <c r="EG22" s="252">
        <f t="shared" si="100"/>
        <v>0.10730548666357925</v>
      </c>
      <c r="EH22" s="253">
        <f t="shared" si="101"/>
        <v>347977.39516016806</v>
      </c>
      <c r="EI22" s="205">
        <f t="shared" si="102"/>
        <v>3.3800701862079836</v>
      </c>
      <c r="EJ22" s="252">
        <f t="shared" si="103"/>
        <v>0.12562609655656662</v>
      </c>
      <c r="EK22" s="253">
        <f t="shared" si="104"/>
        <v>407660.53374765534</v>
      </c>
      <c r="EL22" s="205">
        <f t="shared" si="105"/>
        <v>3.4488178221603194</v>
      </c>
      <c r="EM22" s="252">
        <f t="shared" si="106"/>
        <v>0.19206331531900361</v>
      </c>
      <c r="EN22" s="253">
        <f t="shared" si="107"/>
        <v>624761.17253725429</v>
      </c>
      <c r="EO22" s="205">
        <f t="shared" si="108"/>
        <v>3.6342331847092293</v>
      </c>
      <c r="ES22" s="30">
        <v>3.5</v>
      </c>
      <c r="ET22" s="53">
        <f t="shared" si="247"/>
        <v>0.54406804435027567</v>
      </c>
      <c r="EU22" s="363">
        <v>3.5943522518811064</v>
      </c>
      <c r="EV22" s="44">
        <f t="shared" si="19"/>
        <v>5.9509309710534524</v>
      </c>
      <c r="EW22" s="50">
        <f t="shared" si="109"/>
        <v>893163.50855578843</v>
      </c>
      <c r="EX22" s="44">
        <f t="shared" si="110"/>
        <v>6158.1480322501075</v>
      </c>
      <c r="EY22" s="26">
        <f t="shared" si="111"/>
        <v>3.7894501244529617</v>
      </c>
      <c r="EZ22" s="200">
        <f t="shared" si="112"/>
        <v>21.991148575128552</v>
      </c>
      <c r="FA22" s="196">
        <f t="shared" si="113"/>
        <v>1.3422479127083906</v>
      </c>
      <c r="FB22" s="202">
        <f t="shared" si="228"/>
        <v>6.34219887463225</v>
      </c>
      <c r="FC22" s="205">
        <f t="shared" si="114"/>
        <v>2198866.5599217392</v>
      </c>
      <c r="FD22" s="205">
        <f t="shared" si="115"/>
        <v>318.9192081179292</v>
      </c>
      <c r="FE22" s="207">
        <f t="shared" si="229"/>
        <v>56.354112329008331</v>
      </c>
      <c r="FF22" s="196">
        <f t="shared" si="20"/>
        <v>6.1898587881081326</v>
      </c>
      <c r="FG22" s="50">
        <f t="shared" si="116"/>
        <v>1548313.0993408058</v>
      </c>
      <c r="FH22" s="205">
        <f t="shared" si="117"/>
        <v>10675.247224811013</v>
      </c>
      <c r="FI22" s="213">
        <f t="shared" si="118"/>
        <v>4.0283779415076424</v>
      </c>
      <c r="FJ22" s="43">
        <f t="shared" si="230"/>
        <v>6.4770941045475219</v>
      </c>
      <c r="FK22" s="43">
        <f t="shared" si="119"/>
        <v>2999812.4591172482</v>
      </c>
      <c r="FL22" s="205">
        <f t="shared" si="231"/>
        <v>435.08679944544747</v>
      </c>
      <c r="FM22" s="207">
        <f t="shared" si="232"/>
        <v>53.788792416098289</v>
      </c>
      <c r="FN22" s="196">
        <f t="shared" si="248"/>
        <v>5.9427332406430446</v>
      </c>
      <c r="FO22" s="50">
        <f t="shared" si="233"/>
        <v>876462.30096932524</v>
      </c>
      <c r="FP22" s="205">
        <f t="shared" si="234"/>
        <v>6042.9972142312645</v>
      </c>
      <c r="FQ22" s="213">
        <f t="shared" si="235"/>
        <v>3.781252394042554</v>
      </c>
      <c r="FR22" s="43">
        <f t="shared" si="120"/>
        <v>6.8563244740782538</v>
      </c>
      <c r="FS22" s="43">
        <f t="shared" si="121"/>
        <v>7183307.767154946</v>
      </c>
      <c r="FT22" s="205">
        <f t="shared" si="122"/>
        <v>1041.8525919326191</v>
      </c>
      <c r="FU22" s="207">
        <f t="shared" si="123"/>
        <v>42.180731611149795</v>
      </c>
      <c r="FV22" s="196">
        <f t="shared" si="249"/>
        <v>6.1432990289822094</v>
      </c>
      <c r="FW22" s="50">
        <f t="shared" si="124"/>
        <v>1390909.9983036213</v>
      </c>
      <c r="FX22" s="205">
        <f t="shared" si="125"/>
        <v>9589.990619903876</v>
      </c>
      <c r="FY22" s="213">
        <f t="shared" si="126"/>
        <v>3.9818181823817191</v>
      </c>
      <c r="FZ22" s="252">
        <f t="shared" si="127"/>
        <v>0.16862496070912786</v>
      </c>
      <c r="GA22" s="253">
        <f t="shared" si="128"/>
        <v>585212.27863392362</v>
      </c>
      <c r="GB22" s="205">
        <f t="shared" si="129"/>
        <v>3.6058325830999034</v>
      </c>
      <c r="GC22" s="252">
        <f t="shared" si="130"/>
        <v>0.19528924098323594</v>
      </c>
      <c r="GD22" s="253">
        <f t="shared" si="131"/>
        <v>678365.75329735072</v>
      </c>
      <c r="GE22" s="205">
        <f t="shared" si="132"/>
        <v>3.6699830682239227</v>
      </c>
      <c r="GF22" s="252">
        <f t="shared" si="133"/>
        <v>0.28684060670219658</v>
      </c>
      <c r="GG22" s="253">
        <f t="shared" si="134"/>
        <v>999665.70403575734</v>
      </c>
      <c r="GH22" s="205">
        <f t="shared" si="135"/>
        <v>3.8383739462344786</v>
      </c>
      <c r="GL22" s="30">
        <v>3.5</v>
      </c>
      <c r="GM22" s="53">
        <f t="shared" si="250"/>
        <v>0.54406804435027567</v>
      </c>
      <c r="GN22" s="363">
        <v>3.5927463291732336</v>
      </c>
      <c r="GO22" s="44">
        <f t="shared" si="21"/>
        <v>5.928311117895726</v>
      </c>
      <c r="GP22" s="50">
        <f t="shared" si="136"/>
        <v>847834.56449057767</v>
      </c>
      <c r="GQ22" s="44">
        <f t="shared" si="137"/>
        <v>5845.6158418670548</v>
      </c>
      <c r="GR22" s="26">
        <f t="shared" si="138"/>
        <v>3.7668302712952357</v>
      </c>
      <c r="GS22" s="200">
        <f t="shared" si="139"/>
        <v>21.991148575128552</v>
      </c>
      <c r="GT22" s="196">
        <f t="shared" si="140"/>
        <v>1.3422479127083906</v>
      </c>
      <c r="GU22" s="202">
        <f t="shared" si="141"/>
        <v>6.34219887463225</v>
      </c>
      <c r="GV22" s="205">
        <f t="shared" si="142"/>
        <v>2198866.5599217392</v>
      </c>
      <c r="GW22" s="205">
        <f t="shared" si="143"/>
        <v>318.9192081179292</v>
      </c>
      <c r="GX22" s="207">
        <f t="shared" si="236"/>
        <v>56.354112329008331</v>
      </c>
      <c r="GY22" s="196">
        <f t="shared" si="22"/>
        <v>6.1514148634509125</v>
      </c>
      <c r="GZ22" s="50">
        <f t="shared" si="144"/>
        <v>1417146.8750296182</v>
      </c>
      <c r="HA22" s="205">
        <f t="shared" si="145"/>
        <v>9770.8875880792093</v>
      </c>
      <c r="HB22" s="213">
        <f t="shared" si="146"/>
        <v>3.9899340168504214</v>
      </c>
      <c r="HC22" s="43">
        <f t="shared" si="251"/>
        <v>6.4770941045475219</v>
      </c>
      <c r="HD22" s="43">
        <f t="shared" si="147"/>
        <v>2999812.4591172482</v>
      </c>
      <c r="HE22" s="205">
        <f t="shared" si="237"/>
        <v>435.08679944544747</v>
      </c>
      <c r="HF22" s="207">
        <f t="shared" si="238"/>
        <v>53.788792416098289</v>
      </c>
      <c r="HG22" s="196">
        <f t="shared" si="23"/>
        <v>6.2160775874448131</v>
      </c>
      <c r="HH22" s="50">
        <f t="shared" si="239"/>
        <v>1644665.5192513706</v>
      </c>
      <c r="HI22" s="205">
        <f t="shared" si="240"/>
        <v>11339.574035513579</v>
      </c>
      <c r="HJ22" s="213">
        <f t="shared" si="241"/>
        <v>4.054596740844322</v>
      </c>
      <c r="HK22" s="43">
        <f t="shared" si="242"/>
        <v>6.8563244740782538</v>
      </c>
      <c r="HL22" s="43">
        <f t="shared" si="148"/>
        <v>7183307.767154946</v>
      </c>
      <c r="HM22" s="205">
        <f t="shared" si="149"/>
        <v>1041.8525919326191</v>
      </c>
      <c r="HN22" s="207">
        <f t="shared" si="243"/>
        <v>42.180731611149795</v>
      </c>
      <c r="HO22" s="196">
        <f t="shared" si="24"/>
        <v>6.4118176808704028</v>
      </c>
      <c r="HP22" s="50">
        <f t="shared" si="150"/>
        <v>2581176.3716072338</v>
      </c>
      <c r="HQ22" s="205">
        <f t="shared" si="151"/>
        <v>17796.591599902691</v>
      </c>
      <c r="HR22" s="213">
        <f t="shared" si="152"/>
        <v>4.2503368342699117</v>
      </c>
      <c r="HS22" s="252">
        <f t="shared" si="153"/>
        <v>0.15888485718709866</v>
      </c>
      <c r="HT22" s="253">
        <f t="shared" si="154"/>
        <v>551961.93294158799</v>
      </c>
      <c r="HU22" s="205">
        <f t="shared" si="155"/>
        <v>3.5804282802528236</v>
      </c>
      <c r="HV22" s="252">
        <f t="shared" si="156"/>
        <v>0.18433649660142182</v>
      </c>
      <c r="HW22" s="253">
        <f t="shared" si="157"/>
        <v>640931.35415413266</v>
      </c>
      <c r="HX22" s="205">
        <f t="shared" si="158"/>
        <v>3.6453306710485638</v>
      </c>
      <c r="HY22" s="252">
        <f t="shared" si="159"/>
        <v>0.27246194740186053</v>
      </c>
      <c r="HZ22" s="253">
        <f t="shared" si="160"/>
        <v>950298.46365850663</v>
      </c>
      <c r="IA22" s="205">
        <f t="shared" si="161"/>
        <v>3.8163791805436418</v>
      </c>
      <c r="IB22" s="205"/>
      <c r="IF22" s="30">
        <v>3.5</v>
      </c>
      <c r="IG22" s="53">
        <f t="shared" si="252"/>
        <v>0.54406804435027567</v>
      </c>
      <c r="IH22" s="67">
        <v>3.4177737925712566</v>
      </c>
      <c r="II22" s="305">
        <f t="shared" si="25"/>
        <v>6.1348749487216292</v>
      </c>
      <c r="IJ22" s="50">
        <f t="shared" si="162"/>
        <v>1364190.2734336597</v>
      </c>
      <c r="IK22" s="305">
        <f t="shared" si="163"/>
        <v>9405.7645296594601</v>
      </c>
      <c r="IL22" s="26">
        <f t="shared" si="164"/>
        <v>3.9733941021211381</v>
      </c>
      <c r="IM22" s="25">
        <f t="shared" si="165"/>
        <v>6.2491335031714703</v>
      </c>
      <c r="IN22" s="305">
        <f t="shared" si="166"/>
        <v>1774734.9548525263</v>
      </c>
      <c r="IO22" s="305">
        <f t="shared" si="167"/>
        <v>257.40400838190072</v>
      </c>
      <c r="IP22" s="305">
        <f t="shared" si="168"/>
        <v>44.744386113587154</v>
      </c>
      <c r="IQ22" s="305">
        <f t="shared" si="169"/>
        <v>6.231134704177828</v>
      </c>
      <c r="IR22" s="305">
        <f t="shared" si="170"/>
        <v>1702686.5450947005</v>
      </c>
      <c r="IS22" s="305">
        <f t="shared" si="171"/>
        <v>11739.615083657138</v>
      </c>
      <c r="IT22" s="396">
        <f t="shared" si="172"/>
        <v>4.0696538575773378</v>
      </c>
      <c r="IU22" s="25">
        <f t="shared" si="173"/>
        <v>6.3771158170863238</v>
      </c>
      <c r="IV22" s="305">
        <f t="shared" si="174"/>
        <v>2382954.8679292547</v>
      </c>
      <c r="IW22" s="305">
        <f t="shared" si="175"/>
        <v>345.61900813472323</v>
      </c>
      <c r="IX22" s="305">
        <f t="shared" si="176"/>
        <v>42.137644114272362</v>
      </c>
      <c r="IY22" s="305">
        <f t="shared" si="177"/>
        <v>6.2972089342135398</v>
      </c>
      <c r="IZ22" s="305">
        <f t="shared" si="178"/>
        <v>1982480.5456205015</v>
      </c>
      <c r="JA22" s="305">
        <f t="shared" si="179"/>
        <v>13668.727566722409</v>
      </c>
      <c r="JB22" s="396">
        <f t="shared" si="180"/>
        <v>4.1357280876130496</v>
      </c>
      <c r="JC22" s="303">
        <f t="shared" si="181"/>
        <v>6.6300561243057397</v>
      </c>
      <c r="JD22" s="303">
        <f t="shared" si="182"/>
        <v>4266346.49657246</v>
      </c>
      <c r="JE22" s="303">
        <f t="shared" si="183"/>
        <v>618.78236316987648</v>
      </c>
      <c r="JF22" s="303">
        <f t="shared" si="184"/>
        <v>37.594095336449669</v>
      </c>
      <c r="JG22" s="303">
        <f t="shared" si="185"/>
        <v>6.4186361601649669</v>
      </c>
      <c r="JH22" s="303">
        <f t="shared" si="186"/>
        <v>2622020.9667563606</v>
      </c>
      <c r="JI22" s="303">
        <f t="shared" si="187"/>
        <v>18078.205280753085</v>
      </c>
      <c r="JJ22" s="395">
        <f t="shared" si="188"/>
        <v>4.2571553135644757</v>
      </c>
      <c r="JK22" s="252">
        <f t="shared" si="189"/>
        <v>0.15629173677012337</v>
      </c>
      <c r="JL22" s="253">
        <f t="shared" si="190"/>
        <v>557408.66780709848</v>
      </c>
      <c r="JM22" s="205">
        <f t="shared" si="191"/>
        <v>3.5846928711882122</v>
      </c>
      <c r="JN22" s="252">
        <f t="shared" si="192"/>
        <v>0.18005221797639626</v>
      </c>
      <c r="JO22" s="253">
        <f t="shared" si="193"/>
        <v>642649.45672363741</v>
      </c>
      <c r="JP22" s="205">
        <f t="shared" si="194"/>
        <v>3.6464932981376821</v>
      </c>
      <c r="JQ22" s="252">
        <f t="shared" si="195"/>
        <v>0.23518020329227834</v>
      </c>
      <c r="JR22" s="253">
        <f t="shared" si="196"/>
        <v>840969.59946061647</v>
      </c>
      <c r="JS22" s="205">
        <f t="shared" si="197"/>
        <v>3.7632994499998769</v>
      </c>
      <c r="JZ22" s="30">
        <v>3.5</v>
      </c>
      <c r="KA22" s="53">
        <f t="shared" si="253"/>
        <v>0.54406804435027567</v>
      </c>
      <c r="KB22" s="74">
        <v>3.6684470611605118</v>
      </c>
      <c r="KC22" s="25">
        <f t="shared" si="26"/>
        <v>5.9530113849302939</v>
      </c>
      <c r="KD22" s="50">
        <f t="shared" si="198"/>
        <v>897452.32069925428</v>
      </c>
      <c r="KE22" s="305">
        <f t="shared" si="199"/>
        <v>6187.71836266439</v>
      </c>
      <c r="KF22" s="26">
        <f t="shared" si="200"/>
        <v>3.7915305383298032</v>
      </c>
      <c r="KK22" s="30">
        <v>3.5</v>
      </c>
      <c r="KL22" s="53">
        <f t="shared" si="254"/>
        <v>0.54406804435027567</v>
      </c>
      <c r="KM22" s="74">
        <v>3.5757677293442907</v>
      </c>
      <c r="KN22" s="25">
        <f t="shared" si="27"/>
        <v>5.9452286384213364</v>
      </c>
      <c r="KO22" s="50">
        <f t="shared" si="201"/>
        <v>881512.8316042393</v>
      </c>
      <c r="KP22" s="44">
        <f t="shared" si="202"/>
        <v>6077.8194108316447</v>
      </c>
      <c r="KQ22" s="26">
        <f t="shared" si="203"/>
        <v>3.7837477918208462</v>
      </c>
      <c r="KV22" s="30">
        <v>3.5</v>
      </c>
      <c r="KW22" s="53">
        <f t="shared" si="255"/>
        <v>0.54406804435027567</v>
      </c>
      <c r="KX22" s="74">
        <v>3.5940189742588844</v>
      </c>
      <c r="KY22" s="25">
        <f t="shared" si="28"/>
        <v>6.0378325740042351</v>
      </c>
      <c r="KZ22" s="50">
        <f t="shared" si="204"/>
        <v>1091019.653539187</v>
      </c>
      <c r="LA22" s="44">
        <f t="shared" si="205"/>
        <v>7522.3186664358454</v>
      </c>
      <c r="LB22" s="26">
        <f t="shared" si="206"/>
        <v>3.8763517274037445</v>
      </c>
    </row>
    <row r="23" spans="2:314">
      <c r="B23" s="46" t="s">
        <v>26</v>
      </c>
      <c r="C23" s="46">
        <v>50</v>
      </c>
      <c r="D23" s="20">
        <v>27</v>
      </c>
      <c r="E23" s="12">
        <v>50</v>
      </c>
      <c r="F23" s="44"/>
      <c r="G23" s="43"/>
      <c r="M23" s="30">
        <v>4</v>
      </c>
      <c r="N23" s="53">
        <f t="shared" si="244"/>
        <v>0.6020599913279624</v>
      </c>
      <c r="O23" s="210">
        <v>3.5846288967101838</v>
      </c>
      <c r="P23" s="196">
        <f t="shared" si="3"/>
        <v>5.9670305470136977</v>
      </c>
      <c r="Q23" s="50">
        <f t="shared" si="29"/>
        <v>926895.01619252574</v>
      </c>
      <c r="R23" s="196">
        <f t="shared" si="30"/>
        <v>6390.7186818435785</v>
      </c>
      <c r="S23" s="213">
        <f t="shared" si="31"/>
        <v>3.8055497004132075</v>
      </c>
      <c r="T23" s="200">
        <f t="shared" si="32"/>
        <v>25.132741228718345</v>
      </c>
      <c r="U23" s="198">
        <f t="shared" si="33"/>
        <v>1.4002398596860774</v>
      </c>
      <c r="V23" s="202">
        <f t="shared" si="34"/>
        <v>6.7732168484540889</v>
      </c>
      <c r="W23" s="205">
        <f t="shared" si="35"/>
        <v>5932214.5324438401</v>
      </c>
      <c r="X23" s="205">
        <f t="shared" si="36"/>
        <v>860.39653135658966</v>
      </c>
      <c r="Y23" s="207">
        <f t="shared" si="37"/>
        <v>58.731694467080267</v>
      </c>
      <c r="Z23" s="196">
        <f t="shared" si="4"/>
        <v>6.286587155299026</v>
      </c>
      <c r="AA23" s="50">
        <f t="shared" si="38"/>
        <v>1934582.0564143928</v>
      </c>
      <c r="AB23" s="205">
        <f t="shared" si="39"/>
        <v>13338.478979283698</v>
      </c>
      <c r="AC23" s="213">
        <f t="shared" si="40"/>
        <v>4.1251063086985358</v>
      </c>
      <c r="AD23" s="43">
        <f t="shared" si="5"/>
        <v>6.9204795173764238</v>
      </c>
      <c r="AE23" s="43">
        <f t="shared" si="41"/>
        <v>8326826.5326072704</v>
      </c>
      <c r="AF23" s="205">
        <f t="shared" si="207"/>
        <v>1207.7062666362933</v>
      </c>
      <c r="AG23" s="207">
        <f t="shared" si="208"/>
        <v>53.424003032781442</v>
      </c>
      <c r="AH23" s="196">
        <f t="shared" si="6"/>
        <v>6.362032434483325</v>
      </c>
      <c r="AI23" s="50">
        <f t="shared" si="209"/>
        <v>2301613.7027693274</v>
      </c>
      <c r="AJ23" s="205">
        <f t="shared" si="210"/>
        <v>15869.074093305848</v>
      </c>
      <c r="AK23" s="213">
        <f t="shared" si="211"/>
        <v>4.2005515878828348</v>
      </c>
      <c r="AL23" s="43">
        <f t="shared" si="7"/>
        <v>7.21013749201812</v>
      </c>
      <c r="AM23" s="43">
        <f t="shared" si="42"/>
        <v>16223236.227513678</v>
      </c>
      <c r="AN23" s="205">
        <f t="shared" si="43"/>
        <v>2352.9857359661291</v>
      </c>
      <c r="AO23" s="207">
        <f t="shared" si="44"/>
        <v>43.57194708307663</v>
      </c>
      <c r="AP23" s="196">
        <f t="shared" si="8"/>
        <v>6.5006620879802872</v>
      </c>
      <c r="AQ23" s="50">
        <f t="shared" si="45"/>
        <v>3167102.2731205304</v>
      </c>
      <c r="AR23" s="205">
        <f t="shared" si="46"/>
        <v>21836.410068620509</v>
      </c>
      <c r="AS23" s="213">
        <f t="shared" si="47"/>
        <v>4.339181241379797</v>
      </c>
      <c r="AT23" s="252">
        <f t="shared" si="48"/>
        <v>0.2424975210188858</v>
      </c>
      <c r="AU23" s="253">
        <f t="shared" si="49"/>
        <v>848883.58743983717</v>
      </c>
      <c r="AV23" s="205">
        <f t="shared" si="50"/>
        <v>3.7673672902877944</v>
      </c>
      <c r="AW23" s="252">
        <f t="shared" si="51"/>
        <v>0.28034478221410658</v>
      </c>
      <c r="AX23" s="253">
        <f t="shared" si="52"/>
        <v>982726.02252910694</v>
      </c>
      <c r="AY23" s="205">
        <f t="shared" si="53"/>
        <v>3.8309516096969429</v>
      </c>
      <c r="AZ23" s="252">
        <f t="shared" si="54"/>
        <v>0.36438107585870722</v>
      </c>
      <c r="BA23" s="253">
        <f t="shared" si="55"/>
        <v>1281610.2970112537</v>
      </c>
      <c r="BB23" s="205">
        <f t="shared" si="56"/>
        <v>3.9462751414633312</v>
      </c>
      <c r="BC23" s="248"/>
      <c r="BG23" s="30">
        <v>4</v>
      </c>
      <c r="BH23" s="53">
        <f t="shared" si="245"/>
        <v>0.6020599913279624</v>
      </c>
      <c r="BI23" s="363">
        <v>3.5328369033132923</v>
      </c>
      <c r="BJ23" s="44">
        <f t="shared" si="9"/>
        <v>5.9599212830463593</v>
      </c>
      <c r="BK23" s="50">
        <f t="shared" si="57"/>
        <v>911845.55010582181</v>
      </c>
      <c r="BL23" s="44">
        <f t="shared" si="58"/>
        <v>6286.9562250476156</v>
      </c>
      <c r="BM23" s="26">
        <f t="shared" si="59"/>
        <v>3.7984404364458686</v>
      </c>
      <c r="BN23" s="200">
        <f t="shared" si="60"/>
        <v>25.132741228718345</v>
      </c>
      <c r="BO23" s="198">
        <f t="shared" si="61"/>
        <v>1.4002398596860774</v>
      </c>
      <c r="BP23" s="202">
        <f t="shared" si="212"/>
        <v>6.3781188066425134</v>
      </c>
      <c r="BQ23" s="205">
        <f t="shared" si="62"/>
        <v>2388464.5876637697</v>
      </c>
      <c r="BR23" s="205">
        <f t="shared" si="63"/>
        <v>346.41812686557785</v>
      </c>
      <c r="BS23" s="207">
        <f>$BT$5*BO23^4+$BT$6*BO23^3+$BT$7*BO23^2+$BT$8*BO23+$BT$9</f>
        <v>55.951400504569492</v>
      </c>
      <c r="BT23" s="196">
        <f t="shared" si="11"/>
        <v>6.1883610202588466</v>
      </c>
      <c r="BU23" s="50">
        <f t="shared" si="64"/>
        <v>1542982.5703212935</v>
      </c>
      <c r="BV23" s="205">
        <f t="shared" si="65"/>
        <v>10638.494506548441</v>
      </c>
      <c r="BW23" s="213">
        <f t="shared" si="66"/>
        <v>4.0268801736583555</v>
      </c>
      <c r="BX23" s="43">
        <f t="shared" si="213"/>
        <v>6.5118028010726539</v>
      </c>
      <c r="BY23" s="43">
        <f t="shared" si="67"/>
        <v>3249397.1937835547</v>
      </c>
      <c r="BZ23" s="205">
        <f t="shared" si="214"/>
        <v>471.28607019197921</v>
      </c>
      <c r="CA23" s="207">
        <f t="shared" si="215"/>
        <v>53.387476997778258</v>
      </c>
      <c r="CB23" s="196">
        <f t="shared" si="12"/>
        <v>6.2527326017509157</v>
      </c>
      <c r="CC23" s="50">
        <f t="shared" si="216"/>
        <v>1789503.7044143507</v>
      </c>
      <c r="CD23" s="205">
        <f t="shared" si="217"/>
        <v>12338.198561047888</v>
      </c>
      <c r="CE23" s="213">
        <f t="shared" si="218"/>
        <v>4.0912517551504246</v>
      </c>
      <c r="CF23" s="43">
        <f t="shared" si="219"/>
        <v>6.8839462368247046</v>
      </c>
      <c r="CG23" s="43">
        <f t="shared" si="68"/>
        <v>7655018.3629210237</v>
      </c>
      <c r="CH23" s="205">
        <f t="shared" si="69"/>
        <v>1110.2685533213394</v>
      </c>
      <c r="CI23" s="207">
        <f t="shared" si="70"/>
        <v>41.813349945760486</v>
      </c>
      <c r="CJ23" s="196">
        <f t="shared" si="13"/>
        <v>6.4463667095394719</v>
      </c>
      <c r="CK23" s="50">
        <f t="shared" si="71"/>
        <v>2794902.8049705848</v>
      </c>
      <c r="CL23" s="205">
        <f t="shared" si="72"/>
        <v>19270.18406359899</v>
      </c>
      <c r="CM23" s="213">
        <f t="shared" si="73"/>
        <v>4.2848858629389808</v>
      </c>
      <c r="CN23" s="252">
        <f t="shared" si="74"/>
        <v>0.17199891009733842</v>
      </c>
      <c r="CO23" s="253">
        <f t="shared" si="75"/>
        <v>609987.77414573811</v>
      </c>
      <c r="CP23" s="205">
        <f t="shared" si="76"/>
        <v>3.6238402840262562</v>
      </c>
      <c r="CQ23" s="252">
        <f t="shared" si="77"/>
        <v>0.19881664527133805</v>
      </c>
      <c r="CR23" s="253">
        <f t="shared" si="78"/>
        <v>705725.04024679074</v>
      </c>
      <c r="CS23" s="205">
        <f t="shared" si="79"/>
        <v>3.6871546805659312</v>
      </c>
      <c r="CT23" s="252">
        <f t="shared" si="80"/>
        <v>0.28948426480198658</v>
      </c>
      <c r="CU23" s="253">
        <f t="shared" si="81"/>
        <v>1030838.4198013208</v>
      </c>
      <c r="CV23" s="205">
        <f t="shared" si="82"/>
        <v>3.8517097499263846</v>
      </c>
      <c r="CZ23" s="30">
        <v>4</v>
      </c>
      <c r="DA23" s="53">
        <f t="shared" si="246"/>
        <v>0.6020599913279624</v>
      </c>
      <c r="DB23" s="363">
        <v>3.4839892547218807</v>
      </c>
      <c r="DC23" s="25">
        <f t="shared" si="14"/>
        <v>5.6496316679958882</v>
      </c>
      <c r="DD23" s="50">
        <f t="shared" si="83"/>
        <v>446304.9133513585</v>
      </c>
      <c r="DE23" s="44">
        <f t="shared" si="84"/>
        <v>3077.1652643784123</v>
      </c>
      <c r="DF23" s="26">
        <f t="shared" si="85"/>
        <v>3.4881508213953976</v>
      </c>
      <c r="DG23" s="200">
        <f t="shared" si="86"/>
        <v>25.132741228718345</v>
      </c>
      <c r="DH23" s="196">
        <f t="shared" si="87"/>
        <v>1.4002398596860774</v>
      </c>
      <c r="DI23" s="202">
        <f t="shared" si="88"/>
        <v>6.3781188066425134</v>
      </c>
      <c r="DJ23" s="205">
        <f t="shared" si="89"/>
        <v>2388464.5876637697</v>
      </c>
      <c r="DK23" s="205">
        <f t="shared" si="90"/>
        <v>346.41812686557785</v>
      </c>
      <c r="DL23" s="207">
        <f t="shared" si="220"/>
        <v>55.951400504569492</v>
      </c>
      <c r="DM23" s="196">
        <f t="shared" si="15"/>
        <v>5.8927880434506754</v>
      </c>
      <c r="DN23" s="50">
        <f t="shared" si="91"/>
        <v>781246.42578186898</v>
      </c>
      <c r="DO23" s="205">
        <f t="shared" si="92"/>
        <v>5386.5066066237987</v>
      </c>
      <c r="DP23" s="213">
        <f t="shared" si="93"/>
        <v>3.7313071968501847</v>
      </c>
      <c r="DQ23" s="43">
        <f t="shared" si="221"/>
        <v>6.5118028010726539</v>
      </c>
      <c r="DR23" s="43">
        <f t="shared" si="94"/>
        <v>3249397.1937835547</v>
      </c>
      <c r="DS23" s="205">
        <f t="shared" si="222"/>
        <v>471.28607019197921</v>
      </c>
      <c r="DT23" s="207">
        <f t="shared" si="16"/>
        <v>53.387476997778258</v>
      </c>
      <c r="DU23" s="196">
        <f t="shared" si="17"/>
        <v>5.9581181497660136</v>
      </c>
      <c r="DV23" s="50">
        <f t="shared" si="223"/>
        <v>908067.53625099291</v>
      </c>
      <c r="DW23" s="205">
        <f t="shared" si="224"/>
        <v>6260.9077262418959</v>
      </c>
      <c r="DX23" s="213">
        <f t="shared" si="225"/>
        <v>3.7966373031655229</v>
      </c>
      <c r="DY23" s="43">
        <f t="shared" si="226"/>
        <v>6.8839462368247046</v>
      </c>
      <c r="DZ23" s="43">
        <f t="shared" si="95"/>
        <v>7655018.3629210237</v>
      </c>
      <c r="EA23" s="205">
        <f t="shared" si="96"/>
        <v>1110.2685533213394</v>
      </c>
      <c r="EB23" s="207">
        <f t="shared" si="227"/>
        <v>41.813349945760486</v>
      </c>
      <c r="EC23" s="196">
        <f t="shared" si="18"/>
        <v>6.1545097494139958</v>
      </c>
      <c r="ED23" s="50">
        <f t="shared" si="97"/>
        <v>1427281.8706494917</v>
      </c>
      <c r="EE23" s="205">
        <f t="shared" si="98"/>
        <v>9840.7659504792882</v>
      </c>
      <c r="EF23" s="213">
        <f t="shared" si="99"/>
        <v>3.9930289028135055</v>
      </c>
      <c r="EG23" s="252">
        <f t="shared" si="100"/>
        <v>0.11193542157854618</v>
      </c>
      <c r="EH23" s="253">
        <f t="shared" si="101"/>
        <v>363053.09423298243</v>
      </c>
      <c r="EI23" s="205">
        <f t="shared" si="102"/>
        <v>3.398489295918377</v>
      </c>
      <c r="EJ23" s="252">
        <f t="shared" si="103"/>
        <v>0.1307635660463265</v>
      </c>
      <c r="EK23" s="253">
        <f t="shared" si="104"/>
        <v>424410.7849098263</v>
      </c>
      <c r="EL23" s="205">
        <f t="shared" si="105"/>
        <v>3.4663055648383154</v>
      </c>
      <c r="EM23" s="252">
        <f t="shared" si="106"/>
        <v>0.1978316077265109</v>
      </c>
      <c r="EN23" s="253">
        <f t="shared" si="107"/>
        <v>643662.45887129335</v>
      </c>
      <c r="EO23" s="205">
        <f t="shared" si="108"/>
        <v>3.6471773333681718</v>
      </c>
      <c r="ES23" s="30">
        <v>4</v>
      </c>
      <c r="ET23" s="53">
        <f t="shared" si="247"/>
        <v>0.6020599913279624</v>
      </c>
      <c r="EU23" s="363">
        <v>3.6142695051570186</v>
      </c>
      <c r="EV23" s="44">
        <f t="shared" si="19"/>
        <v>5.9610609564432533</v>
      </c>
      <c r="EW23" s="50">
        <f t="shared" si="109"/>
        <v>914241.55303042359</v>
      </c>
      <c r="EX23" s="44">
        <f t="shared" si="110"/>
        <v>6303.4760901720429</v>
      </c>
      <c r="EY23" s="26">
        <f t="shared" si="111"/>
        <v>3.7995801098427622</v>
      </c>
      <c r="EZ23" s="200">
        <f t="shared" si="112"/>
        <v>25.132741228718345</v>
      </c>
      <c r="FA23" s="196">
        <f t="shared" si="113"/>
        <v>1.4002398596860774</v>
      </c>
      <c r="FB23" s="202">
        <f t="shared" si="228"/>
        <v>6.3781188066425134</v>
      </c>
      <c r="FC23" s="205">
        <f t="shared" si="114"/>
        <v>2388464.5876637697</v>
      </c>
      <c r="FD23" s="205">
        <f t="shared" si="115"/>
        <v>346.41812686557785</v>
      </c>
      <c r="FE23" s="207">
        <f t="shared" si="229"/>
        <v>55.951400504569492</v>
      </c>
      <c r="FF23" s="196">
        <f t="shared" si="20"/>
        <v>6.2058850722515437</v>
      </c>
      <c r="FG23" s="50">
        <f t="shared" si="116"/>
        <v>1606516.0629318208</v>
      </c>
      <c r="FH23" s="205">
        <f t="shared" si="117"/>
        <v>11076.542690059799</v>
      </c>
      <c r="FI23" s="213">
        <f t="shared" si="118"/>
        <v>4.0444042256510526</v>
      </c>
      <c r="FJ23" s="43">
        <f t="shared" si="230"/>
        <v>6.5118028010726539</v>
      </c>
      <c r="FK23" s="43">
        <f t="shared" si="119"/>
        <v>3249397.1937835547</v>
      </c>
      <c r="FL23" s="205">
        <f t="shared" si="231"/>
        <v>471.28607019197921</v>
      </c>
      <c r="FM23" s="207">
        <f t="shared" si="232"/>
        <v>53.387476997778258</v>
      </c>
      <c r="FN23" s="196">
        <f t="shared" si="248"/>
        <v>5.9581181497660136</v>
      </c>
      <c r="FO23" s="50">
        <f t="shared" si="233"/>
        <v>908067.53625099291</v>
      </c>
      <c r="FP23" s="205">
        <f t="shared" si="234"/>
        <v>6260.9077262418959</v>
      </c>
      <c r="FQ23" s="213">
        <f t="shared" si="235"/>
        <v>3.7966373031655229</v>
      </c>
      <c r="FR23" s="43">
        <f t="shared" si="120"/>
        <v>6.8839462368247046</v>
      </c>
      <c r="FS23" s="43">
        <f t="shared" si="121"/>
        <v>7655018.3629210237</v>
      </c>
      <c r="FT23" s="205">
        <f t="shared" si="122"/>
        <v>1110.2685533213394</v>
      </c>
      <c r="FU23" s="207">
        <f t="shared" si="123"/>
        <v>41.813349945760486</v>
      </c>
      <c r="FV23" s="196">
        <f t="shared" si="249"/>
        <v>6.1545097494139958</v>
      </c>
      <c r="FW23" s="50">
        <f t="shared" si="124"/>
        <v>1427281.8706494917</v>
      </c>
      <c r="FX23" s="205">
        <f t="shared" si="125"/>
        <v>9840.7659504792882</v>
      </c>
      <c r="FY23" s="213">
        <f t="shared" si="126"/>
        <v>3.9930289028135055</v>
      </c>
      <c r="FZ23" s="252">
        <f t="shared" si="127"/>
        <v>0.17542528489354989</v>
      </c>
      <c r="GA23" s="253">
        <f t="shared" si="128"/>
        <v>608952.90798265557</v>
      </c>
      <c r="GB23" s="205">
        <f t="shared" si="129"/>
        <v>3.6231028621341062</v>
      </c>
      <c r="GC23" s="252">
        <f t="shared" si="130"/>
        <v>0.20265093661678293</v>
      </c>
      <c r="GD23" s="253">
        <f t="shared" si="131"/>
        <v>704115.98310231057</v>
      </c>
      <c r="GE23" s="205">
        <f t="shared" si="132"/>
        <v>3.6861633561105398</v>
      </c>
      <c r="GF23" s="252">
        <f t="shared" si="133"/>
        <v>0.29443380908749611</v>
      </c>
      <c r="GG23" s="253">
        <f t="shared" si="134"/>
        <v>1026426.676908546</v>
      </c>
      <c r="GH23" s="205">
        <f t="shared" si="135"/>
        <v>3.8498470842601638</v>
      </c>
      <c r="GL23" s="30">
        <v>4</v>
      </c>
      <c r="GM23" s="53">
        <f t="shared" si="250"/>
        <v>0.6020599913279624</v>
      </c>
      <c r="GN23" s="363">
        <v>3.6108218236952268</v>
      </c>
      <c r="GO23" s="44">
        <f t="shared" si="21"/>
        <v>5.9384411032855269</v>
      </c>
      <c r="GP23" s="50">
        <f t="shared" si="136"/>
        <v>867842.87706299964</v>
      </c>
      <c r="GQ23" s="44">
        <f t="shared" si="137"/>
        <v>5983.5683550588874</v>
      </c>
      <c r="GR23" s="26">
        <f t="shared" si="138"/>
        <v>3.7769602566850362</v>
      </c>
      <c r="GS23" s="200">
        <f t="shared" si="139"/>
        <v>25.132741228718345</v>
      </c>
      <c r="GT23" s="196">
        <f t="shared" si="140"/>
        <v>1.4002398596860774</v>
      </c>
      <c r="GU23" s="202">
        <f t="shared" si="141"/>
        <v>6.3781188066425134</v>
      </c>
      <c r="GV23" s="205">
        <f t="shared" si="142"/>
        <v>2388464.5876637697</v>
      </c>
      <c r="GW23" s="205">
        <f t="shared" si="143"/>
        <v>346.41812686557785</v>
      </c>
      <c r="GX23" s="207">
        <f t="shared" si="236"/>
        <v>55.951400504569492</v>
      </c>
      <c r="GY23" s="196">
        <f t="shared" si="22"/>
        <v>6.1673555160773486</v>
      </c>
      <c r="GZ23" s="50">
        <f t="shared" si="144"/>
        <v>1470129.2418474092</v>
      </c>
      <c r="HA23" s="205">
        <f t="shared" si="145"/>
        <v>10136.188291519842</v>
      </c>
      <c r="HB23" s="213">
        <f t="shared" si="146"/>
        <v>4.0058746694768574</v>
      </c>
      <c r="HC23" s="43">
        <f t="shared" si="251"/>
        <v>6.5118028010726539</v>
      </c>
      <c r="HD23" s="43">
        <f t="shared" si="147"/>
        <v>3249397.1937835547</v>
      </c>
      <c r="HE23" s="205">
        <f t="shared" si="237"/>
        <v>471.28607019197921</v>
      </c>
      <c r="HF23" s="207">
        <f t="shared" si="238"/>
        <v>53.387476997778258</v>
      </c>
      <c r="HG23" s="196">
        <f t="shared" si="23"/>
        <v>6.2310670491005276</v>
      </c>
      <c r="HH23" s="50">
        <f t="shared" si="239"/>
        <v>1702421.3185665421</v>
      </c>
      <c r="HI23" s="205">
        <f t="shared" si="240"/>
        <v>11737.786410399851</v>
      </c>
      <c r="HJ23" s="213">
        <f t="shared" si="241"/>
        <v>4.0695862025000364</v>
      </c>
      <c r="HK23" s="43">
        <f t="shared" si="242"/>
        <v>6.8839462368247046</v>
      </c>
      <c r="HL23" s="43">
        <f t="shared" si="148"/>
        <v>7655018.3629210237</v>
      </c>
      <c r="HM23" s="205">
        <f t="shared" si="149"/>
        <v>1110.2685533213394</v>
      </c>
      <c r="HN23" s="207">
        <f t="shared" si="243"/>
        <v>41.813349945760486</v>
      </c>
      <c r="HO23" s="196">
        <f t="shared" si="24"/>
        <v>6.4227304243219017</v>
      </c>
      <c r="HP23" s="50">
        <f t="shared" si="150"/>
        <v>2646856.6692375364</v>
      </c>
      <c r="HQ23" s="205">
        <f t="shared" si="151"/>
        <v>18249.441488792196</v>
      </c>
      <c r="HR23" s="213">
        <f t="shared" si="152"/>
        <v>4.2612495777214114</v>
      </c>
      <c r="HS23" s="252">
        <f t="shared" si="153"/>
        <v>0.16536670995029298</v>
      </c>
      <c r="HT23" s="253">
        <f t="shared" si="154"/>
        <v>574605.09424308536</v>
      </c>
      <c r="HU23" s="205">
        <f t="shared" si="155"/>
        <v>3.597888625371926</v>
      </c>
      <c r="HV23" s="252">
        <f t="shared" si="156"/>
        <v>0.19138045516091182</v>
      </c>
      <c r="HW23" s="253">
        <f t="shared" si="157"/>
        <v>665582.72086744301</v>
      </c>
      <c r="HX23" s="205">
        <f t="shared" si="158"/>
        <v>3.6617211921489292</v>
      </c>
      <c r="HY23" s="252">
        <f t="shared" si="159"/>
        <v>0.27982249622444666</v>
      </c>
      <c r="HZ23" s="253">
        <f t="shared" si="160"/>
        <v>976239.30672275031</v>
      </c>
      <c r="IA23" s="205">
        <f t="shared" si="161"/>
        <v>3.8280754432485149</v>
      </c>
      <c r="IB23" s="205"/>
      <c r="IF23" s="30">
        <v>4</v>
      </c>
      <c r="IG23" s="53">
        <f t="shared" si="252"/>
        <v>0.6020599913279624</v>
      </c>
      <c r="IH23" s="67">
        <v>3.4317479187510669</v>
      </c>
      <c r="II23" s="305">
        <f t="shared" si="25"/>
        <v>6.144271484229006</v>
      </c>
      <c r="IJ23" s="50">
        <f t="shared" si="162"/>
        <v>1394027.9591689387</v>
      </c>
      <c r="IK23" s="305">
        <f t="shared" si="163"/>
        <v>9611.4882117596317</v>
      </c>
      <c r="IL23" s="26">
        <f t="shared" si="164"/>
        <v>3.9827906376285154</v>
      </c>
      <c r="IM23" s="25">
        <f t="shared" si="165"/>
        <v>6.2812421878130733</v>
      </c>
      <c r="IN23" s="305">
        <f t="shared" si="166"/>
        <v>1910918.6006272249</v>
      </c>
      <c r="IO23" s="305">
        <f t="shared" si="167"/>
        <v>277.15581199777142</v>
      </c>
      <c r="IP23" s="305">
        <f t="shared" si="168"/>
        <v>44.471913842073079</v>
      </c>
      <c r="IQ23" s="305">
        <f t="shared" si="169"/>
        <v>6.2453582846825721</v>
      </c>
      <c r="IR23" s="305">
        <f t="shared" si="170"/>
        <v>1759374.4658657284</v>
      </c>
      <c r="IS23" s="305">
        <f t="shared" si="171"/>
        <v>12130.46469227239</v>
      </c>
      <c r="IT23" s="396">
        <f t="shared" si="172"/>
        <v>4.083877438082081</v>
      </c>
      <c r="IU23" s="25">
        <f t="shared" si="173"/>
        <v>6.4064936860562431</v>
      </c>
      <c r="IV23" s="305">
        <f t="shared" si="174"/>
        <v>2549727.0185969663</v>
      </c>
      <c r="IW23" s="305">
        <f t="shared" si="175"/>
        <v>369.8073073232668</v>
      </c>
      <c r="IX23" s="305">
        <f t="shared" si="176"/>
        <v>41.89426419424786</v>
      </c>
      <c r="IY23" s="305">
        <f t="shared" si="177"/>
        <v>6.309775249788558</v>
      </c>
      <c r="IZ23" s="305">
        <f t="shared" si="178"/>
        <v>2040681.6053941946</v>
      </c>
      <c r="JA23" s="305">
        <f t="shared" si="179"/>
        <v>14070.009905607676</v>
      </c>
      <c r="JB23" s="396">
        <f t="shared" si="180"/>
        <v>4.1482944031880677</v>
      </c>
      <c r="JC23" s="303">
        <f t="shared" si="181"/>
        <v>6.653754536297062</v>
      </c>
      <c r="JD23" s="303">
        <f t="shared" si="182"/>
        <v>4505619.7445435934</v>
      </c>
      <c r="JE23" s="303">
        <f t="shared" si="183"/>
        <v>653.48607650911367</v>
      </c>
      <c r="JF23" s="303">
        <f t="shared" si="184"/>
        <v>37.408579337666865</v>
      </c>
      <c r="JG23" s="303">
        <f t="shared" si="185"/>
        <v>6.427967038146873</v>
      </c>
      <c r="JH23" s="303">
        <f t="shared" si="186"/>
        <v>2678964.9904334424</v>
      </c>
      <c r="JI23" s="303">
        <f t="shared" si="187"/>
        <v>18470.82065744088</v>
      </c>
      <c r="JJ23" s="395">
        <f t="shared" si="188"/>
        <v>4.2664861915463819</v>
      </c>
      <c r="JK23" s="252">
        <f t="shared" si="189"/>
        <v>0.16199856919810326</v>
      </c>
      <c r="JL23" s="253">
        <f t="shared" si="190"/>
        <v>577869.54104519798</v>
      </c>
      <c r="JM23" s="205">
        <f t="shared" si="191"/>
        <v>3.6003489572193947</v>
      </c>
      <c r="JN23" s="252">
        <f t="shared" si="192"/>
        <v>0.18589310477165796</v>
      </c>
      <c r="JO23" s="253">
        <f t="shared" si="193"/>
        <v>663624.75674510142</v>
      </c>
      <c r="JP23" s="205">
        <f t="shared" si="194"/>
        <v>3.6604417325559861</v>
      </c>
      <c r="JQ23" s="252">
        <f t="shared" si="195"/>
        <v>0.24090683128632476</v>
      </c>
      <c r="JR23" s="253">
        <f t="shared" si="196"/>
        <v>861617.47159397532</v>
      </c>
      <c r="JS23" s="205">
        <f t="shared" si="197"/>
        <v>3.7738336502585161</v>
      </c>
      <c r="JZ23" s="30">
        <v>4</v>
      </c>
      <c r="KA23" s="53">
        <f t="shared" si="253"/>
        <v>0.6020599913279624</v>
      </c>
      <c r="KB23" s="74">
        <v>3.6829140215238265</v>
      </c>
      <c r="KC23" s="25">
        <f t="shared" si="26"/>
        <v>5.9638277968424527</v>
      </c>
      <c r="KD23" s="50">
        <f t="shared" si="198"/>
        <v>920084.67441068019</v>
      </c>
      <c r="KE23" s="305">
        <f t="shared" si="199"/>
        <v>6343.7630097397814</v>
      </c>
      <c r="KF23" s="26">
        <f t="shared" si="200"/>
        <v>3.802346950241962</v>
      </c>
      <c r="KK23" s="30">
        <v>4</v>
      </c>
      <c r="KL23" s="53">
        <f t="shared" si="254"/>
        <v>0.6020599913279624</v>
      </c>
      <c r="KM23" s="74">
        <v>3.5896811869023919</v>
      </c>
      <c r="KN23" s="25">
        <f t="shared" si="27"/>
        <v>5.9560391634343333</v>
      </c>
      <c r="KO23" s="50">
        <f t="shared" si="201"/>
        <v>903730.96592179558</v>
      </c>
      <c r="KP23" s="44">
        <f t="shared" si="202"/>
        <v>6231.0081145989589</v>
      </c>
      <c r="KQ23" s="26">
        <f t="shared" si="203"/>
        <v>3.794558316833843</v>
      </c>
      <c r="KV23" s="30">
        <v>4</v>
      </c>
      <c r="KW23" s="53">
        <f t="shared" si="255"/>
        <v>0.6020599913279624</v>
      </c>
      <c r="KX23" s="74">
        <v>3.6065245662467054</v>
      </c>
      <c r="KY23" s="25">
        <f t="shared" si="28"/>
        <v>6.0481016700117092</v>
      </c>
      <c r="KZ23" s="50">
        <f t="shared" si="204"/>
        <v>1117124.7403775684</v>
      </c>
      <c r="LA23" s="44">
        <f t="shared" si="205"/>
        <v>7702.3069749656433</v>
      </c>
      <c r="LB23" s="26">
        <f t="shared" si="206"/>
        <v>3.8866208234112181</v>
      </c>
    </row>
    <row r="24" spans="2:314" ht="15.75" thickBot="1">
      <c r="B24" s="47" t="s">
        <v>27</v>
      </c>
      <c r="C24" s="47">
        <v>5.7</v>
      </c>
      <c r="D24" s="21">
        <v>3.3</v>
      </c>
      <c r="E24" s="13">
        <v>94.3</v>
      </c>
      <c r="F24" s="43"/>
      <c r="G24" s="43"/>
      <c r="M24" s="30">
        <v>4.5</v>
      </c>
      <c r="N24" s="53">
        <f t="shared" si="244"/>
        <v>0.65321251377534373</v>
      </c>
      <c r="O24" s="210">
        <v>3.6025606417527305</v>
      </c>
      <c r="P24" s="196">
        <f t="shared" si="3"/>
        <v>5.9764473033037611</v>
      </c>
      <c r="Q24" s="50">
        <f t="shared" si="29"/>
        <v>947212.24409766053</v>
      </c>
      <c r="R24" s="196">
        <f t="shared" si="30"/>
        <v>6530.8010921147861</v>
      </c>
      <c r="S24" s="213">
        <f t="shared" si="31"/>
        <v>3.8149664567032699</v>
      </c>
      <c r="T24" s="200">
        <f t="shared" si="32"/>
        <v>28.274333882308138</v>
      </c>
      <c r="U24" s="198">
        <f t="shared" si="33"/>
        <v>1.4513923821334587</v>
      </c>
      <c r="V24" s="202">
        <f t="shared" si="34"/>
        <v>6.8062622892548781</v>
      </c>
      <c r="W24" s="205">
        <f t="shared" si="35"/>
        <v>6401213.1576278796</v>
      </c>
      <c r="X24" s="205">
        <f t="shared" si="36"/>
        <v>928.41915395603246</v>
      </c>
      <c r="Y24" s="207">
        <f t="shared" si="37"/>
        <v>58.244360590288586</v>
      </c>
      <c r="Z24" s="196">
        <f t="shared" si="4"/>
        <v>6.3004770434336237</v>
      </c>
      <c r="AA24" s="50">
        <f t="shared" si="38"/>
        <v>1997455.1812747594</v>
      </c>
      <c r="AB24" s="205">
        <f t="shared" si="39"/>
        <v>13771.974085645959</v>
      </c>
      <c r="AC24" s="213">
        <f t="shared" si="40"/>
        <v>4.1389961968331335</v>
      </c>
      <c r="AD24" s="43">
        <f t="shared" si="5"/>
        <v>6.9506307242837311</v>
      </c>
      <c r="AE24" s="43">
        <f t="shared" si="41"/>
        <v>8925462.3895608392</v>
      </c>
      <c r="AF24" s="205">
        <f t="shared" si="207"/>
        <v>1294.531214057125</v>
      </c>
      <c r="AG24" s="207">
        <f t="shared" si="208"/>
        <v>52.97054807175472</v>
      </c>
      <c r="AH24" s="196">
        <f t="shared" si="6"/>
        <v>6.3741797102333848</v>
      </c>
      <c r="AI24" s="50">
        <f t="shared" si="209"/>
        <v>2366898.9131566864</v>
      </c>
      <c r="AJ24" s="205">
        <f t="shared" si="210"/>
        <v>16319.199950476193</v>
      </c>
      <c r="AK24" s="213">
        <f t="shared" si="211"/>
        <v>4.2126988636328946</v>
      </c>
      <c r="AL24" s="43">
        <f t="shared" si="7"/>
        <v>7.2343027692810455</v>
      </c>
      <c r="AM24" s="43">
        <f t="shared" si="42"/>
        <v>17151526.129364841</v>
      </c>
      <c r="AN24" s="205">
        <f t="shared" si="43"/>
        <v>2487.6230467508176</v>
      </c>
      <c r="AO24" s="207">
        <f t="shared" si="44"/>
        <v>43.197082728029727</v>
      </c>
      <c r="AP24" s="196">
        <f t="shared" si="8"/>
        <v>6.5094858223409027</v>
      </c>
      <c r="AQ24" s="50">
        <f t="shared" si="45"/>
        <v>3232107.6886569969</v>
      </c>
      <c r="AR24" s="205">
        <f t="shared" si="46"/>
        <v>22284.606807444714</v>
      </c>
      <c r="AS24" s="213">
        <f t="shared" si="47"/>
        <v>4.3480049757404116</v>
      </c>
      <c r="AT24" s="252">
        <f t="shared" si="48"/>
        <v>0.25067780869969541</v>
      </c>
      <c r="AU24" s="253">
        <f t="shared" si="49"/>
        <v>877776.23652369715</v>
      </c>
      <c r="AV24" s="205">
        <f t="shared" si="50"/>
        <v>3.7819029726900468</v>
      </c>
      <c r="AW24" s="252">
        <f t="shared" si="51"/>
        <v>0.28852668838282303</v>
      </c>
      <c r="AX24" s="253">
        <f t="shared" si="52"/>
        <v>1011718.196345526</v>
      </c>
      <c r="AY24" s="205">
        <f t="shared" si="53"/>
        <v>3.8435787145048876</v>
      </c>
      <c r="AZ24" s="252">
        <f t="shared" si="54"/>
        <v>0.37188114830279206</v>
      </c>
      <c r="BA24" s="253">
        <f t="shared" si="55"/>
        <v>1308415.5135748002</v>
      </c>
      <c r="BB24" s="205">
        <f t="shared" si="56"/>
        <v>3.9552648382104381</v>
      </c>
      <c r="BC24" s="248"/>
      <c r="BG24" s="30">
        <v>4.5</v>
      </c>
      <c r="BH24" s="53">
        <f t="shared" si="245"/>
        <v>0.65321251377534373</v>
      </c>
      <c r="BI24" s="363">
        <v>3.5504399292527911</v>
      </c>
      <c r="BJ24" s="44">
        <f t="shared" si="9"/>
        <v>5.9697290223468915</v>
      </c>
      <c r="BK24" s="50">
        <f t="shared" si="57"/>
        <v>932672.17923766095</v>
      </c>
      <c r="BL24" s="44">
        <f t="shared" si="58"/>
        <v>6430.5508345206554</v>
      </c>
      <c r="BM24" s="26">
        <f t="shared" si="59"/>
        <v>3.8082481757464008</v>
      </c>
      <c r="BN24" s="200">
        <f t="shared" si="60"/>
        <v>28.274333882308138</v>
      </c>
      <c r="BO24" s="198">
        <f t="shared" si="61"/>
        <v>1.4513923821334587</v>
      </c>
      <c r="BP24" s="202">
        <f t="shared" si="212"/>
        <v>6.409619484288247</v>
      </c>
      <c r="BQ24" s="205">
        <f t="shared" si="62"/>
        <v>2568144.665920055</v>
      </c>
      <c r="BR24" s="205">
        <f t="shared" si="63"/>
        <v>372.47856605571292</v>
      </c>
      <c r="BS24" s="207">
        <f t="shared" si="10"/>
        <v>55.589096066180808</v>
      </c>
      <c r="BT24" s="196">
        <f t="shared" si="11"/>
        <v>6.202429620775133</v>
      </c>
      <c r="BU24" s="50">
        <f t="shared" si="64"/>
        <v>1593784.5803715761</v>
      </c>
      <c r="BV24" s="205">
        <f t="shared" si="65"/>
        <v>10988.762173362727</v>
      </c>
      <c r="BW24" s="213">
        <f t="shared" si="66"/>
        <v>4.0409487741746419</v>
      </c>
      <c r="BX24" s="43">
        <f t="shared" si="213"/>
        <v>6.5422246641807282</v>
      </c>
      <c r="BY24" s="43">
        <f t="shared" si="67"/>
        <v>3485175.594698004</v>
      </c>
      <c r="BZ24" s="205">
        <f t="shared" si="214"/>
        <v>505.48289790380909</v>
      </c>
      <c r="CA24" s="207">
        <f t="shared" si="215"/>
        <v>53.028000399455721</v>
      </c>
      <c r="CB24" s="196">
        <f t="shared" si="12"/>
        <v>6.2659415664960836</v>
      </c>
      <c r="CC24" s="50">
        <f t="shared" si="216"/>
        <v>1844767.1925321764</v>
      </c>
      <c r="CD24" s="205">
        <f t="shared" si="217"/>
        <v>12719.227048383149</v>
      </c>
      <c r="CE24" s="213">
        <f t="shared" si="218"/>
        <v>4.1044607198955925</v>
      </c>
      <c r="CF24" s="43">
        <f t="shared" si="219"/>
        <v>6.9081060426738379</v>
      </c>
      <c r="CG24" s="43">
        <f t="shared" si="68"/>
        <v>8092934.8208997855</v>
      </c>
      <c r="CH24" s="205">
        <f t="shared" si="69"/>
        <v>1173.783080553663</v>
      </c>
      <c r="CI24" s="207">
        <f t="shared" si="70"/>
        <v>41.488898244525757</v>
      </c>
      <c r="CJ24" s="196">
        <f t="shared" si="13"/>
        <v>6.4559476739727888</v>
      </c>
      <c r="CK24" s="50">
        <f t="shared" si="71"/>
        <v>2857246.2669466939</v>
      </c>
      <c r="CL24" s="205">
        <f t="shared" si="72"/>
        <v>19700.027271493385</v>
      </c>
      <c r="CM24" s="213">
        <f t="shared" si="73"/>
        <v>4.2944668273722986</v>
      </c>
      <c r="CN24" s="252">
        <f t="shared" si="74"/>
        <v>0.17804563373584845</v>
      </c>
      <c r="CO24" s="253">
        <f t="shared" si="75"/>
        <v>631558.51471928123</v>
      </c>
      <c r="CP24" s="205">
        <f t="shared" si="76"/>
        <v>3.6389327481046374</v>
      </c>
      <c r="CQ24" s="252">
        <f t="shared" si="77"/>
        <v>0.20534539116975253</v>
      </c>
      <c r="CR24" s="253">
        <f t="shared" si="78"/>
        <v>729059.693413425</v>
      </c>
      <c r="CS24" s="205">
        <f t="shared" si="79"/>
        <v>3.7012822420175016</v>
      </c>
      <c r="CT24" s="252">
        <f t="shared" si="80"/>
        <v>0.29615530508477733</v>
      </c>
      <c r="CU24" s="253">
        <f t="shared" si="81"/>
        <v>1054856.2312214628</v>
      </c>
      <c r="CV24" s="205">
        <f t="shared" si="82"/>
        <v>3.8617124260740696</v>
      </c>
      <c r="CZ24" s="30">
        <v>4.5</v>
      </c>
      <c r="DA24" s="53">
        <f t="shared" si="246"/>
        <v>0.65321251377534373</v>
      </c>
      <c r="DB24" s="363">
        <v>3.5008688067796947</v>
      </c>
      <c r="DC24" s="25">
        <f t="shared" si="14"/>
        <v>5.6584356523141608</v>
      </c>
      <c r="DD24" s="50">
        <f t="shared" si="83"/>
        <v>455444.69973678165</v>
      </c>
      <c r="DE24" s="44">
        <f t="shared" si="84"/>
        <v>3140.1818979571726</v>
      </c>
      <c r="DF24" s="26">
        <f t="shared" si="85"/>
        <v>3.4969548057136701</v>
      </c>
      <c r="DG24" s="200">
        <f t="shared" si="86"/>
        <v>28.274333882308138</v>
      </c>
      <c r="DH24" s="196">
        <f t="shared" si="87"/>
        <v>1.4513923821334587</v>
      </c>
      <c r="DI24" s="202">
        <f t="shared" si="88"/>
        <v>6.409619484288247</v>
      </c>
      <c r="DJ24" s="205">
        <f t="shared" si="89"/>
        <v>2568144.665920055</v>
      </c>
      <c r="DK24" s="205">
        <f t="shared" si="90"/>
        <v>372.47856605571292</v>
      </c>
      <c r="DL24" s="207">
        <f t="shared" si="220"/>
        <v>55.589096066180808</v>
      </c>
      <c r="DM24" s="196">
        <f t="shared" si="15"/>
        <v>5.9070754453229304</v>
      </c>
      <c r="DN24" s="50">
        <f t="shared" si="91"/>
        <v>807375.27471501892</v>
      </c>
      <c r="DO24" s="205">
        <f t="shared" si="92"/>
        <v>5566.6587490941238</v>
      </c>
      <c r="DP24" s="213">
        <f t="shared" si="93"/>
        <v>3.7455945987224397</v>
      </c>
      <c r="DQ24" s="43">
        <f t="shared" si="221"/>
        <v>6.5422246641807282</v>
      </c>
      <c r="DR24" s="43">
        <f t="shared" si="94"/>
        <v>3485175.594698004</v>
      </c>
      <c r="DS24" s="205">
        <f t="shared" si="222"/>
        <v>505.48289790380909</v>
      </c>
      <c r="DT24" s="207">
        <f t="shared" si="16"/>
        <v>53.028000399455721</v>
      </c>
      <c r="DU24" s="196">
        <f t="shared" si="17"/>
        <v>5.9715357735139012</v>
      </c>
      <c r="DV24" s="50">
        <f t="shared" si="223"/>
        <v>936560.36265504244</v>
      </c>
      <c r="DW24" s="205">
        <f t="shared" si="224"/>
        <v>6457.3589260194804</v>
      </c>
      <c r="DX24" s="213">
        <f t="shared" si="225"/>
        <v>3.8100549269134101</v>
      </c>
      <c r="DY24" s="43">
        <f t="shared" si="226"/>
        <v>6.9081060426738379</v>
      </c>
      <c r="DZ24" s="43">
        <f t="shared" si="95"/>
        <v>8092934.8208997855</v>
      </c>
      <c r="EA24" s="205">
        <f t="shared" si="96"/>
        <v>1173.783080553663</v>
      </c>
      <c r="EB24" s="207">
        <f t="shared" si="227"/>
        <v>41.488898244525757</v>
      </c>
      <c r="EC24" s="196">
        <f t="shared" si="18"/>
        <v>6.1642500902671902</v>
      </c>
      <c r="ED24" s="50">
        <f t="shared" si="97"/>
        <v>1459654.5664027533</v>
      </c>
      <c r="EE24" s="205">
        <f t="shared" si="98"/>
        <v>10063.967918251048</v>
      </c>
      <c r="EF24" s="213">
        <f t="shared" si="99"/>
        <v>4.0027692436666999</v>
      </c>
      <c r="EG24" s="252">
        <f t="shared" si="100"/>
        <v>0.116141926138686</v>
      </c>
      <c r="EH24" s="253">
        <f t="shared" si="101"/>
        <v>376754.2928704911</v>
      </c>
      <c r="EI24" s="205">
        <f t="shared" si="102"/>
        <v>3.4145773629179477</v>
      </c>
      <c r="EJ24" s="252">
        <f t="shared" si="103"/>
        <v>0.13541498471718777</v>
      </c>
      <c r="EK24" s="253">
        <f t="shared" si="104"/>
        <v>439581.61505913362</v>
      </c>
      <c r="EL24" s="205">
        <f t="shared" si="105"/>
        <v>3.4815586737175304</v>
      </c>
      <c r="EM24" s="252">
        <f t="shared" si="106"/>
        <v>0.20298416597122151</v>
      </c>
      <c r="EN24" s="253">
        <f t="shared" si="107"/>
        <v>660553.51470835146</v>
      </c>
      <c r="EO24" s="205">
        <f t="shared" si="108"/>
        <v>3.6584271611200356</v>
      </c>
      <c r="ES24" s="30">
        <v>4.5</v>
      </c>
      <c r="ET24" s="53">
        <f t="shared" si="247"/>
        <v>0.65321251377534373</v>
      </c>
      <c r="EU24" s="363">
        <v>3.6316752556814604</v>
      </c>
      <c r="EV24" s="44">
        <f t="shared" si="19"/>
        <v>5.9698982527646258</v>
      </c>
      <c r="EW24" s="50">
        <f t="shared" si="109"/>
        <v>933035.68203345337</v>
      </c>
      <c r="EX24" s="44">
        <f t="shared" si="110"/>
        <v>6433.0570990569731</v>
      </c>
      <c r="EY24" s="26">
        <f t="shared" si="111"/>
        <v>3.8084174061641352</v>
      </c>
      <c r="EZ24" s="200">
        <f t="shared" si="112"/>
        <v>28.274333882308138</v>
      </c>
      <c r="FA24" s="196">
        <f t="shared" si="113"/>
        <v>1.4513923821334587</v>
      </c>
      <c r="FB24" s="202">
        <f t="shared" si="228"/>
        <v>6.409619484288247</v>
      </c>
      <c r="FC24" s="205">
        <f t="shared" si="114"/>
        <v>2568144.665920055</v>
      </c>
      <c r="FD24" s="205">
        <f t="shared" si="115"/>
        <v>372.47856605571292</v>
      </c>
      <c r="FE24" s="207">
        <f t="shared" si="229"/>
        <v>55.589096066180808</v>
      </c>
      <c r="FF24" s="196">
        <f t="shared" si="20"/>
        <v>6.2198831164612098</v>
      </c>
      <c r="FG24" s="50">
        <f t="shared" si="116"/>
        <v>1659140.3157860998</v>
      </c>
      <c r="FH24" s="205">
        <f t="shared" si="117"/>
        <v>11439.374283669369</v>
      </c>
      <c r="FI24" s="213">
        <f t="shared" si="118"/>
        <v>4.0584022698607187</v>
      </c>
      <c r="FJ24" s="43">
        <f t="shared" si="230"/>
        <v>6.5422246641807282</v>
      </c>
      <c r="FK24" s="43">
        <f t="shared" si="119"/>
        <v>3485175.594698004</v>
      </c>
      <c r="FL24" s="205">
        <f t="shared" si="231"/>
        <v>505.48289790380909</v>
      </c>
      <c r="FM24" s="207">
        <f t="shared" si="232"/>
        <v>53.028000399455721</v>
      </c>
      <c r="FN24" s="196">
        <f t="shared" si="248"/>
        <v>5.9715357735139012</v>
      </c>
      <c r="FO24" s="50">
        <f t="shared" si="233"/>
        <v>936560.36265504244</v>
      </c>
      <c r="FP24" s="205">
        <f t="shared" si="234"/>
        <v>6457.3589260194804</v>
      </c>
      <c r="FQ24" s="213">
        <f t="shared" si="235"/>
        <v>3.8100549269134101</v>
      </c>
      <c r="FR24" s="43">
        <f t="shared" si="120"/>
        <v>6.9081060426738379</v>
      </c>
      <c r="FS24" s="43">
        <f t="shared" si="121"/>
        <v>8092934.8208997855</v>
      </c>
      <c r="FT24" s="205">
        <f t="shared" si="122"/>
        <v>1173.783080553663</v>
      </c>
      <c r="FU24" s="207">
        <f t="shared" si="123"/>
        <v>41.488898244525757</v>
      </c>
      <c r="FV24" s="196">
        <f t="shared" si="249"/>
        <v>6.1642500902671902</v>
      </c>
      <c r="FW24" s="50">
        <f t="shared" si="124"/>
        <v>1459654.5664027533</v>
      </c>
      <c r="FX24" s="205">
        <f t="shared" si="125"/>
        <v>10063.967918251048</v>
      </c>
      <c r="FY24" s="213">
        <f t="shared" si="126"/>
        <v>4.0027692436666999</v>
      </c>
      <c r="FZ24" s="252">
        <f t="shared" si="127"/>
        <v>0.18156712369412401</v>
      </c>
      <c r="GA24" s="253">
        <f t="shared" si="128"/>
        <v>630404.47744955926</v>
      </c>
      <c r="GB24" s="205">
        <f t="shared" si="129"/>
        <v>3.6381384424697307</v>
      </c>
      <c r="GC24" s="252">
        <f t="shared" si="130"/>
        <v>0.20927356163715005</v>
      </c>
      <c r="GD24" s="253">
        <f t="shared" si="131"/>
        <v>727293.0716130255</v>
      </c>
      <c r="GE24" s="205">
        <f t="shared" si="132"/>
        <v>3.7002286037860626</v>
      </c>
      <c r="GF24" s="252">
        <f t="shared" si="133"/>
        <v>0.30117094367622754</v>
      </c>
      <c r="GG24" s="253">
        <f t="shared" si="134"/>
        <v>1050186.4828678034</v>
      </c>
      <c r="GH24" s="205">
        <f t="shared" si="135"/>
        <v>3.8597855775069898</v>
      </c>
      <c r="GL24" s="30">
        <v>4.5</v>
      </c>
      <c r="GM24" s="53">
        <f t="shared" si="250"/>
        <v>0.65321251377534373</v>
      </c>
      <c r="GN24" s="363">
        <v>3.6266095832622334</v>
      </c>
      <c r="GO24" s="44">
        <f t="shared" si="21"/>
        <v>5.9472783996068994</v>
      </c>
      <c r="GP24" s="50">
        <f t="shared" si="136"/>
        <v>885683.18516518443</v>
      </c>
      <c r="GQ24" s="44">
        <f t="shared" si="137"/>
        <v>6106.5729977495066</v>
      </c>
      <c r="GR24" s="26">
        <f t="shared" si="138"/>
        <v>3.7857975530064092</v>
      </c>
      <c r="GS24" s="200">
        <f t="shared" si="139"/>
        <v>28.274333882308138</v>
      </c>
      <c r="GT24" s="196">
        <f t="shared" si="140"/>
        <v>1.4513923821334587</v>
      </c>
      <c r="GU24" s="202">
        <f t="shared" si="141"/>
        <v>6.409619484288247</v>
      </c>
      <c r="GV24" s="205">
        <f t="shared" si="142"/>
        <v>2568144.665920055</v>
      </c>
      <c r="GW24" s="205">
        <f t="shared" si="143"/>
        <v>372.47856605571292</v>
      </c>
      <c r="GX24" s="207">
        <f t="shared" si="236"/>
        <v>55.589096066180808</v>
      </c>
      <c r="GY24" s="196">
        <f t="shared" si="22"/>
        <v>6.1812787701142371</v>
      </c>
      <c r="GZ24" s="50">
        <f t="shared" si="144"/>
        <v>1518024.4624147746</v>
      </c>
      <c r="HA24" s="205">
        <f t="shared" si="145"/>
        <v>10466.414342478891</v>
      </c>
      <c r="HB24" s="213">
        <f t="shared" si="146"/>
        <v>4.019797923513746</v>
      </c>
      <c r="HC24" s="43">
        <f t="shared" si="251"/>
        <v>6.5422246641807282</v>
      </c>
      <c r="HD24" s="43">
        <f t="shared" si="147"/>
        <v>3485175.594698004</v>
      </c>
      <c r="HE24" s="205">
        <f t="shared" si="237"/>
        <v>505.48289790380909</v>
      </c>
      <c r="HF24" s="207">
        <f t="shared" si="238"/>
        <v>53.028000399455721</v>
      </c>
      <c r="HG24" s="196">
        <f t="shared" si="23"/>
        <v>6.2441391704677827</v>
      </c>
      <c r="HH24" s="50">
        <f t="shared" si="239"/>
        <v>1754442.6261456897</v>
      </c>
      <c r="HI24" s="205">
        <f t="shared" si="240"/>
        <v>12096.460841044256</v>
      </c>
      <c r="HJ24" s="213">
        <f t="shared" si="241"/>
        <v>4.0826583238672924</v>
      </c>
      <c r="HK24" s="43">
        <f t="shared" si="242"/>
        <v>6.9081060426738379</v>
      </c>
      <c r="HL24" s="43">
        <f t="shared" si="148"/>
        <v>8092934.8208997855</v>
      </c>
      <c r="HM24" s="205">
        <f t="shared" si="149"/>
        <v>1173.783080553663</v>
      </c>
      <c r="HN24" s="207">
        <f t="shared" si="243"/>
        <v>41.488898244525757</v>
      </c>
      <c r="HO24" s="196">
        <f t="shared" si="24"/>
        <v>6.4322111906276476</v>
      </c>
      <c r="HP24" s="50">
        <f t="shared" si="150"/>
        <v>2705273.576612968</v>
      </c>
      <c r="HQ24" s="205">
        <f t="shared" si="151"/>
        <v>18652.212045088028</v>
      </c>
      <c r="HR24" s="213">
        <f t="shared" si="152"/>
        <v>4.2707303440271565</v>
      </c>
      <c r="HS24" s="252">
        <f t="shared" si="153"/>
        <v>0.17122633501165749</v>
      </c>
      <c r="HT24" s="253">
        <f t="shared" si="154"/>
        <v>595083.35651385901</v>
      </c>
      <c r="HU24" s="205">
        <f t="shared" si="155"/>
        <v>3.6130969573439038</v>
      </c>
      <c r="HV24" s="252">
        <f t="shared" si="156"/>
        <v>0.1977235464300223</v>
      </c>
      <c r="HW24" s="253">
        <f t="shared" si="157"/>
        <v>687792.06935768807</v>
      </c>
      <c r="HX24" s="205">
        <f t="shared" si="158"/>
        <v>3.6759763172465809</v>
      </c>
      <c r="HY24" s="252">
        <f t="shared" si="159"/>
        <v>0.28635984174580686</v>
      </c>
      <c r="HZ24" s="253">
        <f t="shared" si="160"/>
        <v>999293.25606557075</v>
      </c>
      <c r="IA24" s="205">
        <f t="shared" si="161"/>
        <v>3.8382121098953155</v>
      </c>
      <c r="IB24" s="205"/>
      <c r="IF24" s="30">
        <v>4.5</v>
      </c>
      <c r="IG24" s="53">
        <f t="shared" si="252"/>
        <v>0.65321251377534373</v>
      </c>
      <c r="IH24" s="67">
        <v>3.4439402294597521</v>
      </c>
      <c r="II24" s="305">
        <f t="shared" si="25"/>
        <v>6.1524634689937781</v>
      </c>
      <c r="IJ24" s="50">
        <f t="shared" si="162"/>
        <v>1420572.7152945537</v>
      </c>
      <c r="IK24" s="305">
        <f t="shared" si="163"/>
        <v>9794.5079345042759</v>
      </c>
      <c r="IL24" s="26">
        <f t="shared" si="164"/>
        <v>3.9909826223932869</v>
      </c>
      <c r="IM24" s="25">
        <f t="shared" si="165"/>
        <v>6.3093215947838486</v>
      </c>
      <c r="IN24" s="305">
        <f t="shared" si="166"/>
        <v>2038551.064683917</v>
      </c>
      <c r="IO24" s="305">
        <f t="shared" si="167"/>
        <v>295.66736931962595</v>
      </c>
      <c r="IP24" s="305">
        <f t="shared" si="168"/>
        <v>44.230541574064141</v>
      </c>
      <c r="IQ24" s="305">
        <f t="shared" si="169"/>
        <v>6.257730799574583</v>
      </c>
      <c r="IR24" s="305">
        <f t="shared" si="170"/>
        <v>1810217.668896209</v>
      </c>
      <c r="IS24" s="305">
        <f t="shared" si="171"/>
        <v>12481.016374798826</v>
      </c>
      <c r="IT24" s="396">
        <f t="shared" si="172"/>
        <v>4.0962499529740928</v>
      </c>
      <c r="IU24" s="25">
        <f t="shared" si="173"/>
        <v>6.4321761722647794</v>
      </c>
      <c r="IV24" s="305">
        <f t="shared" si="174"/>
        <v>2705055.4517311859</v>
      </c>
      <c r="IW24" s="305">
        <f t="shared" si="175"/>
        <v>392.33583260818773</v>
      </c>
      <c r="IX24" s="305">
        <f t="shared" si="176"/>
        <v>41.679274750201685</v>
      </c>
      <c r="IY24" s="305">
        <f t="shared" si="177"/>
        <v>6.3206968728340511</v>
      </c>
      <c r="IZ24" s="305">
        <f t="shared" si="178"/>
        <v>2092651.3253957946</v>
      </c>
      <c r="JA24" s="305">
        <f t="shared" si="179"/>
        <v>14428.328652285909</v>
      </c>
      <c r="JB24" s="396">
        <f t="shared" si="180"/>
        <v>4.1592160262335609</v>
      </c>
      <c r="JC24" s="303">
        <f t="shared" si="181"/>
        <v>6.6744365435667738</v>
      </c>
      <c r="JD24" s="303">
        <f t="shared" si="182"/>
        <v>4725377.8754456853</v>
      </c>
      <c r="JE24" s="303">
        <f t="shared" si="183"/>
        <v>685.35935629889127</v>
      </c>
      <c r="JF24" s="303">
        <f t="shared" si="184"/>
        <v>37.245574474647327</v>
      </c>
      <c r="JG24" s="303">
        <f t="shared" si="185"/>
        <v>6.4360603527606832</v>
      </c>
      <c r="JH24" s="303">
        <f t="shared" si="186"/>
        <v>2729357.0480174469</v>
      </c>
      <c r="JI24" s="303">
        <f t="shared" si="187"/>
        <v>18818.261800388773</v>
      </c>
      <c r="JJ24" s="395">
        <f t="shared" si="188"/>
        <v>4.2745795061601921</v>
      </c>
      <c r="JK24" s="252">
        <f t="shared" si="189"/>
        <v>0.16712780218018167</v>
      </c>
      <c r="JL24" s="253">
        <f t="shared" si="190"/>
        <v>596266.17312035442</v>
      </c>
      <c r="JM24" s="205">
        <f t="shared" si="191"/>
        <v>3.6139593254085449</v>
      </c>
      <c r="JN24" s="252">
        <f t="shared" si="192"/>
        <v>0.19111941329745599</v>
      </c>
      <c r="JO24" s="253">
        <f t="shared" si="193"/>
        <v>682400.24533454794</v>
      </c>
      <c r="JP24" s="205">
        <f t="shared" si="194"/>
        <v>3.67255832769529</v>
      </c>
      <c r="JQ24" s="252">
        <f t="shared" si="195"/>
        <v>0.24598233274571907</v>
      </c>
      <c r="JR24" s="253">
        <f t="shared" si="196"/>
        <v>879925.36447326816</v>
      </c>
      <c r="JS24" s="205">
        <f t="shared" si="197"/>
        <v>3.7829649901268949</v>
      </c>
      <c r="JZ24" s="30">
        <v>4.5</v>
      </c>
      <c r="KA24" s="53">
        <f t="shared" si="253"/>
        <v>0.65321251377534373</v>
      </c>
      <c r="KB24" s="74">
        <v>3.6954667159755017</v>
      </c>
      <c r="KC24" s="25">
        <f t="shared" si="26"/>
        <v>5.9732676949047159</v>
      </c>
      <c r="KD24" s="50">
        <f t="shared" si="198"/>
        <v>940302.72544971213</v>
      </c>
      <c r="KE24" s="305">
        <f t="shared" si="199"/>
        <v>6483.1616193216569</v>
      </c>
      <c r="KF24" s="26">
        <f t="shared" si="200"/>
        <v>3.8117868483042252</v>
      </c>
      <c r="KK24" s="30">
        <v>4.5</v>
      </c>
      <c r="KL24" s="53">
        <f t="shared" si="254"/>
        <v>0.65321251377534373</v>
      </c>
      <c r="KM24" s="74">
        <v>3.6017325683085257</v>
      </c>
      <c r="KN24" s="25">
        <f t="shared" si="27"/>
        <v>5.9654739237736223</v>
      </c>
      <c r="KO24" s="50">
        <f t="shared" si="201"/>
        <v>923578.73256618704</v>
      </c>
      <c r="KP24" s="44">
        <f t="shared" si="202"/>
        <v>6367.8537021480433</v>
      </c>
      <c r="KQ24" s="26">
        <f t="shared" si="203"/>
        <v>3.8039930771731321</v>
      </c>
      <c r="KV24" s="30">
        <v>4.5</v>
      </c>
      <c r="KW24" s="53">
        <f t="shared" si="255"/>
        <v>0.65321251377534373</v>
      </c>
      <c r="KX24" s="74">
        <v>3.6173569816131543</v>
      </c>
      <c r="KY24" s="25">
        <f t="shared" si="28"/>
        <v>6.0570600959833563</v>
      </c>
      <c r="KZ24" s="50">
        <f t="shared" si="204"/>
        <v>1140407.5818146139</v>
      </c>
      <c r="LA24" s="44">
        <f t="shared" si="205"/>
        <v>7862.8365787921266</v>
      </c>
      <c r="LB24" s="26">
        <f t="shared" si="206"/>
        <v>3.895579249382866</v>
      </c>
    </row>
    <row r="25" spans="2:314" ht="15.75" thickBot="1">
      <c r="B25" s="43"/>
      <c r="C25" s="43"/>
      <c r="D25" s="43"/>
      <c r="E25" s="43"/>
      <c r="F25" s="43"/>
      <c r="G25" s="43"/>
      <c r="M25" s="30">
        <v>5</v>
      </c>
      <c r="N25" s="53">
        <f t="shared" si="244"/>
        <v>0.69897000433601886</v>
      </c>
      <c r="O25" s="210">
        <v>3.6183930643838109</v>
      </c>
      <c r="P25" s="196">
        <f t="shared" si="3"/>
        <v>5.9847911446520996</v>
      </c>
      <c r="Q25" s="50">
        <f t="shared" si="29"/>
        <v>965586.40984846849</v>
      </c>
      <c r="R25" s="196">
        <f t="shared" si="30"/>
        <v>6657.4865551668263</v>
      </c>
      <c r="S25" s="213">
        <f t="shared" si="31"/>
        <v>3.8233102980516094</v>
      </c>
      <c r="T25" s="200">
        <f t="shared" si="32"/>
        <v>31.415926535897931</v>
      </c>
      <c r="U25" s="198">
        <f t="shared" si="33"/>
        <v>1.4971498726941339</v>
      </c>
      <c r="V25" s="202">
        <f t="shared" si="34"/>
        <v>6.8355781937023954</v>
      </c>
      <c r="W25" s="205">
        <f t="shared" si="35"/>
        <v>6848227.7272509057</v>
      </c>
      <c r="X25" s="205">
        <f t="shared" si="36"/>
        <v>993.25325310501694</v>
      </c>
      <c r="Y25" s="207">
        <f t="shared" si="37"/>
        <v>57.805158477994681</v>
      </c>
      <c r="Z25" s="196">
        <f t="shared" si="4"/>
        <v>6.3127202061054746</v>
      </c>
      <c r="AA25" s="50">
        <f t="shared" si="38"/>
        <v>2054566.5165726547</v>
      </c>
      <c r="AB25" s="205">
        <f t="shared" si="39"/>
        <v>14165.743035804477</v>
      </c>
      <c r="AC25" s="213">
        <f t="shared" si="40"/>
        <v>4.1512393595049835</v>
      </c>
      <c r="AD25" s="43">
        <f t="shared" si="5"/>
        <v>6.9773725042994927</v>
      </c>
      <c r="AE25" s="43">
        <f t="shared" si="41"/>
        <v>9492322.9245550763</v>
      </c>
      <c r="AF25" s="205">
        <f t="shared" si="207"/>
        <v>1376.7475323316191</v>
      </c>
      <c r="AG25" s="207">
        <f t="shared" si="208"/>
        <v>52.562937745031846</v>
      </c>
      <c r="AH25" s="196">
        <f t="shared" si="6"/>
        <v>6.384880752448348</v>
      </c>
      <c r="AI25" s="50">
        <f t="shared" si="209"/>
        <v>2425943.8936880911</v>
      </c>
      <c r="AJ25" s="205">
        <f t="shared" si="210"/>
        <v>16726.300920444901</v>
      </c>
      <c r="AK25" s="213">
        <f t="shared" si="211"/>
        <v>4.2233999058478569</v>
      </c>
      <c r="AL25" s="43">
        <f t="shared" si="7"/>
        <v>7.2557052160436362</v>
      </c>
      <c r="AM25" s="43">
        <f t="shared" si="42"/>
        <v>18017943.305149429</v>
      </c>
      <c r="AN25" s="205">
        <f t="shared" si="43"/>
        <v>2613.2864610922629</v>
      </c>
      <c r="AO25" s="207">
        <f t="shared" si="44"/>
        <v>42.861821261651187</v>
      </c>
      <c r="AP25" s="196">
        <f t="shared" si="8"/>
        <v>6.5172490457142853</v>
      </c>
      <c r="AQ25" s="50">
        <f t="shared" si="45"/>
        <v>3290402.6457887823</v>
      </c>
      <c r="AR25" s="205">
        <f t="shared" si="46"/>
        <v>22686.536546078663</v>
      </c>
      <c r="AS25" s="213">
        <f t="shared" si="47"/>
        <v>4.3557681991137951</v>
      </c>
      <c r="AT25" s="252">
        <f t="shared" si="48"/>
        <v>0.25808799572624608</v>
      </c>
      <c r="AU25" s="253">
        <f t="shared" si="49"/>
        <v>903965.69365473336</v>
      </c>
      <c r="AV25" s="205">
        <f t="shared" si="50"/>
        <v>3.7946711023050086</v>
      </c>
      <c r="AW25" s="252">
        <f t="shared" si="51"/>
        <v>0.29590159807590211</v>
      </c>
      <c r="AX25" s="253">
        <f t="shared" si="52"/>
        <v>1037869.3362415381</v>
      </c>
      <c r="AY25" s="205">
        <f t="shared" si="53"/>
        <v>3.8546618343481511</v>
      </c>
      <c r="AZ25" s="252">
        <f t="shared" si="54"/>
        <v>0.37857606069910638</v>
      </c>
      <c r="BA25" s="253">
        <f t="shared" si="55"/>
        <v>1332363.2367212204</v>
      </c>
      <c r="BB25" s="205">
        <f t="shared" si="56"/>
        <v>3.9631417942984282</v>
      </c>
      <c r="BC25" s="248"/>
      <c r="BG25" s="30">
        <v>5</v>
      </c>
      <c r="BH25" s="53">
        <f t="shared" si="245"/>
        <v>0.69897000433601886</v>
      </c>
      <c r="BI25" s="363">
        <v>3.5660238597242611</v>
      </c>
      <c r="BJ25" s="44">
        <f t="shared" si="9"/>
        <v>5.9784220127678482</v>
      </c>
      <c r="BK25" s="50">
        <f t="shared" si="57"/>
        <v>951528.96458455606</v>
      </c>
      <c r="BL25" s="44">
        <f t="shared" si="58"/>
        <v>6560.5638438590131</v>
      </c>
      <c r="BM25" s="26">
        <f t="shared" si="59"/>
        <v>3.8169411661673576</v>
      </c>
      <c r="BN25" s="200">
        <f t="shared" si="60"/>
        <v>31.415926535897931</v>
      </c>
      <c r="BO25" s="198">
        <f t="shared" si="61"/>
        <v>1.4971498726941339</v>
      </c>
      <c r="BP25" s="202">
        <f t="shared" si="212"/>
        <v>6.4376498730032887</v>
      </c>
      <c r="BQ25" s="205">
        <f t="shared" si="62"/>
        <v>2739364.8132069628</v>
      </c>
      <c r="BR25" s="205">
        <f t="shared" si="63"/>
        <v>397.31199377791148</v>
      </c>
      <c r="BS25" s="207">
        <f t="shared" si="10"/>
        <v>55.259548358032184</v>
      </c>
      <c r="BT25" s="196">
        <f t="shared" si="11"/>
        <v>6.2149016399598951</v>
      </c>
      <c r="BU25" s="50">
        <f t="shared" si="64"/>
        <v>1640218.2506257272</v>
      </c>
      <c r="BV25" s="205">
        <f t="shared" si="65"/>
        <v>11308.911185684239</v>
      </c>
      <c r="BW25" s="213">
        <f t="shared" si="66"/>
        <v>4.0534207933594049</v>
      </c>
      <c r="BX25" s="43">
        <f t="shared" si="213"/>
        <v>6.5692817362083087</v>
      </c>
      <c r="BY25" s="43">
        <f t="shared" si="67"/>
        <v>3709212.6838650913</v>
      </c>
      <c r="BZ25" s="205">
        <f t="shared" si="214"/>
        <v>537.97678924242507</v>
      </c>
      <c r="CA25" s="207">
        <f t="shared" si="215"/>
        <v>52.702274082176224</v>
      </c>
      <c r="CB25" s="196">
        <f t="shared" si="12"/>
        <v>6.2776353448332802</v>
      </c>
      <c r="CC25" s="50">
        <f t="shared" si="216"/>
        <v>1895114.0213486047</v>
      </c>
      <c r="CD25" s="205">
        <f t="shared" si="217"/>
        <v>13066.356349833506</v>
      </c>
      <c r="CE25" s="213">
        <f t="shared" si="218"/>
        <v>4.1161544982327891</v>
      </c>
      <c r="CF25" s="43">
        <f t="shared" si="219"/>
        <v>6.9295537314965534</v>
      </c>
      <c r="CG25" s="43">
        <f t="shared" si="68"/>
        <v>8502638.8246965818</v>
      </c>
      <c r="CH25" s="205">
        <f t="shared" si="69"/>
        <v>1233.2057298563429</v>
      </c>
      <c r="CI25" s="207">
        <f t="shared" si="70"/>
        <v>41.198513960815447</v>
      </c>
      <c r="CJ25" s="196">
        <f t="shared" si="13"/>
        <v>6.4644014659338112</v>
      </c>
      <c r="CK25" s="50">
        <f t="shared" si="71"/>
        <v>2913409.0565832928</v>
      </c>
      <c r="CL25" s="205">
        <f t="shared" si="72"/>
        <v>20087.256226968224</v>
      </c>
      <c r="CM25" s="213">
        <f t="shared" si="73"/>
        <v>4.3029206193333209</v>
      </c>
      <c r="CN25" s="252">
        <f t="shared" si="74"/>
        <v>0.1835667172949097</v>
      </c>
      <c r="CO25" s="253">
        <f t="shared" si="75"/>
        <v>651261.97351421788</v>
      </c>
      <c r="CP25" s="205">
        <f t="shared" si="76"/>
        <v>3.6522748743264399</v>
      </c>
      <c r="CQ25" s="252">
        <f t="shared" si="77"/>
        <v>0.21128570016053139</v>
      </c>
      <c r="CR25" s="253">
        <f t="shared" si="78"/>
        <v>750300.81027682859</v>
      </c>
      <c r="CS25" s="205">
        <f t="shared" si="79"/>
        <v>3.713754568860157</v>
      </c>
      <c r="CT25" s="252">
        <f t="shared" si="80"/>
        <v>0.30215185280843398</v>
      </c>
      <c r="CU25" s="253">
        <f t="shared" si="81"/>
        <v>1076458.1145182892</v>
      </c>
      <c r="CV25" s="205">
        <f t="shared" si="82"/>
        <v>3.87051628928918</v>
      </c>
      <c r="CZ25" s="30">
        <v>5</v>
      </c>
      <c r="DA25" s="53">
        <f t="shared" si="246"/>
        <v>0.69897000433601886</v>
      </c>
      <c r="DB25" s="363">
        <v>3.515820102704315</v>
      </c>
      <c r="DC25" s="25">
        <f t="shared" si="14"/>
        <v>5.6662338009515913</v>
      </c>
      <c r="DD25" s="50">
        <f t="shared" si="83"/>
        <v>463696.48197271832</v>
      </c>
      <c r="DE25" s="44">
        <f t="shared" si="84"/>
        <v>3197.0759560462193</v>
      </c>
      <c r="DF25" s="26">
        <f t="shared" si="85"/>
        <v>3.5047529543511002</v>
      </c>
      <c r="DG25" s="200">
        <f t="shared" si="86"/>
        <v>31.415926535897931</v>
      </c>
      <c r="DH25" s="196">
        <f t="shared" si="87"/>
        <v>1.4971498726941339</v>
      </c>
      <c r="DI25" s="202">
        <f t="shared" si="88"/>
        <v>6.4376498730032887</v>
      </c>
      <c r="DJ25" s="205">
        <f t="shared" si="89"/>
        <v>2739364.8132069628</v>
      </c>
      <c r="DK25" s="205">
        <f t="shared" si="90"/>
        <v>397.31199377791148</v>
      </c>
      <c r="DL25" s="207">
        <f t="shared" si="220"/>
        <v>55.259548358032184</v>
      </c>
      <c r="DM25" s="196">
        <f t="shared" si="15"/>
        <v>5.9197418178525467</v>
      </c>
      <c r="DN25" s="50">
        <f t="shared" si="91"/>
        <v>831269.44583205401</v>
      </c>
      <c r="DO25" s="205">
        <f t="shared" si="92"/>
        <v>5731.4033243450122</v>
      </c>
      <c r="DP25" s="213">
        <f t="shared" si="93"/>
        <v>3.7582609712520556</v>
      </c>
      <c r="DQ25" s="43">
        <f t="shared" si="221"/>
        <v>6.5692817362083087</v>
      </c>
      <c r="DR25" s="43">
        <f t="shared" si="94"/>
        <v>3709212.6838650913</v>
      </c>
      <c r="DS25" s="205">
        <f t="shared" si="222"/>
        <v>537.97678924242507</v>
      </c>
      <c r="DT25" s="207">
        <f t="shared" si="16"/>
        <v>52.702274082176224</v>
      </c>
      <c r="DU25" s="196">
        <f t="shared" si="17"/>
        <v>5.9834147426598481</v>
      </c>
      <c r="DV25" s="50">
        <f t="shared" si="223"/>
        <v>962531.03776177391</v>
      </c>
      <c r="DW25" s="205">
        <f t="shared" si="224"/>
        <v>6636.4204979183678</v>
      </c>
      <c r="DX25" s="213">
        <f t="shared" si="225"/>
        <v>3.8219338960593574</v>
      </c>
      <c r="DY25" s="43">
        <f t="shared" si="226"/>
        <v>6.9295537314965534</v>
      </c>
      <c r="DZ25" s="43">
        <f t="shared" si="95"/>
        <v>8502638.8246965818</v>
      </c>
      <c r="EA25" s="205">
        <f t="shared" si="96"/>
        <v>1233.2057298563429</v>
      </c>
      <c r="EB25" s="207">
        <f t="shared" si="227"/>
        <v>41.198513960815447</v>
      </c>
      <c r="EC25" s="196">
        <f t="shared" si="18"/>
        <v>6.1728450086692623</v>
      </c>
      <c r="ED25" s="50">
        <f t="shared" si="97"/>
        <v>1488829.6482797971</v>
      </c>
      <c r="EE25" s="205">
        <f t="shared" si="98"/>
        <v>10265.123105773613</v>
      </c>
      <c r="EF25" s="213">
        <f t="shared" si="99"/>
        <v>4.0113641620687712</v>
      </c>
      <c r="EG25" s="252">
        <f t="shared" si="100"/>
        <v>0.1200023927667969</v>
      </c>
      <c r="EH25" s="253">
        <f t="shared" si="101"/>
        <v>389331.96628284268</v>
      </c>
      <c r="EI25" s="205">
        <f t="shared" si="102"/>
        <v>3.4288392165327846</v>
      </c>
      <c r="EJ25" s="252">
        <f t="shared" si="103"/>
        <v>0.13967049444522081</v>
      </c>
      <c r="EK25" s="253">
        <f t="shared" si="104"/>
        <v>453465.61005202733</v>
      </c>
      <c r="EL25" s="205">
        <f t="shared" si="105"/>
        <v>3.4950635099974803</v>
      </c>
      <c r="EM25" s="252">
        <f t="shared" si="106"/>
        <v>0.20764233668707618</v>
      </c>
      <c r="EN25" s="253">
        <f t="shared" si="107"/>
        <v>675829.93923695863</v>
      </c>
      <c r="EO25" s="205">
        <f t="shared" si="108"/>
        <v>3.6683565804912353</v>
      </c>
      <c r="ES25" s="30">
        <v>5</v>
      </c>
      <c r="ET25" s="53">
        <f t="shared" si="247"/>
        <v>0.69897000433601886</v>
      </c>
      <c r="EU25" s="363">
        <v>3.6471109822765824</v>
      </c>
      <c r="EV25" s="44">
        <f t="shared" si="19"/>
        <v>5.9777259075826894</v>
      </c>
      <c r="EW25" s="50">
        <f t="shared" si="109"/>
        <v>950005.036179455</v>
      </c>
      <c r="EX25" s="44">
        <f t="shared" si="110"/>
        <v>6550.0567232486592</v>
      </c>
      <c r="EY25" s="26">
        <f t="shared" si="111"/>
        <v>3.8162450609821983</v>
      </c>
      <c r="EZ25" s="200">
        <f t="shared" si="112"/>
        <v>31.415926535897931</v>
      </c>
      <c r="FA25" s="196">
        <f t="shared" si="113"/>
        <v>1.4971498726941339</v>
      </c>
      <c r="FB25" s="202">
        <f t="shared" si="228"/>
        <v>6.4376498730032887</v>
      </c>
      <c r="FC25" s="205">
        <f t="shared" si="114"/>
        <v>2739364.8132069628</v>
      </c>
      <c r="FD25" s="205">
        <f t="shared" si="115"/>
        <v>397.31199377791148</v>
      </c>
      <c r="FE25" s="207">
        <f t="shared" si="229"/>
        <v>55.259548358032184</v>
      </c>
      <c r="FF25" s="196">
        <f t="shared" si="20"/>
        <v>6.232292537977778</v>
      </c>
      <c r="FG25" s="50">
        <f t="shared" si="116"/>
        <v>1707231.9822947192</v>
      </c>
      <c r="FH25" s="205">
        <f t="shared" si="117"/>
        <v>11770.954782246337</v>
      </c>
      <c r="FI25" s="213">
        <f t="shared" si="118"/>
        <v>4.0708116913772869</v>
      </c>
      <c r="FJ25" s="43">
        <f t="shared" si="230"/>
        <v>6.5692817362083087</v>
      </c>
      <c r="FK25" s="43">
        <f t="shared" si="119"/>
        <v>3709212.6838650913</v>
      </c>
      <c r="FL25" s="205">
        <f t="shared" si="231"/>
        <v>537.97678924242507</v>
      </c>
      <c r="FM25" s="207">
        <f t="shared" si="232"/>
        <v>52.702274082176224</v>
      </c>
      <c r="FN25" s="196">
        <f t="shared" si="248"/>
        <v>5.9834147426598481</v>
      </c>
      <c r="FO25" s="50">
        <f t="shared" si="233"/>
        <v>962531.03776177391</v>
      </c>
      <c r="FP25" s="205">
        <f t="shared" si="234"/>
        <v>6636.4204979183678</v>
      </c>
      <c r="FQ25" s="213">
        <f t="shared" si="235"/>
        <v>3.8219338960593574</v>
      </c>
      <c r="FR25" s="43">
        <f t="shared" si="120"/>
        <v>6.9295537314965534</v>
      </c>
      <c r="FS25" s="43">
        <f t="shared" si="121"/>
        <v>8502638.8246965818</v>
      </c>
      <c r="FT25" s="205">
        <f t="shared" si="122"/>
        <v>1233.2057298563429</v>
      </c>
      <c r="FU25" s="207">
        <f t="shared" si="123"/>
        <v>41.198513960815447</v>
      </c>
      <c r="FV25" s="196">
        <f t="shared" si="249"/>
        <v>6.1728450086692623</v>
      </c>
      <c r="FW25" s="50">
        <f t="shared" si="124"/>
        <v>1488829.6482797971</v>
      </c>
      <c r="FX25" s="205">
        <f t="shared" si="125"/>
        <v>10265.123105773613</v>
      </c>
      <c r="FY25" s="213">
        <f t="shared" si="126"/>
        <v>4.0113641620687712</v>
      </c>
      <c r="FZ25" s="252">
        <f t="shared" si="127"/>
        <v>0.18717345444710262</v>
      </c>
      <c r="GA25" s="253">
        <f t="shared" si="128"/>
        <v>649993.8784031393</v>
      </c>
      <c r="GB25" s="205">
        <f t="shared" si="129"/>
        <v>3.6514284199065856</v>
      </c>
      <c r="GC25" s="252">
        <f t="shared" si="130"/>
        <v>0.21529744860258992</v>
      </c>
      <c r="GD25" s="253">
        <f t="shared" si="131"/>
        <v>748384.80657146883</v>
      </c>
      <c r="GE25" s="205">
        <f t="shared" si="132"/>
        <v>3.7126441154327843</v>
      </c>
      <c r="GF25" s="252">
        <f t="shared" si="133"/>
        <v>0.30722504475273671</v>
      </c>
      <c r="GG25" s="253">
        <f t="shared" si="134"/>
        <v>1071550.4577758648</v>
      </c>
      <c r="GH25" s="205">
        <f t="shared" si="135"/>
        <v>3.8685317795638059</v>
      </c>
      <c r="GL25" s="30">
        <v>5</v>
      </c>
      <c r="GM25" s="53">
        <f t="shared" si="250"/>
        <v>0.69897000433601886</v>
      </c>
      <c r="GN25" s="363">
        <v>3.6406051842136491</v>
      </c>
      <c r="GO25" s="44">
        <f t="shared" si="21"/>
        <v>5.955106054424963</v>
      </c>
      <c r="GP25" s="50">
        <f t="shared" si="136"/>
        <v>901791.32756491716</v>
      </c>
      <c r="GQ25" s="44">
        <f t="shared" si="137"/>
        <v>6217.6347736414882</v>
      </c>
      <c r="GR25" s="26">
        <f t="shared" si="138"/>
        <v>3.7936252078244723</v>
      </c>
      <c r="GS25" s="200">
        <f t="shared" si="139"/>
        <v>31.415926535897931</v>
      </c>
      <c r="GT25" s="196">
        <f t="shared" si="140"/>
        <v>1.4971498726941339</v>
      </c>
      <c r="GU25" s="202">
        <f t="shared" si="141"/>
        <v>6.4376498730032887</v>
      </c>
      <c r="GV25" s="205">
        <f t="shared" si="142"/>
        <v>2739364.8132069628</v>
      </c>
      <c r="GW25" s="205">
        <f t="shared" si="143"/>
        <v>397.31199377791148</v>
      </c>
      <c r="GX25" s="207">
        <f t="shared" si="236"/>
        <v>55.259548358032184</v>
      </c>
      <c r="GY25" s="196">
        <f t="shared" si="22"/>
        <v>6.1936218926922848</v>
      </c>
      <c r="GZ25" s="50">
        <f t="shared" si="144"/>
        <v>1561787.3206470611</v>
      </c>
      <c r="HA25" s="205">
        <f t="shared" si="145"/>
        <v>10768.148746904531</v>
      </c>
      <c r="HB25" s="213">
        <f t="shared" si="146"/>
        <v>4.0321410460917937</v>
      </c>
      <c r="HC25" s="43">
        <f t="shared" si="251"/>
        <v>6.5692817362083087</v>
      </c>
      <c r="HD25" s="43">
        <f t="shared" si="147"/>
        <v>3709212.6838650913</v>
      </c>
      <c r="HE25" s="205">
        <f t="shared" si="237"/>
        <v>537.97678924242507</v>
      </c>
      <c r="HF25" s="207">
        <f t="shared" si="238"/>
        <v>52.702274082176224</v>
      </c>
      <c r="HG25" s="196">
        <f t="shared" si="23"/>
        <v>6.2557117478980482</v>
      </c>
      <c r="HH25" s="50">
        <f t="shared" si="239"/>
        <v>1801821.4299768123</v>
      </c>
      <c r="HI25" s="205">
        <f t="shared" si="240"/>
        <v>12423.126322546927</v>
      </c>
      <c r="HJ25" s="213">
        <f t="shared" si="241"/>
        <v>4.0942309012975571</v>
      </c>
      <c r="HK25" s="43">
        <f t="shared" si="242"/>
        <v>6.9295537314965534</v>
      </c>
      <c r="HL25" s="43">
        <f t="shared" si="148"/>
        <v>8502638.8246965818</v>
      </c>
      <c r="HM25" s="205">
        <f t="shared" si="149"/>
        <v>1233.2057298563429</v>
      </c>
      <c r="HN25" s="207">
        <f t="shared" si="243"/>
        <v>41.198513960815447</v>
      </c>
      <c r="HO25" s="196">
        <f t="shared" si="24"/>
        <v>6.4405765138850892</v>
      </c>
      <c r="HP25" s="50">
        <f t="shared" si="150"/>
        <v>2757887.2933895038</v>
      </c>
      <c r="HQ25" s="205">
        <f t="shared" si="151"/>
        <v>19014.970994970216</v>
      </c>
      <c r="HR25" s="213">
        <f t="shared" si="152"/>
        <v>4.279095667284599</v>
      </c>
      <c r="HS25" s="252">
        <f t="shared" si="153"/>
        <v>0.1765795457271358</v>
      </c>
      <c r="HT25" s="253">
        <f t="shared" si="154"/>
        <v>613799.12611492723</v>
      </c>
      <c r="HU25" s="205">
        <f t="shared" si="155"/>
        <v>3.6265454191770736</v>
      </c>
      <c r="HV25" s="252">
        <f t="shared" si="156"/>
        <v>0.20349835813626346</v>
      </c>
      <c r="HW25" s="253">
        <f t="shared" si="157"/>
        <v>708020.66773001372</v>
      </c>
      <c r="HX25" s="205">
        <f t="shared" si="158"/>
        <v>3.6885650887023997</v>
      </c>
      <c r="HY25" s="252">
        <f t="shared" si="159"/>
        <v>0.29223973669870001</v>
      </c>
      <c r="HZ25" s="253">
        <f t="shared" si="160"/>
        <v>1020040.4421327572</v>
      </c>
      <c r="IA25" s="205">
        <f t="shared" si="161"/>
        <v>3.8471365442270216</v>
      </c>
      <c r="IB25" s="205"/>
      <c r="IF25" s="30">
        <v>5</v>
      </c>
      <c r="IG25" s="53">
        <f t="shared" si="252"/>
        <v>0.69897000433601886</v>
      </c>
      <c r="IH25" s="67">
        <v>3.4547391438693298</v>
      </c>
      <c r="II25" s="305">
        <f t="shared" si="25"/>
        <v>6.1597152945714768</v>
      </c>
      <c r="IJ25" s="50">
        <f t="shared" si="162"/>
        <v>1444492.5109792384</v>
      </c>
      <c r="IK25" s="305">
        <f t="shared" si="163"/>
        <v>9959.4291849992132</v>
      </c>
      <c r="IL25" s="26">
        <f t="shared" si="164"/>
        <v>3.9982344479709861</v>
      </c>
      <c r="IM25" s="25">
        <f t="shared" si="165"/>
        <v>6.3342449038158515</v>
      </c>
      <c r="IN25" s="305">
        <f t="shared" si="166"/>
        <v>2158961.5299916868</v>
      </c>
      <c r="IO25" s="305">
        <f t="shared" si="167"/>
        <v>313.13146238693429</v>
      </c>
      <c r="IP25" s="305">
        <f t="shared" si="168"/>
        <v>44.013822971526167</v>
      </c>
      <c r="IQ25" s="305">
        <f t="shared" si="169"/>
        <v>6.2686599943410695</v>
      </c>
      <c r="IR25" s="305">
        <f t="shared" si="170"/>
        <v>1856350.5641112784</v>
      </c>
      <c r="IS25" s="305">
        <f t="shared" si="171"/>
        <v>12799.091615411877</v>
      </c>
      <c r="IT25" s="396">
        <f t="shared" si="172"/>
        <v>4.1071791477405792</v>
      </c>
      <c r="IU25" s="25">
        <f t="shared" si="173"/>
        <v>6.4549653356448502</v>
      </c>
      <c r="IV25" s="305">
        <f t="shared" si="174"/>
        <v>2850790.7150715222</v>
      </c>
      <c r="IW25" s="305">
        <f t="shared" si="175"/>
        <v>413.47298373254341</v>
      </c>
      <c r="IX25" s="305">
        <f t="shared" si="176"/>
        <v>41.486723326754031</v>
      </c>
      <c r="IY25" s="305">
        <f t="shared" si="177"/>
        <v>6.3303375118280698</v>
      </c>
      <c r="IZ25" s="305">
        <f t="shared" si="178"/>
        <v>2139624.2518981546</v>
      </c>
      <c r="JA25" s="305">
        <f t="shared" si="179"/>
        <v>14752.195707017319</v>
      </c>
      <c r="JB25" s="396">
        <f t="shared" si="180"/>
        <v>4.1688566652275796</v>
      </c>
      <c r="JC25" s="303">
        <f t="shared" si="181"/>
        <v>6.6927608823839515</v>
      </c>
      <c r="JD25" s="303">
        <f t="shared" si="182"/>
        <v>4929023.4279054189</v>
      </c>
      <c r="JE25" s="303">
        <f t="shared" si="183"/>
        <v>714.89569993654618</v>
      </c>
      <c r="JF25" s="303">
        <f t="shared" si="184"/>
        <v>37.100266884014268</v>
      </c>
      <c r="JG25" s="303">
        <f t="shared" si="185"/>
        <v>6.443192066057267</v>
      </c>
      <c r="JH25" s="303">
        <f t="shared" si="186"/>
        <v>2774546.872390734</v>
      </c>
      <c r="JI25" s="303">
        <f t="shared" si="187"/>
        <v>19129.834793884736</v>
      </c>
      <c r="JJ25" s="395">
        <f t="shared" si="188"/>
        <v>4.2817112194567759</v>
      </c>
      <c r="JK25" s="252">
        <f t="shared" si="189"/>
        <v>0.17178988599261849</v>
      </c>
      <c r="JL25" s="253">
        <f t="shared" si="190"/>
        <v>612992.81880108535</v>
      </c>
      <c r="JM25" s="205">
        <f t="shared" si="191"/>
        <v>3.6259745401963412</v>
      </c>
      <c r="JN25" s="252">
        <f t="shared" si="192"/>
        <v>0.19585122003584679</v>
      </c>
      <c r="JO25" s="253">
        <f t="shared" si="193"/>
        <v>699405.17274973425</v>
      </c>
      <c r="JP25" s="205">
        <f t="shared" si="194"/>
        <v>3.6832479933949802</v>
      </c>
      <c r="JQ25" s="252">
        <f t="shared" si="195"/>
        <v>0.25053947214646416</v>
      </c>
      <c r="JR25" s="253">
        <f t="shared" si="196"/>
        <v>896369.72571571846</v>
      </c>
      <c r="JS25" s="205">
        <f t="shared" si="197"/>
        <v>3.7910063335063562</v>
      </c>
      <c r="JZ25" s="30">
        <v>5</v>
      </c>
      <c r="KA25" s="53">
        <f t="shared" si="253"/>
        <v>0.69897000433601886</v>
      </c>
      <c r="KB25" s="74">
        <v>3.7065299287917188</v>
      </c>
      <c r="KC25" s="25">
        <f t="shared" si="26"/>
        <v>5.9816320413261188</v>
      </c>
      <c r="KD25" s="50">
        <f t="shared" si="198"/>
        <v>958588.11767583119</v>
      </c>
      <c r="KE25" s="305">
        <f t="shared" si="199"/>
        <v>6609.2350102266137</v>
      </c>
      <c r="KF25" s="26">
        <f t="shared" si="200"/>
        <v>3.8201511947256281</v>
      </c>
      <c r="KK25" s="30">
        <v>5</v>
      </c>
      <c r="KL25" s="53">
        <f t="shared" si="254"/>
        <v>0.69897000433601886</v>
      </c>
      <c r="KM25" s="74">
        <v>3.612337469912994</v>
      </c>
      <c r="KN25" s="25">
        <f t="shared" si="27"/>
        <v>5.9738337178476906</v>
      </c>
      <c r="KO25" s="50">
        <f t="shared" si="201"/>
        <v>941529.03598945052</v>
      </c>
      <c r="KP25" s="44">
        <f t="shared" si="202"/>
        <v>6491.6167361786238</v>
      </c>
      <c r="KQ25" s="26">
        <f t="shared" si="203"/>
        <v>3.8123528712471995</v>
      </c>
      <c r="KV25" s="30">
        <v>5</v>
      </c>
      <c r="KW25" s="53">
        <f t="shared" si="255"/>
        <v>0.69897000433601886</v>
      </c>
      <c r="KX25" s="74">
        <v>3.6268901166519187</v>
      </c>
      <c r="KY25" s="25">
        <f t="shared" si="28"/>
        <v>6.0649948634178674</v>
      </c>
      <c r="KZ25" s="50">
        <f t="shared" si="204"/>
        <v>1161434.8769839802</v>
      </c>
      <c r="LA25" s="44">
        <f t="shared" si="205"/>
        <v>8007.8147324340671</v>
      </c>
      <c r="LB25" s="26">
        <f t="shared" si="206"/>
        <v>3.9035140168173768</v>
      </c>
    </row>
    <row r="26" spans="2:314" ht="15.75" thickBot="1">
      <c r="B26" s="43"/>
      <c r="C26" s="7" t="s">
        <v>15</v>
      </c>
      <c r="D26" s="1"/>
      <c r="E26" s="457" t="s">
        <v>10</v>
      </c>
      <c r="F26" s="43"/>
      <c r="G26" s="43"/>
      <c r="M26" s="30">
        <v>5.5</v>
      </c>
      <c r="N26" s="53">
        <f t="shared" si="244"/>
        <v>0.74036268949424389</v>
      </c>
      <c r="O26" s="210">
        <v>3.6325440542373646</v>
      </c>
      <c r="P26" s="196">
        <f t="shared" si="3"/>
        <v>5.9922743406240837</v>
      </c>
      <c r="Q26" s="50">
        <f t="shared" si="29"/>
        <v>982368.30187893158</v>
      </c>
      <c r="R26" s="196">
        <f t="shared" si="30"/>
        <v>6773.1936730627822</v>
      </c>
      <c r="S26" s="213">
        <f t="shared" si="31"/>
        <v>3.8307934940235926</v>
      </c>
      <c r="T26" s="200">
        <f t="shared" si="32"/>
        <v>34.557519189487721</v>
      </c>
      <c r="U26" s="198">
        <f t="shared" si="33"/>
        <v>1.5385425578523588</v>
      </c>
      <c r="V26" s="202">
        <f t="shared" si="34"/>
        <v>6.861897541776842</v>
      </c>
      <c r="W26" s="205">
        <f t="shared" si="35"/>
        <v>7276081.2786686812</v>
      </c>
      <c r="X26" s="205">
        <f t="shared" si="36"/>
        <v>1055.3082764955482</v>
      </c>
      <c r="Y26" s="207">
        <f t="shared" si="37"/>
        <v>57.405192239567768</v>
      </c>
      <c r="Z26" s="196">
        <f t="shared" si="4"/>
        <v>6.323648071593472</v>
      </c>
      <c r="AA26" s="50">
        <f t="shared" si="38"/>
        <v>2106920.1255766866</v>
      </c>
      <c r="AB26" s="205">
        <f t="shared" si="39"/>
        <v>14526.708605021115</v>
      </c>
      <c r="AC26" s="213">
        <f t="shared" si="40"/>
        <v>4.1621672249929809</v>
      </c>
      <c r="AD26" s="43">
        <f t="shared" si="5"/>
        <v>7.001375813038309</v>
      </c>
      <c r="AE26" s="43">
        <f t="shared" si="41"/>
        <v>10031729.497751657</v>
      </c>
      <c r="AF26" s="205">
        <f t="shared" si="207"/>
        <v>1454.9819828949048</v>
      </c>
      <c r="AG26" s="207">
        <f t="shared" si="208"/>
        <v>52.19259931074739</v>
      </c>
      <c r="AH26" s="196">
        <f t="shared" si="6"/>
        <v>6.394427644753728</v>
      </c>
      <c r="AI26" s="50">
        <f t="shared" si="209"/>
        <v>2479862.7479446838</v>
      </c>
      <c r="AJ26" s="205">
        <f t="shared" si="210"/>
        <v>17098.058480019088</v>
      </c>
      <c r="AK26" s="213">
        <f t="shared" si="211"/>
        <v>4.2329467981532378</v>
      </c>
      <c r="AL26" s="43">
        <f t="shared" si="7"/>
        <v>7.2748917031566958</v>
      </c>
      <c r="AM26" s="43">
        <f t="shared" si="42"/>
        <v>18831794.362320591</v>
      </c>
      <c r="AN26" s="205">
        <f t="shared" si="43"/>
        <v>2731.3257907222537</v>
      </c>
      <c r="AO26" s="207">
        <f t="shared" si="44"/>
        <v>42.558600281016503</v>
      </c>
      <c r="AP26" s="196">
        <f t="shared" si="8"/>
        <v>6.5241674015634938</v>
      </c>
      <c r="AQ26" s="50">
        <f t="shared" si="45"/>
        <v>3343238.8245461211</v>
      </c>
      <c r="AR26" s="205">
        <f t="shared" si="46"/>
        <v>23050.829317927612</v>
      </c>
      <c r="AS26" s="213">
        <f t="shared" si="47"/>
        <v>4.3626865549630027</v>
      </c>
      <c r="AT26" s="252">
        <f t="shared" si="48"/>
        <v>0.26486206131971668</v>
      </c>
      <c r="AU26" s="253">
        <f t="shared" si="49"/>
        <v>927921.18102702044</v>
      </c>
      <c r="AV26" s="205">
        <f t="shared" si="50"/>
        <v>3.8060302415808778</v>
      </c>
      <c r="AW26" s="252">
        <f t="shared" si="51"/>
        <v>0.30261397414906105</v>
      </c>
      <c r="AX26" s="253">
        <f t="shared" si="52"/>
        <v>1061686.7588032652</v>
      </c>
      <c r="AY26" s="205">
        <f t="shared" si="53"/>
        <v>3.8645155543353469</v>
      </c>
      <c r="AZ26" s="252">
        <f t="shared" si="54"/>
        <v>0.38461767695906313</v>
      </c>
      <c r="BA26" s="253">
        <f t="shared" si="55"/>
        <v>1353990.8327855344</v>
      </c>
      <c r="BB26" s="205">
        <f t="shared" si="56"/>
        <v>3.9701348773615335</v>
      </c>
      <c r="BC26" s="248"/>
      <c r="BG26" s="30">
        <v>5.5</v>
      </c>
      <c r="BH26" s="53">
        <f t="shared" si="245"/>
        <v>0.74036268949424389</v>
      </c>
      <c r="BI26" s="363">
        <v>3.5799868377783763</v>
      </c>
      <c r="BJ26" s="44">
        <f t="shared" si="9"/>
        <v>5.9862205135579671</v>
      </c>
      <c r="BK26" s="50">
        <f t="shared" si="57"/>
        <v>968769.62537270307</v>
      </c>
      <c r="BL26" s="44">
        <f t="shared" si="58"/>
        <v>6679.4340622346981</v>
      </c>
      <c r="BM26" s="26">
        <f t="shared" si="59"/>
        <v>3.824739666957476</v>
      </c>
      <c r="BN26" s="200">
        <f t="shared" si="60"/>
        <v>34.557519189487721</v>
      </c>
      <c r="BO26" s="198">
        <f t="shared" si="61"/>
        <v>1.5385425578523588</v>
      </c>
      <c r="BP26" s="202">
        <f t="shared" si="212"/>
        <v>6.4628842010571912</v>
      </c>
      <c r="BQ26" s="205">
        <f t="shared" si="62"/>
        <v>2903248.4380316525</v>
      </c>
      <c r="BR26" s="205">
        <f t="shared" si="63"/>
        <v>421.08134695523484</v>
      </c>
      <c r="BS26" s="207">
        <f t="shared" si="10"/>
        <v>54.957130097380706</v>
      </c>
      <c r="BT26" s="196">
        <f t="shared" si="11"/>
        <v>6.2260904233513639</v>
      </c>
      <c r="BU26" s="50">
        <f t="shared" si="64"/>
        <v>1683024.4428390474</v>
      </c>
      <c r="BV26" s="205">
        <f t="shared" si="65"/>
        <v>11604.04960750895</v>
      </c>
      <c r="BW26" s="213">
        <f t="shared" si="66"/>
        <v>4.0646095767508736</v>
      </c>
      <c r="BX26" s="43">
        <f t="shared" si="213"/>
        <v>6.5936288524056508</v>
      </c>
      <c r="BY26" s="43">
        <f t="shared" si="67"/>
        <v>3923095.2480381019</v>
      </c>
      <c r="BZ26" s="205">
        <f t="shared" si="214"/>
        <v>568.99788858495026</v>
      </c>
      <c r="CA26" s="207">
        <f t="shared" si="215"/>
        <v>52.404380845359427</v>
      </c>
      <c r="CB26" s="196">
        <f t="shared" si="12"/>
        <v>6.2881129067339909</v>
      </c>
      <c r="CC26" s="50">
        <f t="shared" si="216"/>
        <v>1941390.5295805226</v>
      </c>
      <c r="CD26" s="205">
        <f t="shared" si="217"/>
        <v>13385.421767730604</v>
      </c>
      <c r="CE26" s="213">
        <f t="shared" si="218"/>
        <v>4.1266320601335007</v>
      </c>
      <c r="CF26" s="43">
        <f t="shared" si="219"/>
        <v>6.9488208706226393</v>
      </c>
      <c r="CG26" s="43">
        <f t="shared" si="68"/>
        <v>8888344.3302782625</v>
      </c>
      <c r="CH26" s="205">
        <f t="shared" si="69"/>
        <v>1289.1476849748988</v>
      </c>
      <c r="CI26" s="207">
        <f t="shared" si="70"/>
        <v>40.935826695753825</v>
      </c>
      <c r="CJ26" s="196">
        <f t="shared" si="13"/>
        <v>6.4719536826207502</v>
      </c>
      <c r="CK26" s="50">
        <f t="shared" si="71"/>
        <v>2964515.2079859637</v>
      </c>
      <c r="CL26" s="205">
        <f t="shared" si="72"/>
        <v>20439.620875413304</v>
      </c>
      <c r="CM26" s="213">
        <f t="shared" si="73"/>
        <v>4.31047283602026</v>
      </c>
      <c r="CN26" s="252">
        <f t="shared" si="74"/>
        <v>0.18865099164430968</v>
      </c>
      <c r="CO26" s="253">
        <f t="shared" si="75"/>
        <v>669413.26433888252</v>
      </c>
      <c r="CP26" s="205">
        <f t="shared" si="76"/>
        <v>3.6642134669965722</v>
      </c>
      <c r="CQ26" s="252">
        <f t="shared" si="77"/>
        <v>0.21673869552863539</v>
      </c>
      <c r="CR26" s="253">
        <f t="shared" si="78"/>
        <v>769807.58470757341</v>
      </c>
      <c r="CS26" s="205">
        <f t="shared" si="79"/>
        <v>3.7249013391661587</v>
      </c>
      <c r="CT26" s="252">
        <f t="shared" si="80"/>
        <v>0.30759730458263718</v>
      </c>
      <c r="CU26" s="253">
        <f t="shared" si="81"/>
        <v>1096085.1379707903</v>
      </c>
      <c r="CV26" s="205">
        <f t="shared" si="82"/>
        <v>3.8783634425066822</v>
      </c>
      <c r="CZ26" s="30">
        <v>5.5</v>
      </c>
      <c r="DA26" s="53">
        <f t="shared" si="246"/>
        <v>0.74036268949424389</v>
      </c>
      <c r="DB26" s="363">
        <v>3.5292222342925816</v>
      </c>
      <c r="DC26" s="25">
        <f t="shared" si="14"/>
        <v>5.6732254038232703</v>
      </c>
      <c r="DD26" s="50">
        <f t="shared" si="83"/>
        <v>471221.83248300309</v>
      </c>
      <c r="DE26" s="44">
        <f t="shared" si="84"/>
        <v>3248.9614417305102</v>
      </c>
      <c r="DF26" s="26">
        <f t="shared" si="85"/>
        <v>3.5117445572227797</v>
      </c>
      <c r="DG26" s="200">
        <f t="shared" si="86"/>
        <v>34.557519189487721</v>
      </c>
      <c r="DH26" s="196">
        <f t="shared" si="87"/>
        <v>1.5385425578523588</v>
      </c>
      <c r="DI26" s="202">
        <f t="shared" si="88"/>
        <v>6.4628842010571912</v>
      </c>
      <c r="DJ26" s="205">
        <f t="shared" si="89"/>
        <v>2903248.4380316525</v>
      </c>
      <c r="DK26" s="205">
        <f t="shared" si="90"/>
        <v>421.08134695523484</v>
      </c>
      <c r="DL26" s="207">
        <f t="shared" si="220"/>
        <v>54.957130097380706</v>
      </c>
      <c r="DM26" s="196">
        <f t="shared" si="15"/>
        <v>5.9311052809988976</v>
      </c>
      <c r="DN26" s="50">
        <f t="shared" si="91"/>
        <v>853306.94630126189</v>
      </c>
      <c r="DO26" s="205">
        <f t="shared" si="92"/>
        <v>5883.3466010800885</v>
      </c>
      <c r="DP26" s="213">
        <f t="shared" si="93"/>
        <v>3.7696244343984064</v>
      </c>
      <c r="DQ26" s="43">
        <f t="shared" si="221"/>
        <v>6.5936288524056508</v>
      </c>
      <c r="DR26" s="43">
        <f t="shared" si="94"/>
        <v>3923095.2480381019</v>
      </c>
      <c r="DS26" s="205">
        <f t="shared" si="222"/>
        <v>568.99788858495026</v>
      </c>
      <c r="DT26" s="207">
        <f t="shared" si="16"/>
        <v>52.404380845359427</v>
      </c>
      <c r="DU26" s="196">
        <f t="shared" si="17"/>
        <v>5.9940586247901209</v>
      </c>
      <c r="DV26" s="50">
        <f t="shared" si="223"/>
        <v>986412.63107279432</v>
      </c>
      <c r="DW26" s="205">
        <f t="shared" si="224"/>
        <v>6801.0783522154588</v>
      </c>
      <c r="DX26" s="213">
        <f t="shared" si="225"/>
        <v>3.8325777781896306</v>
      </c>
      <c r="DY26" s="43">
        <f t="shared" si="226"/>
        <v>6.9488208706226393</v>
      </c>
      <c r="DZ26" s="43">
        <f t="shared" si="95"/>
        <v>8888344.3302782625</v>
      </c>
      <c r="EA26" s="205">
        <f t="shared" si="96"/>
        <v>1289.1476849748988</v>
      </c>
      <c r="EB26" s="207">
        <f t="shared" si="227"/>
        <v>40.935826695753825</v>
      </c>
      <c r="EC26" s="196">
        <f t="shared" si="18"/>
        <v>6.1805237115585001</v>
      </c>
      <c r="ED26" s="50">
        <f t="shared" si="97"/>
        <v>1515387.5383888069</v>
      </c>
      <c r="EE26" s="205">
        <f t="shared" si="98"/>
        <v>10448.233384181609</v>
      </c>
      <c r="EF26" s="213">
        <f t="shared" si="99"/>
        <v>4.019042864958009</v>
      </c>
      <c r="EG26" s="252">
        <f t="shared" si="100"/>
        <v>0.12357407990495269</v>
      </c>
      <c r="EH26" s="253">
        <f t="shared" si="101"/>
        <v>400971.83069292037</v>
      </c>
      <c r="EI26" s="205">
        <f t="shared" si="102"/>
        <v>3.4416330167819336</v>
      </c>
      <c r="EJ26" s="252">
        <f t="shared" si="103"/>
        <v>0.14359658439304993</v>
      </c>
      <c r="EK26" s="253">
        <f t="shared" si="104"/>
        <v>466278.62824786169</v>
      </c>
      <c r="EL26" s="205">
        <f t="shared" si="105"/>
        <v>3.5071646635425497</v>
      </c>
      <c r="EM26" s="252">
        <f t="shared" si="106"/>
        <v>0.21189437732960353</v>
      </c>
      <c r="EN26" s="253">
        <f t="shared" si="107"/>
        <v>689779.5460514545</v>
      </c>
      <c r="EO26" s="205">
        <f t="shared" si="108"/>
        <v>3.6772294655406386</v>
      </c>
      <c r="ES26" s="30">
        <v>5.5</v>
      </c>
      <c r="ET26" s="53">
        <f t="shared" si="247"/>
        <v>0.74036268949424389</v>
      </c>
      <c r="EU26" s="363">
        <v>3.66096148016236</v>
      </c>
      <c r="EV26" s="44">
        <f t="shared" si="19"/>
        <v>5.9847439648741076</v>
      </c>
      <c r="EW26" s="50">
        <f t="shared" si="109"/>
        <v>965481.51862850157</v>
      </c>
      <c r="EX26" s="44">
        <f t="shared" si="110"/>
        <v>6656.7633553790474</v>
      </c>
      <c r="EY26" s="26">
        <f t="shared" si="111"/>
        <v>3.823263118273617</v>
      </c>
      <c r="EZ26" s="200">
        <f t="shared" si="112"/>
        <v>34.557519189487721</v>
      </c>
      <c r="FA26" s="196">
        <f t="shared" si="113"/>
        <v>1.5385425578523588</v>
      </c>
      <c r="FB26" s="202">
        <f t="shared" si="228"/>
        <v>6.4628842010571912</v>
      </c>
      <c r="FC26" s="205">
        <f t="shared" si="114"/>
        <v>2903248.4380316525</v>
      </c>
      <c r="FD26" s="205">
        <f t="shared" si="115"/>
        <v>421.08134695523484</v>
      </c>
      <c r="FE26" s="207">
        <f t="shared" si="229"/>
        <v>54.957130097380706</v>
      </c>
      <c r="FF26" s="196">
        <f t="shared" si="20"/>
        <v>6.2434251233829254</v>
      </c>
      <c r="FG26" s="50">
        <f t="shared" si="116"/>
        <v>1751560.4220233606</v>
      </c>
      <c r="FH26" s="205">
        <f t="shared" si="117"/>
        <v>12076.588735349786</v>
      </c>
      <c r="FI26" s="213">
        <f t="shared" si="118"/>
        <v>4.0819442767824352</v>
      </c>
      <c r="FJ26" s="43">
        <f t="shared" si="230"/>
        <v>6.5936288524056508</v>
      </c>
      <c r="FK26" s="43">
        <f t="shared" si="119"/>
        <v>3923095.2480381019</v>
      </c>
      <c r="FL26" s="205">
        <f t="shared" si="231"/>
        <v>568.99788858495026</v>
      </c>
      <c r="FM26" s="207">
        <f t="shared" si="232"/>
        <v>52.404380845359427</v>
      </c>
      <c r="FN26" s="196">
        <f t="shared" si="248"/>
        <v>5.9940586247901209</v>
      </c>
      <c r="FO26" s="50">
        <f t="shared" si="233"/>
        <v>986412.63107279432</v>
      </c>
      <c r="FP26" s="205">
        <f t="shared" si="234"/>
        <v>6801.0783522154588</v>
      </c>
      <c r="FQ26" s="213">
        <f t="shared" si="235"/>
        <v>3.8325777781896306</v>
      </c>
      <c r="FR26" s="43">
        <f t="shared" si="120"/>
        <v>6.9488208706226393</v>
      </c>
      <c r="FS26" s="43">
        <f t="shared" si="121"/>
        <v>8888344.3302782625</v>
      </c>
      <c r="FT26" s="205">
        <f t="shared" si="122"/>
        <v>1289.1476849748988</v>
      </c>
      <c r="FU26" s="207">
        <f t="shared" si="123"/>
        <v>40.935826695753825</v>
      </c>
      <c r="FV26" s="196">
        <f t="shared" si="249"/>
        <v>6.1805237115585001</v>
      </c>
      <c r="FW26" s="50">
        <f t="shared" si="124"/>
        <v>1515387.5383888069</v>
      </c>
      <c r="FX26" s="205">
        <f t="shared" si="125"/>
        <v>10448.233384181609</v>
      </c>
      <c r="FY26" s="213">
        <f t="shared" si="126"/>
        <v>4.019042864958009</v>
      </c>
      <c r="FZ26" s="252">
        <f t="shared" si="127"/>
        <v>0.19233488368115487</v>
      </c>
      <c r="GA26" s="253">
        <f t="shared" si="128"/>
        <v>668035.71683412429</v>
      </c>
      <c r="GB26" s="205">
        <f t="shared" si="129"/>
        <v>3.6633188362482518</v>
      </c>
      <c r="GC26" s="252">
        <f t="shared" si="130"/>
        <v>0.22082562468232983</v>
      </c>
      <c r="GD26" s="253">
        <f t="shared" si="131"/>
        <v>767749.41606372129</v>
      </c>
      <c r="GE26" s="205">
        <f t="shared" si="132"/>
        <v>3.723738648198236</v>
      </c>
      <c r="GF26" s="252">
        <f t="shared" si="133"/>
        <v>0.31272123741971836</v>
      </c>
      <c r="GG26" s="253">
        <f t="shared" si="134"/>
        <v>1090956.5351833077</v>
      </c>
      <c r="GH26" s="205">
        <f t="shared" si="135"/>
        <v>3.8763266015991507</v>
      </c>
      <c r="GL26" s="30">
        <v>5.5</v>
      </c>
      <c r="GM26" s="53">
        <f t="shared" si="250"/>
        <v>0.74036268949424389</v>
      </c>
      <c r="GN26" s="363">
        <v>3.653160214581388</v>
      </c>
      <c r="GO26" s="44">
        <f t="shared" si="21"/>
        <v>5.9621241117163795</v>
      </c>
      <c r="GP26" s="50">
        <f t="shared" si="136"/>
        <v>916482.36300393345</v>
      </c>
      <c r="GQ26" s="44">
        <f t="shared" si="137"/>
        <v>6318.9259371449998</v>
      </c>
      <c r="GR26" s="26">
        <f t="shared" si="138"/>
        <v>3.8006432651158888</v>
      </c>
      <c r="GS26" s="200">
        <f t="shared" si="139"/>
        <v>34.557519189487721</v>
      </c>
      <c r="GT26" s="196">
        <f t="shared" si="140"/>
        <v>1.5385425578523588</v>
      </c>
      <c r="GU26" s="202">
        <f t="shared" si="141"/>
        <v>6.4628842010571912</v>
      </c>
      <c r="GV26" s="205">
        <f t="shared" si="142"/>
        <v>2903248.4380316525</v>
      </c>
      <c r="GW26" s="205">
        <f t="shared" si="143"/>
        <v>421.08134695523484</v>
      </c>
      <c r="GX26" s="207">
        <f t="shared" si="236"/>
        <v>54.957130097380706</v>
      </c>
      <c r="GY26" s="196">
        <f t="shared" si="22"/>
        <v>6.20469500367515</v>
      </c>
      <c r="GZ26" s="50">
        <f t="shared" si="144"/>
        <v>1602119.8587969937</v>
      </c>
      <c r="HA26" s="205">
        <f t="shared" si="145"/>
        <v>11046.231917639159</v>
      </c>
      <c r="HB26" s="213">
        <f t="shared" si="146"/>
        <v>4.0432141570746589</v>
      </c>
      <c r="HC26" s="43">
        <f t="shared" si="251"/>
        <v>6.5936288524056508</v>
      </c>
      <c r="HD26" s="43">
        <f t="shared" si="147"/>
        <v>3923095.2480381019</v>
      </c>
      <c r="HE26" s="205">
        <f t="shared" si="237"/>
        <v>568.99788858495026</v>
      </c>
      <c r="HF26" s="207">
        <f t="shared" si="238"/>
        <v>52.404380845359427</v>
      </c>
      <c r="HG26" s="196">
        <f t="shared" si="23"/>
        <v>6.2660806687274828</v>
      </c>
      <c r="HH26" s="50">
        <f t="shared" si="239"/>
        <v>1845358.1563679804</v>
      </c>
      <c r="HI26" s="205">
        <f t="shared" si="240"/>
        <v>12723.301602199695</v>
      </c>
      <c r="HJ26" s="213">
        <f t="shared" si="241"/>
        <v>4.1045998221269926</v>
      </c>
      <c r="HK26" s="43">
        <f t="shared" si="242"/>
        <v>6.9488208706226393</v>
      </c>
      <c r="HL26" s="43">
        <f t="shared" si="148"/>
        <v>8888344.3302782625</v>
      </c>
      <c r="HM26" s="205">
        <f t="shared" si="149"/>
        <v>1289.1476849748988</v>
      </c>
      <c r="HN26" s="207">
        <f t="shared" si="243"/>
        <v>40.935826695753825</v>
      </c>
      <c r="HO26" s="196">
        <f t="shared" si="24"/>
        <v>6.4480496487387153</v>
      </c>
      <c r="HP26" s="50">
        <f t="shared" si="150"/>
        <v>2805754.3747084895</v>
      </c>
      <c r="HQ26" s="205">
        <f t="shared" si="151"/>
        <v>19345.003032565106</v>
      </c>
      <c r="HR26" s="213">
        <f t="shared" si="152"/>
        <v>4.2865688021382242</v>
      </c>
      <c r="HS26" s="252">
        <f t="shared" si="153"/>
        <v>0.18151172661189682</v>
      </c>
      <c r="HT26" s="253">
        <f t="shared" si="154"/>
        <v>631049.15477876144</v>
      </c>
      <c r="HU26" s="205">
        <f t="shared" si="155"/>
        <v>3.6385823427826756</v>
      </c>
      <c r="HV26" s="252">
        <f t="shared" si="156"/>
        <v>0.20880230426466345</v>
      </c>
      <c r="HW26" s="253">
        <f t="shared" si="157"/>
        <v>726607.51481133513</v>
      </c>
      <c r="HX26" s="205">
        <f t="shared" si="158"/>
        <v>3.6998190385642702</v>
      </c>
      <c r="HY26" s="252">
        <f t="shared" si="159"/>
        <v>0.29758214885607154</v>
      </c>
      <c r="HZ26" s="253">
        <f t="shared" si="160"/>
        <v>1038900.9290385803</v>
      </c>
      <c r="IA26" s="205">
        <f t="shared" si="161"/>
        <v>3.8550932880372417</v>
      </c>
      <c r="IB26" s="205"/>
      <c r="IF26" s="30">
        <v>5.5</v>
      </c>
      <c r="IG26" s="53">
        <f t="shared" si="252"/>
        <v>0.74036268949424389</v>
      </c>
      <c r="IH26" s="67">
        <v>3.4644196649187169</v>
      </c>
      <c r="II26" s="305">
        <f t="shared" si="25"/>
        <v>6.1662136932689116</v>
      </c>
      <c r="IJ26" s="50">
        <f t="shared" si="162"/>
        <v>1466269.1367209721</v>
      </c>
      <c r="IK26" s="305">
        <f t="shared" si="163"/>
        <v>10109.573793098289</v>
      </c>
      <c r="IL26" s="26">
        <f t="shared" si="164"/>
        <v>4.0047328466684213</v>
      </c>
      <c r="IM26" s="25">
        <f t="shared" si="165"/>
        <v>6.3566310367479515</v>
      </c>
      <c r="IN26" s="305">
        <f t="shared" si="166"/>
        <v>2273165.3986904798</v>
      </c>
      <c r="IO26" s="305">
        <f t="shared" si="167"/>
        <v>329.69536309526984</v>
      </c>
      <c r="IP26" s="305">
        <f t="shared" si="168"/>
        <v>43.817136530516521</v>
      </c>
      <c r="IQ26" s="305">
        <f t="shared" si="169"/>
        <v>6.2784337463602569</v>
      </c>
      <c r="IR26" s="305">
        <f t="shared" si="170"/>
        <v>1898601.1795816605</v>
      </c>
      <c r="IS26" s="305">
        <f t="shared" si="171"/>
        <v>13090.39946893245</v>
      </c>
      <c r="IT26" s="396">
        <f t="shared" si="172"/>
        <v>4.1169528997597657</v>
      </c>
      <c r="IU26" s="25">
        <f t="shared" si="173"/>
        <v>6.4754294322679575</v>
      </c>
      <c r="IV26" s="305">
        <f t="shared" si="174"/>
        <v>2988336.0381403104</v>
      </c>
      <c r="IW26" s="305">
        <f t="shared" si="175"/>
        <v>433.42228229979435</v>
      </c>
      <c r="IX26" s="305">
        <f t="shared" si="176"/>
        <v>41.312355401453488</v>
      </c>
      <c r="IY26" s="305">
        <f t="shared" si="177"/>
        <v>6.3389536396079116</v>
      </c>
      <c r="IZ26" s="305">
        <f t="shared" si="178"/>
        <v>2182496.9205942699</v>
      </c>
      <c r="JA26" s="305">
        <f t="shared" si="179"/>
        <v>15047.792468236548</v>
      </c>
      <c r="JB26" s="396">
        <f t="shared" si="180"/>
        <v>4.1774727930074214</v>
      </c>
      <c r="JC26" s="303">
        <f t="shared" si="181"/>
        <v>6.7091934855966784</v>
      </c>
      <c r="JD26" s="303">
        <f t="shared" si="182"/>
        <v>5119098.4931077473</v>
      </c>
      <c r="JE26" s="303">
        <f t="shared" si="183"/>
        <v>742.46380724336143</v>
      </c>
      <c r="JF26" s="303">
        <f t="shared" si="184"/>
        <v>36.96923360516341</v>
      </c>
      <c r="JG26" s="303">
        <f t="shared" si="185"/>
        <v>6.4495562849498231</v>
      </c>
      <c r="JH26" s="303">
        <f t="shared" si="186"/>
        <v>2815504.883417787</v>
      </c>
      <c r="JI26" s="303">
        <f t="shared" si="187"/>
        <v>19412.230449993622</v>
      </c>
      <c r="JJ26" s="395">
        <f t="shared" si="188"/>
        <v>4.2880754383493329</v>
      </c>
      <c r="JK26" s="252">
        <f t="shared" si="189"/>
        <v>0.1760657562190879</v>
      </c>
      <c r="JL26" s="253">
        <f t="shared" si="190"/>
        <v>628338.44915779436</v>
      </c>
      <c r="JM26" s="205">
        <f t="shared" si="191"/>
        <v>3.6367127891876354</v>
      </c>
      <c r="JN26" s="252">
        <f t="shared" si="192"/>
        <v>0.20017605592474699</v>
      </c>
      <c r="JO26" s="253">
        <f t="shared" si="193"/>
        <v>714952.52887295408</v>
      </c>
      <c r="JP26" s="205">
        <f t="shared" si="194"/>
        <v>3.6927963600496079</v>
      </c>
      <c r="JQ26" s="252">
        <f t="shared" si="195"/>
        <v>0.2546739955644266</v>
      </c>
      <c r="JR26" s="253">
        <f t="shared" si="196"/>
        <v>911294.26688095613</v>
      </c>
      <c r="JS26" s="205">
        <f t="shared" si="197"/>
        <v>3.7981777914555162</v>
      </c>
      <c r="JZ26" s="30">
        <v>5.5</v>
      </c>
      <c r="KA26" s="53">
        <f t="shared" si="253"/>
        <v>0.74036268949424389</v>
      </c>
      <c r="KB26" s="74">
        <v>3.7164030239796872</v>
      </c>
      <c r="KC26" s="25">
        <f t="shared" si="26"/>
        <v>5.9891336273265976</v>
      </c>
      <c r="KD26" s="50">
        <f t="shared" si="198"/>
        <v>975289.67676890304</v>
      </c>
      <c r="KE26" s="305">
        <f t="shared" si="199"/>
        <v>6724.3882517991615</v>
      </c>
      <c r="KF26" s="26">
        <f t="shared" si="200"/>
        <v>3.8276527807261065</v>
      </c>
      <c r="KK26" s="30">
        <v>5.5</v>
      </c>
      <c r="KL26" s="53">
        <f t="shared" si="254"/>
        <v>0.74036268949424389</v>
      </c>
      <c r="KM26" s="74">
        <v>3.6217883236219874</v>
      </c>
      <c r="KN26" s="25">
        <f t="shared" si="27"/>
        <v>5.9813312210635363</v>
      </c>
      <c r="KO26" s="50">
        <f t="shared" si="201"/>
        <v>957924.36785846774</v>
      </c>
      <c r="KP26" s="44">
        <f t="shared" si="202"/>
        <v>6604.6586145358488</v>
      </c>
      <c r="KQ26" s="26">
        <f t="shared" si="203"/>
        <v>3.8198503744630457</v>
      </c>
      <c r="KV26" s="30">
        <v>5.5</v>
      </c>
      <c r="KW26" s="53">
        <f t="shared" si="255"/>
        <v>0.74036268949424389</v>
      </c>
      <c r="KX26" s="74">
        <v>3.6353869134274133</v>
      </c>
      <c r="KY26" s="25">
        <f t="shared" si="28"/>
        <v>6.072108812542627</v>
      </c>
      <c r="KZ26" s="50">
        <f t="shared" si="204"/>
        <v>1180616.4022011948</v>
      </c>
      <c r="LA26" s="44">
        <f t="shared" si="205"/>
        <v>8140.0667452407097</v>
      </c>
      <c r="LB26" s="26">
        <f t="shared" si="206"/>
        <v>3.9106279659421364</v>
      </c>
    </row>
    <row r="27" spans="2:314" ht="15.75" thickBot="1">
      <c r="B27" s="43"/>
      <c r="C27" s="17" t="s">
        <v>11</v>
      </c>
      <c r="D27" s="18" t="s">
        <v>12</v>
      </c>
      <c r="E27" s="458"/>
      <c r="F27" s="43"/>
      <c r="G27" s="43"/>
      <c r="M27" s="30">
        <v>6</v>
      </c>
      <c r="N27" s="53">
        <f t="shared" si="244"/>
        <v>0.77815125038364363</v>
      </c>
      <c r="O27" s="210">
        <v>3.6453196044635985</v>
      </c>
      <c r="P27" s="196">
        <f t="shared" si="3"/>
        <v>5.9990523866506491</v>
      </c>
      <c r="Q27" s="50">
        <f t="shared" si="29"/>
        <v>997820.41837297275</v>
      </c>
      <c r="R27" s="196">
        <f t="shared" si="30"/>
        <v>6879.7323077812371</v>
      </c>
      <c r="S27" s="213">
        <f t="shared" si="31"/>
        <v>3.8375715400501584</v>
      </c>
      <c r="T27" s="200">
        <f t="shared" si="32"/>
        <v>37.699111843077517</v>
      </c>
      <c r="U27" s="198">
        <f t="shared" si="33"/>
        <v>1.5763311187417586</v>
      </c>
      <c r="V27" s="202">
        <f t="shared" si="34"/>
        <v>6.8857581798690468</v>
      </c>
      <c r="W27" s="205">
        <f t="shared" si="35"/>
        <v>7687022.9887536112</v>
      </c>
      <c r="X27" s="205">
        <f t="shared" si="36"/>
        <v>1114.9104402428463</v>
      </c>
      <c r="Y27" s="207">
        <f t="shared" si="37"/>
        <v>57.037844322864352</v>
      </c>
      <c r="Z27" s="196">
        <f t="shared" si="4"/>
        <v>6.3335025537001144</v>
      </c>
      <c r="AA27" s="50">
        <f t="shared" si="38"/>
        <v>2155274.3167828759</v>
      </c>
      <c r="AB27" s="205">
        <f t="shared" si="39"/>
        <v>14860.099148381902</v>
      </c>
      <c r="AC27" s="213">
        <f t="shared" si="40"/>
        <v>4.1720217070996242</v>
      </c>
      <c r="AD27" s="43">
        <f t="shared" si="5"/>
        <v>7.0231328139250015</v>
      </c>
      <c r="AE27" s="43">
        <f t="shared" si="41"/>
        <v>10547093.934133772</v>
      </c>
      <c r="AF27" s="205">
        <f t="shared" si="207"/>
        <v>1529.729410018894</v>
      </c>
      <c r="AG27" s="207">
        <f t="shared" si="208"/>
        <v>51.853172517870689</v>
      </c>
      <c r="AH27" s="196">
        <f t="shared" si="6"/>
        <v>6.4030333641023667</v>
      </c>
      <c r="AI27" s="50">
        <f t="shared" si="209"/>
        <v>2529492.3139020633</v>
      </c>
      <c r="AJ27" s="205">
        <f t="shared" si="210"/>
        <v>17440.242426199391</v>
      </c>
      <c r="AK27" s="213">
        <f t="shared" si="211"/>
        <v>4.2415525175018765</v>
      </c>
      <c r="AL27" s="43">
        <f t="shared" si="7"/>
        <v>7.2922628147168567</v>
      </c>
      <c r="AM27" s="43">
        <f t="shared" si="42"/>
        <v>19600304.33472012</v>
      </c>
      <c r="AN27" s="205">
        <f t="shared" si="43"/>
        <v>2842.7889400991367</v>
      </c>
      <c r="AO27" s="207">
        <f t="shared" si="44"/>
        <v>42.281835483481998</v>
      </c>
      <c r="AP27" s="196">
        <f t="shared" si="8"/>
        <v>6.5303978217114604</v>
      </c>
      <c r="AQ27" s="50">
        <f t="shared" si="45"/>
        <v>3391546.8580518947</v>
      </c>
      <c r="AR27" s="205">
        <f t="shared" si="46"/>
        <v>23383.901615021881</v>
      </c>
      <c r="AS27" s="213">
        <f t="shared" si="47"/>
        <v>4.3689169751109693</v>
      </c>
      <c r="AT27" s="252">
        <f t="shared" si="48"/>
        <v>0.27110135801122864</v>
      </c>
      <c r="AU27" s="253">
        <f t="shared" si="49"/>
        <v>949997.79540213</v>
      </c>
      <c r="AV27" s="205">
        <f t="shared" si="50"/>
        <v>3.8162417508506716</v>
      </c>
      <c r="AW27" s="252">
        <f t="shared" si="51"/>
        <v>0.30877240074781637</v>
      </c>
      <c r="AX27" s="253">
        <f t="shared" si="52"/>
        <v>1083551.9571784197</v>
      </c>
      <c r="AY27" s="205">
        <f t="shared" si="53"/>
        <v>3.8733688943205751</v>
      </c>
      <c r="AZ27" s="252">
        <f t="shared" si="54"/>
        <v>0.39011873910581785</v>
      </c>
      <c r="BA27" s="253">
        <f t="shared" si="55"/>
        <v>1373697.4752084315</v>
      </c>
      <c r="BB27" s="205">
        <f t="shared" si="56"/>
        <v>3.9764102534347017</v>
      </c>
      <c r="BC27" s="248"/>
      <c r="BG27" s="30">
        <v>6</v>
      </c>
      <c r="BH27" s="53">
        <f t="shared" si="245"/>
        <v>0.77815125038364363</v>
      </c>
      <c r="BI27" s="363">
        <v>3.5926210037365323</v>
      </c>
      <c r="BJ27" s="44">
        <f t="shared" si="9"/>
        <v>5.9932859242854715</v>
      </c>
      <c r="BK27" s="50">
        <f t="shared" si="57"/>
        <v>984659.15753416519</v>
      </c>
      <c r="BL27" s="44">
        <f t="shared" si="58"/>
        <v>6788.9885730002607</v>
      </c>
      <c r="BM27" s="26">
        <f t="shared" si="59"/>
        <v>3.8318050776849804</v>
      </c>
      <c r="BN27" s="200">
        <f t="shared" si="60"/>
        <v>37.699111843077517</v>
      </c>
      <c r="BO27" s="198">
        <f t="shared" si="61"/>
        <v>1.5763311187417586</v>
      </c>
      <c r="BP27" s="202">
        <f t="shared" si="212"/>
        <v>6.4858185174037271</v>
      </c>
      <c r="BQ27" s="205">
        <f t="shared" si="62"/>
        <v>3060684.1704103625</v>
      </c>
      <c r="BR27" s="205">
        <f t="shared" si="63"/>
        <v>443.91551070797817</v>
      </c>
      <c r="BS27" s="207">
        <f t="shared" si="10"/>
        <v>54.677574688738162</v>
      </c>
      <c r="BT27" s="196">
        <f t="shared" si="11"/>
        <v>6.2362261044304699</v>
      </c>
      <c r="BU27" s="50">
        <f t="shared" si="64"/>
        <v>1722765.2556777073</v>
      </c>
      <c r="BV27" s="205">
        <f t="shared" si="65"/>
        <v>11878.052974236429</v>
      </c>
      <c r="BW27" s="213">
        <f t="shared" si="66"/>
        <v>4.0747452578299788</v>
      </c>
      <c r="BX27" s="43">
        <f t="shared" si="213"/>
        <v>6.6157476170175409</v>
      </c>
      <c r="BY27" s="43">
        <f t="shared" si="67"/>
        <v>4128075.3606795585</v>
      </c>
      <c r="BZ27" s="205">
        <f t="shared" si="214"/>
        <v>598.72779416224182</v>
      </c>
      <c r="CA27" s="207">
        <f t="shared" si="215"/>
        <v>52.129855235871688</v>
      </c>
      <c r="CB27" s="196">
        <f t="shared" si="12"/>
        <v>6.2975935476827978</v>
      </c>
      <c r="CC27" s="50">
        <f t="shared" si="216"/>
        <v>1984237.0184376084</v>
      </c>
      <c r="CD27" s="205">
        <f t="shared" si="217"/>
        <v>13680.838025242885</v>
      </c>
      <c r="CE27" s="213">
        <f t="shared" si="218"/>
        <v>4.1361127010823076</v>
      </c>
      <c r="CF27" s="43">
        <f t="shared" si="219"/>
        <v>6.9662977673542699</v>
      </c>
      <c r="CG27" s="43">
        <f t="shared" si="68"/>
        <v>9253323.9646423012</v>
      </c>
      <c r="CH27" s="205">
        <f t="shared" si="69"/>
        <v>1342.0836011837901</v>
      </c>
      <c r="CI27" s="207">
        <f t="shared" si="70"/>
        <v>40.696102046369987</v>
      </c>
      <c r="CJ27" s="196">
        <f t="shared" si="13"/>
        <v>6.4787692035416722</v>
      </c>
      <c r="CK27" s="50">
        <f t="shared" si="71"/>
        <v>3011405.2523465706</v>
      </c>
      <c r="CL27" s="205">
        <f t="shared" si="72"/>
        <v>20762.916477669041</v>
      </c>
      <c r="CM27" s="213">
        <f t="shared" si="73"/>
        <v>4.317288356941182</v>
      </c>
      <c r="CN27" s="252">
        <f t="shared" si="74"/>
        <v>0.19336595532902753</v>
      </c>
      <c r="CO27" s="253">
        <f t="shared" si="75"/>
        <v>686251.88434138556</v>
      </c>
      <c r="CP27" s="205">
        <f t="shared" si="76"/>
        <v>3.6750027033646768</v>
      </c>
      <c r="CQ27" s="252">
        <f t="shared" si="77"/>
        <v>0.22178097108875269</v>
      </c>
      <c r="CR27" s="253">
        <f t="shared" si="78"/>
        <v>787852.15620520397</v>
      </c>
      <c r="CS27" s="205">
        <f t="shared" si="79"/>
        <v>3.7349638813353656</v>
      </c>
      <c r="CT27" s="252">
        <f t="shared" si="80"/>
        <v>0.31258387161021123</v>
      </c>
      <c r="CU27" s="253">
        <f t="shared" si="81"/>
        <v>1114067.0335360966</v>
      </c>
      <c r="CV27" s="205">
        <f t="shared" si="82"/>
        <v>3.8854304765702232</v>
      </c>
      <c r="CZ27" s="30">
        <v>6</v>
      </c>
      <c r="DA27" s="53">
        <f t="shared" si="246"/>
        <v>0.77815125038364363</v>
      </c>
      <c r="DB27" s="363">
        <v>3.5413535929224658</v>
      </c>
      <c r="DC27" s="25">
        <f t="shared" si="14"/>
        <v>5.6795563958415389</v>
      </c>
      <c r="DD27" s="50">
        <f t="shared" si="83"/>
        <v>478141.45176141034</v>
      </c>
      <c r="DE27" s="44">
        <f t="shared" si="84"/>
        <v>3296.6705559465013</v>
      </c>
      <c r="DF27" s="26">
        <f t="shared" si="85"/>
        <v>3.5180755492410483</v>
      </c>
      <c r="DG27" s="200">
        <f t="shared" si="86"/>
        <v>37.699111843077517</v>
      </c>
      <c r="DH27" s="196">
        <f t="shared" si="87"/>
        <v>1.5763311187417586</v>
      </c>
      <c r="DI27" s="202">
        <f t="shared" si="88"/>
        <v>6.4858185174037271</v>
      </c>
      <c r="DJ27" s="205">
        <f t="shared" si="89"/>
        <v>3060684.1704103625</v>
      </c>
      <c r="DK27" s="205">
        <f t="shared" si="90"/>
        <v>443.91551070797817</v>
      </c>
      <c r="DL27" s="207">
        <f t="shared" si="220"/>
        <v>54.677574688738162</v>
      </c>
      <c r="DM27" s="196">
        <f t="shared" si="15"/>
        <v>5.9413994775963488</v>
      </c>
      <c r="DN27" s="50">
        <f t="shared" si="91"/>
        <v>873774.72407224507</v>
      </c>
      <c r="DO27" s="205">
        <f t="shared" si="92"/>
        <v>6024.4670165443522</v>
      </c>
      <c r="DP27" s="213">
        <f t="shared" si="93"/>
        <v>3.7799186309958581</v>
      </c>
      <c r="DQ27" s="43">
        <f t="shared" si="221"/>
        <v>6.6157476170175409</v>
      </c>
      <c r="DR27" s="43">
        <f t="shared" si="94"/>
        <v>4128075.3606795585</v>
      </c>
      <c r="DS27" s="205">
        <f t="shared" si="222"/>
        <v>598.72779416224182</v>
      </c>
      <c r="DT27" s="207">
        <f t="shared" si="16"/>
        <v>52.129855235871688</v>
      </c>
      <c r="DU27" s="196">
        <f t="shared" si="17"/>
        <v>6.0036900922880232</v>
      </c>
      <c r="DV27" s="50">
        <f t="shared" si="223"/>
        <v>1008532.9513415518</v>
      </c>
      <c r="DW27" s="205">
        <f t="shared" si="224"/>
        <v>6953.5926515916781</v>
      </c>
      <c r="DX27" s="213">
        <f t="shared" si="225"/>
        <v>3.8422092456875325</v>
      </c>
      <c r="DY27" s="43">
        <f t="shared" si="226"/>
        <v>6.9662977673542699</v>
      </c>
      <c r="DZ27" s="43">
        <f t="shared" si="95"/>
        <v>9253323.9646423012</v>
      </c>
      <c r="EA27" s="205">
        <f t="shared" si="96"/>
        <v>1342.0836011837901</v>
      </c>
      <c r="EB27" s="207">
        <f t="shared" si="227"/>
        <v>40.696102046369987</v>
      </c>
      <c r="EC27" s="196">
        <f t="shared" si="18"/>
        <v>6.1874537235107416</v>
      </c>
      <c r="ED27" s="50">
        <f t="shared" si="97"/>
        <v>1539762.4470768115</v>
      </c>
      <c r="EE27" s="205">
        <f t="shared" si="98"/>
        <v>10616.292529607315</v>
      </c>
      <c r="EF27" s="213">
        <f t="shared" si="99"/>
        <v>4.0259728769102505</v>
      </c>
      <c r="EG27" s="252">
        <f t="shared" si="100"/>
        <v>0.12690065342557269</v>
      </c>
      <c r="EH27" s="253">
        <f t="shared" si="101"/>
        <v>411815.53878940642</v>
      </c>
      <c r="EI27" s="205">
        <f t="shared" si="102"/>
        <v>3.4532218829646109</v>
      </c>
      <c r="EJ27" s="252">
        <f t="shared" si="103"/>
        <v>0.14724382083521506</v>
      </c>
      <c r="EK27" s="253">
        <f t="shared" si="104"/>
        <v>478184.86603182263</v>
      </c>
      <c r="EL27" s="205">
        <f t="shared" si="105"/>
        <v>3.5181149805057497</v>
      </c>
      <c r="EM27" s="252">
        <f t="shared" si="106"/>
        <v>0.21580656987246016</v>
      </c>
      <c r="EN27" s="253">
        <f t="shared" si="107"/>
        <v>702618.54569809325</v>
      </c>
      <c r="EO27" s="205">
        <f t="shared" si="108"/>
        <v>3.68523876226008</v>
      </c>
      <c r="ES27" s="30">
        <v>6</v>
      </c>
      <c r="ET27" s="53">
        <f t="shared" si="247"/>
        <v>0.77815125038364363</v>
      </c>
      <c r="EU27" s="363">
        <v>3.6735098232806109</v>
      </c>
      <c r="EV27" s="44">
        <f t="shared" si="19"/>
        <v>5.9910989117312443</v>
      </c>
      <c r="EW27" s="50">
        <f t="shared" si="109"/>
        <v>979713.09228146891</v>
      </c>
      <c r="EX27" s="44">
        <f t="shared" si="110"/>
        <v>6754.8866401385803</v>
      </c>
      <c r="EY27" s="26">
        <f t="shared" si="111"/>
        <v>3.8296180651307541</v>
      </c>
      <c r="EZ27" s="200">
        <f t="shared" si="112"/>
        <v>37.699111843077517</v>
      </c>
      <c r="FA27" s="196">
        <f t="shared" si="113"/>
        <v>1.5763311187417586</v>
      </c>
      <c r="FB27" s="202">
        <f t="shared" si="228"/>
        <v>6.4858185174037271</v>
      </c>
      <c r="FC27" s="205">
        <f t="shared" si="114"/>
        <v>3060684.1704103625</v>
      </c>
      <c r="FD27" s="205">
        <f t="shared" si="115"/>
        <v>443.91551070797817</v>
      </c>
      <c r="FE27" s="207">
        <f t="shared" si="229"/>
        <v>54.677574688738162</v>
      </c>
      <c r="FF27" s="196">
        <f t="shared" si="20"/>
        <v>6.2535098608394728</v>
      </c>
      <c r="FG27" s="50">
        <f t="shared" si="116"/>
        <v>1792709.2561235686</v>
      </c>
      <c r="FH27" s="205">
        <f t="shared" si="117"/>
        <v>12360.300070750536</v>
      </c>
      <c r="FI27" s="213">
        <f t="shared" si="118"/>
        <v>4.0920290142389826</v>
      </c>
      <c r="FJ27" s="43">
        <f t="shared" si="230"/>
        <v>6.6157476170175409</v>
      </c>
      <c r="FK27" s="43">
        <f t="shared" si="119"/>
        <v>4128075.3606795585</v>
      </c>
      <c r="FL27" s="205">
        <f t="shared" si="231"/>
        <v>598.72779416224182</v>
      </c>
      <c r="FM27" s="207">
        <f t="shared" si="232"/>
        <v>52.129855235871688</v>
      </c>
      <c r="FN27" s="196">
        <f t="shared" si="248"/>
        <v>6.0036900922880232</v>
      </c>
      <c r="FO27" s="50">
        <f t="shared" si="233"/>
        <v>1008532.9513415518</v>
      </c>
      <c r="FP27" s="205">
        <f t="shared" si="234"/>
        <v>6953.5926515916781</v>
      </c>
      <c r="FQ27" s="213">
        <f t="shared" si="235"/>
        <v>3.8422092456875325</v>
      </c>
      <c r="FR27" s="43">
        <f t="shared" si="120"/>
        <v>6.9662977673542699</v>
      </c>
      <c r="FS27" s="43">
        <f t="shared" si="121"/>
        <v>9253323.9646423012</v>
      </c>
      <c r="FT27" s="205">
        <f t="shared" si="122"/>
        <v>1342.0836011837901</v>
      </c>
      <c r="FU27" s="207">
        <f t="shared" si="123"/>
        <v>40.696102046369987</v>
      </c>
      <c r="FV27" s="196">
        <f t="shared" si="249"/>
        <v>6.1874537235107416</v>
      </c>
      <c r="FW27" s="50">
        <f t="shared" si="124"/>
        <v>1539762.4470768115</v>
      </c>
      <c r="FX27" s="205">
        <f t="shared" si="125"/>
        <v>10616.292529607315</v>
      </c>
      <c r="FY27" s="213">
        <f t="shared" si="126"/>
        <v>4.0259728769102505</v>
      </c>
      <c r="FZ27" s="252">
        <f t="shared" si="127"/>
        <v>0.19712024488989266</v>
      </c>
      <c r="GA27" s="253">
        <f t="shared" si="128"/>
        <v>684769.05684354645</v>
      </c>
      <c r="GB27" s="205">
        <f t="shared" si="129"/>
        <v>3.6740632807319784</v>
      </c>
      <c r="GC27" s="252">
        <f t="shared" si="130"/>
        <v>0.2259361074030016</v>
      </c>
      <c r="GD27" s="253">
        <f t="shared" si="131"/>
        <v>785658.24753179064</v>
      </c>
      <c r="GE27" s="205">
        <f t="shared" si="132"/>
        <v>3.7337528273177765</v>
      </c>
      <c r="GF27" s="252">
        <f t="shared" si="133"/>
        <v>0.31775299853612959</v>
      </c>
      <c r="GG27" s="253">
        <f t="shared" si="134"/>
        <v>1108732.0192739721</v>
      </c>
      <c r="GH27" s="205">
        <f t="shared" si="135"/>
        <v>3.8833457431787148</v>
      </c>
      <c r="GL27" s="30">
        <v>6</v>
      </c>
      <c r="GM27" s="53">
        <f t="shared" si="250"/>
        <v>0.77815125038364363</v>
      </c>
      <c r="GN27" s="363">
        <v>3.6645329576760011</v>
      </c>
      <c r="GO27" s="44">
        <f t="shared" si="21"/>
        <v>5.9684790585735179</v>
      </c>
      <c r="GP27" s="50">
        <f t="shared" si="136"/>
        <v>929991.67001715011</v>
      </c>
      <c r="GQ27" s="44">
        <f t="shared" si="137"/>
        <v>6412.0693667674459</v>
      </c>
      <c r="GR27" s="26">
        <f t="shared" si="138"/>
        <v>3.8069982119730268</v>
      </c>
      <c r="GS27" s="200">
        <f t="shared" si="139"/>
        <v>37.699111843077517</v>
      </c>
      <c r="GT27" s="196">
        <f t="shared" si="140"/>
        <v>1.5763311187417586</v>
      </c>
      <c r="GU27" s="202">
        <f t="shared" si="141"/>
        <v>6.4858185174037271</v>
      </c>
      <c r="GV27" s="205">
        <f t="shared" si="142"/>
        <v>3060684.1704103625</v>
      </c>
      <c r="GW27" s="205">
        <f t="shared" si="143"/>
        <v>443.91551070797817</v>
      </c>
      <c r="GX27" s="207">
        <f t="shared" si="236"/>
        <v>54.677574688738162</v>
      </c>
      <c r="GY27" s="196">
        <f t="shared" si="22"/>
        <v>6.214725867148239</v>
      </c>
      <c r="GZ27" s="50">
        <f t="shared" si="144"/>
        <v>1639554.5363713251</v>
      </c>
      <c r="HA27" s="205">
        <f t="shared" si="145"/>
        <v>11304.335035191558</v>
      </c>
      <c r="HB27" s="213">
        <f t="shared" si="146"/>
        <v>4.0532450205477479</v>
      </c>
      <c r="HC27" s="43">
        <f t="shared" si="251"/>
        <v>6.6157476170175409</v>
      </c>
      <c r="HD27" s="43">
        <f t="shared" si="147"/>
        <v>4128075.3606795585</v>
      </c>
      <c r="HE27" s="205">
        <f t="shared" si="237"/>
        <v>598.72779416224182</v>
      </c>
      <c r="HF27" s="207">
        <f t="shared" si="238"/>
        <v>52.129855235871688</v>
      </c>
      <c r="HG27" s="196">
        <f t="shared" si="23"/>
        <v>6.275462966786268</v>
      </c>
      <c r="HH27" s="50">
        <f t="shared" si="239"/>
        <v>1885658.1685538604</v>
      </c>
      <c r="HI27" s="205">
        <f t="shared" si="240"/>
        <v>13001.160514218414</v>
      </c>
      <c r="HJ27" s="213">
        <f t="shared" si="241"/>
        <v>4.1139821201857769</v>
      </c>
      <c r="HK27" s="43">
        <f t="shared" si="242"/>
        <v>6.9662977673542699</v>
      </c>
      <c r="HL27" s="43">
        <f t="shared" si="148"/>
        <v>9253323.9646423012</v>
      </c>
      <c r="HM27" s="205">
        <f t="shared" si="149"/>
        <v>1342.0836011837901</v>
      </c>
      <c r="HN27" s="207">
        <f t="shared" si="243"/>
        <v>40.696102046369987</v>
      </c>
      <c r="HO27" s="196">
        <f t="shared" si="24"/>
        <v>6.454793761818916</v>
      </c>
      <c r="HP27" s="50">
        <f t="shared" si="150"/>
        <v>2849664.6946265865</v>
      </c>
      <c r="HQ27" s="205">
        <f t="shared" si="151"/>
        <v>19647.754149923603</v>
      </c>
      <c r="HR27" s="213">
        <f t="shared" si="152"/>
        <v>4.2933129152184248</v>
      </c>
      <c r="HS27" s="252">
        <f t="shared" si="153"/>
        <v>0.18608778346244545</v>
      </c>
      <c r="HT27" s="253">
        <f t="shared" si="154"/>
        <v>647059.07307106361</v>
      </c>
      <c r="HU27" s="205">
        <f t="shared" si="155"/>
        <v>3.6494630846673877</v>
      </c>
      <c r="HV27" s="252">
        <f t="shared" si="156"/>
        <v>0.2137092025643095</v>
      </c>
      <c r="HW27" s="253">
        <f t="shared" si="157"/>
        <v>743809.56456920784</v>
      </c>
      <c r="HX27" s="205">
        <f t="shared" si="158"/>
        <v>3.7099809120055784</v>
      </c>
      <c r="HY27" s="252">
        <f t="shared" si="159"/>
        <v>0.3024767755752511</v>
      </c>
      <c r="HZ27" s="253">
        <f t="shared" si="160"/>
        <v>1056188.9136284071</v>
      </c>
      <c r="IA27" s="205">
        <f t="shared" si="161"/>
        <v>3.8622607579690684</v>
      </c>
      <c r="IB27" s="205"/>
      <c r="IF27" s="30">
        <v>6</v>
      </c>
      <c r="IG27" s="53">
        <f t="shared" si="252"/>
        <v>0.77815125038364363</v>
      </c>
      <c r="IH27" s="67">
        <v>3.4731834628200073</v>
      </c>
      <c r="II27" s="305">
        <f t="shared" si="25"/>
        <v>6.1720953221932398</v>
      </c>
      <c r="IJ27" s="50">
        <f t="shared" si="162"/>
        <v>1486261.8223235239</v>
      </c>
      <c r="IK27" s="305">
        <f t="shared" si="163"/>
        <v>10247.41856208334</v>
      </c>
      <c r="IL27" s="26">
        <f t="shared" si="164"/>
        <v>4.0106144755927495</v>
      </c>
      <c r="IM27" s="25">
        <f t="shared" si="165"/>
        <v>6.3769343870310315</v>
      </c>
      <c r="IN27" s="305">
        <f t="shared" si="166"/>
        <v>2381959.5770440791</v>
      </c>
      <c r="IO27" s="305">
        <f t="shared" si="167"/>
        <v>345.47465313531916</v>
      </c>
      <c r="IP27" s="305">
        <f t="shared" si="168"/>
        <v>43.637054516944374</v>
      </c>
      <c r="IQ27" s="305">
        <f t="shared" si="169"/>
        <v>6.2872626367423505</v>
      </c>
      <c r="IR27" s="305">
        <f t="shared" si="170"/>
        <v>1937593.356601818</v>
      </c>
      <c r="IS27" s="305">
        <f t="shared" si="171"/>
        <v>13359.24117136395</v>
      </c>
      <c r="IT27" s="396">
        <f t="shared" si="172"/>
        <v>4.1257817901418603</v>
      </c>
      <c r="IU27" s="25">
        <f t="shared" si="173"/>
        <v>6.4939854940834305</v>
      </c>
      <c r="IV27" s="305">
        <f t="shared" si="174"/>
        <v>3118785.4114681841</v>
      </c>
      <c r="IW27" s="305">
        <f t="shared" si="175"/>
        <v>452.34239850852248</v>
      </c>
      <c r="IX27" s="305">
        <f t="shared" si="176"/>
        <v>41.153023876749607</v>
      </c>
      <c r="IY27" s="305">
        <f t="shared" si="177"/>
        <v>6.3467326669668118</v>
      </c>
      <c r="IZ27" s="305">
        <f t="shared" si="178"/>
        <v>2221941.7376894392</v>
      </c>
      <c r="JA27" s="305">
        <f t="shared" si="179"/>
        <v>15319.755015351637</v>
      </c>
      <c r="JB27" s="396">
        <f t="shared" si="180"/>
        <v>4.1852518203663216</v>
      </c>
      <c r="JC27" s="303">
        <f t="shared" si="181"/>
        <v>6.7240757831048237</v>
      </c>
      <c r="JD27" s="303">
        <f t="shared" si="182"/>
        <v>5297558.7666315809</v>
      </c>
      <c r="JE27" s="303">
        <f t="shared" si="183"/>
        <v>768.34732839471121</v>
      </c>
      <c r="JF27" s="303">
        <f t="shared" si="184"/>
        <v>36.849954299814542</v>
      </c>
      <c r="JG27" s="303">
        <f t="shared" si="185"/>
        <v>6.4552945363163516</v>
      </c>
      <c r="JH27" s="303">
        <f t="shared" si="186"/>
        <v>2852952.4694510414</v>
      </c>
      <c r="JI27" s="303">
        <f t="shared" si="187"/>
        <v>19670.422568272261</v>
      </c>
      <c r="JJ27" s="395">
        <f t="shared" si="188"/>
        <v>4.2938136897158614</v>
      </c>
      <c r="JK27" s="252">
        <f t="shared" si="189"/>
        <v>0.18001660005748343</v>
      </c>
      <c r="JL27" s="253">
        <f t="shared" si="190"/>
        <v>642521.5745666523</v>
      </c>
      <c r="JM27" s="205">
        <f t="shared" si="191"/>
        <v>3.6464068683723925</v>
      </c>
      <c r="JN27" s="252">
        <f t="shared" si="192"/>
        <v>0.20415978744932303</v>
      </c>
      <c r="JO27" s="253">
        <f t="shared" si="193"/>
        <v>729277.89455729094</v>
      </c>
      <c r="JP27" s="205">
        <f t="shared" si="194"/>
        <v>3.7014122030830525</v>
      </c>
      <c r="JQ27" s="252">
        <f t="shared" si="195"/>
        <v>0.25845726660409502</v>
      </c>
      <c r="JR27" s="253">
        <f t="shared" si="196"/>
        <v>924955.2461106315</v>
      </c>
      <c r="JS27" s="205">
        <f t="shared" si="197"/>
        <v>3.8046398733413493</v>
      </c>
      <c r="JZ27" s="30">
        <v>6</v>
      </c>
      <c r="KA27" s="53">
        <f t="shared" si="253"/>
        <v>0.77815125038364363</v>
      </c>
      <c r="KB27" s="74">
        <v>3.7253046193620918</v>
      </c>
      <c r="KC27" s="25">
        <f t="shared" si="26"/>
        <v>5.995928330468657</v>
      </c>
      <c r="KD27" s="50">
        <f t="shared" si="198"/>
        <v>990668.44614943117</v>
      </c>
      <c r="KE27" s="305">
        <f t="shared" si="199"/>
        <v>6830.4211757732519</v>
      </c>
      <c r="KF27" s="26">
        <f t="shared" si="200"/>
        <v>3.8344474838681664</v>
      </c>
      <c r="KK27" s="30">
        <v>6</v>
      </c>
      <c r="KL27" s="53">
        <f t="shared" si="254"/>
        <v>0.77815125038364363</v>
      </c>
      <c r="KM27" s="74">
        <v>3.6302983848552905</v>
      </c>
      <c r="KN27" s="25">
        <f t="shared" si="27"/>
        <v>5.988122226146336</v>
      </c>
      <c r="KO27" s="50">
        <f t="shared" si="201"/>
        <v>973021.02849182987</v>
      </c>
      <c r="KP27" s="44">
        <f t="shared" si="202"/>
        <v>6708.7464664043291</v>
      </c>
      <c r="KQ27" s="26">
        <f t="shared" si="203"/>
        <v>3.8266413795458458</v>
      </c>
      <c r="KV27" s="30">
        <v>6</v>
      </c>
      <c r="KW27" s="53">
        <f t="shared" si="255"/>
        <v>0.77815125038364363</v>
      </c>
      <c r="KX27" s="74">
        <v>3.6430390359751166</v>
      </c>
      <c r="KY27" s="25">
        <f t="shared" si="28"/>
        <v>6.0785504746524452</v>
      </c>
      <c r="KZ27" s="50">
        <f t="shared" si="204"/>
        <v>1198258.3793013489</v>
      </c>
      <c r="LA27" s="44">
        <f t="shared" si="205"/>
        <v>8261.7039432717684</v>
      </c>
      <c r="LB27" s="26">
        <f t="shared" si="206"/>
        <v>3.9170696280519546</v>
      </c>
    </row>
    <row r="28" spans="2:314">
      <c r="B28" s="45" t="s">
        <v>24</v>
      </c>
      <c r="C28" s="45">
        <v>100</v>
      </c>
      <c r="D28" s="19">
        <v>0</v>
      </c>
      <c r="E28" s="22">
        <v>0</v>
      </c>
      <c r="F28" s="5"/>
      <c r="G28" s="43"/>
      <c r="M28" s="30">
        <v>6.5</v>
      </c>
      <c r="N28" s="53">
        <f t="shared" si="244"/>
        <v>0.81291335664285558</v>
      </c>
      <c r="O28" s="210">
        <v>3.6569502762497441</v>
      </c>
      <c r="P28" s="196">
        <f t="shared" si="3"/>
        <v>6.0052425165887193</v>
      </c>
      <c r="Q28" s="50">
        <f t="shared" si="29"/>
        <v>1012144.4932322471</v>
      </c>
      <c r="R28" s="196">
        <f t="shared" si="30"/>
        <v>6978.493366157968</v>
      </c>
      <c r="S28" s="213">
        <f t="shared" si="31"/>
        <v>3.8437616699882282</v>
      </c>
      <c r="T28" s="200">
        <f t="shared" si="32"/>
        <v>40.840704496667314</v>
      </c>
      <c r="U28" s="198">
        <f t="shared" si="33"/>
        <v>1.6110932250009706</v>
      </c>
      <c r="V28" s="202">
        <f t="shared" si="34"/>
        <v>6.9075662264661437</v>
      </c>
      <c r="W28" s="205">
        <f t="shared" si="35"/>
        <v>8082881.7725541759</v>
      </c>
      <c r="X28" s="205">
        <f t="shared" si="36"/>
        <v>1172.3250065277125</v>
      </c>
      <c r="Y28" s="207">
        <f t="shared" si="37"/>
        <v>56.698055440425904</v>
      </c>
      <c r="Z28" s="196">
        <f t="shared" si="4"/>
        <v>6.342465426034174</v>
      </c>
      <c r="AA28" s="50">
        <f t="shared" si="38"/>
        <v>2200216.5445297942</v>
      </c>
      <c r="AB28" s="205">
        <f t="shared" si="39"/>
        <v>15169.965022562244</v>
      </c>
      <c r="AC28" s="213">
        <f t="shared" si="40"/>
        <v>4.1809845794336837</v>
      </c>
      <c r="AD28" s="43">
        <f t="shared" si="5"/>
        <v>7.0430150167782433</v>
      </c>
      <c r="AE28" s="43">
        <f t="shared" si="41"/>
        <v>11041167.967409126</v>
      </c>
      <c r="AF28" s="205">
        <f t="shared" si="207"/>
        <v>1601.3889196570849</v>
      </c>
      <c r="AG28" s="207">
        <f t="shared" si="208"/>
        <v>51.539806383258032</v>
      </c>
      <c r="AH28" s="196">
        <f t="shared" si="6"/>
        <v>6.4108577989611693</v>
      </c>
      <c r="AI28" s="50">
        <f t="shared" si="209"/>
        <v>2575477.7302753245</v>
      </c>
      <c r="AJ28" s="205">
        <f t="shared" si="210"/>
        <v>17757.300835593098</v>
      </c>
      <c r="AK28" s="213">
        <f t="shared" si="211"/>
        <v>4.249376952360679</v>
      </c>
      <c r="AL28" s="43">
        <f t="shared" si="7"/>
        <v>7.3081205510609086</v>
      </c>
      <c r="AM28" s="43">
        <f t="shared" si="42"/>
        <v>20329212.290209487</v>
      </c>
      <c r="AN28" s="205">
        <f t="shared" si="43"/>
        <v>2948.5082921474036</v>
      </c>
      <c r="AO28" s="207">
        <f t="shared" si="44"/>
        <v>42.027285813374519</v>
      </c>
      <c r="AP28" s="196">
        <f t="shared" si="8"/>
        <v>6.5360579189000916</v>
      </c>
      <c r="AQ28" s="50">
        <f t="shared" si="45"/>
        <v>3436037.689411548</v>
      </c>
      <c r="AR28" s="205">
        <f t="shared" si="46"/>
        <v>23690.655219447162</v>
      </c>
      <c r="AS28" s="213">
        <f t="shared" si="47"/>
        <v>4.3745770722996014</v>
      </c>
      <c r="AT28" s="252">
        <f t="shared" si="48"/>
        <v>0.27688450374509327</v>
      </c>
      <c r="AU28" s="253">
        <f t="shared" si="49"/>
        <v>970471.0827531924</v>
      </c>
      <c r="AV28" s="205">
        <f t="shared" si="50"/>
        <v>3.8255017525903265</v>
      </c>
      <c r="AW28" s="252">
        <f t="shared" si="51"/>
        <v>0.31446062202612052</v>
      </c>
      <c r="AX28" s="253">
        <f t="shared" si="52"/>
        <v>1103759.2781243741</v>
      </c>
      <c r="AY28" s="205">
        <f t="shared" si="53"/>
        <v>3.8813935206499424</v>
      </c>
      <c r="AZ28" s="252">
        <f t="shared" si="54"/>
        <v>0.39516524092082722</v>
      </c>
      <c r="BA28" s="253">
        <f t="shared" si="55"/>
        <v>1391787.8019133983</v>
      </c>
      <c r="BB28" s="205">
        <f t="shared" si="56"/>
        <v>3.9820921792753352</v>
      </c>
      <c r="BC28" s="248"/>
      <c r="BG28" s="30">
        <v>6.5</v>
      </c>
      <c r="BH28" s="53">
        <f t="shared" si="245"/>
        <v>0.81291335664285558</v>
      </c>
      <c r="BI28" s="363">
        <v>3.6041469043154359</v>
      </c>
      <c r="BJ28" s="44">
        <f t="shared" si="9"/>
        <v>5.9997399650102778</v>
      </c>
      <c r="BK28" s="50">
        <f t="shared" si="57"/>
        <v>999401.42652563262</v>
      </c>
      <c r="BL28" s="44">
        <f t="shared" si="58"/>
        <v>6890.6329795518704</v>
      </c>
      <c r="BM28" s="26">
        <f t="shared" si="59"/>
        <v>3.8382591184097872</v>
      </c>
      <c r="BN28" s="200">
        <f t="shared" si="60"/>
        <v>40.840704496667314</v>
      </c>
      <c r="BO28" s="198">
        <f t="shared" si="61"/>
        <v>1.6110932250009706</v>
      </c>
      <c r="BP28" s="202">
        <f t="shared" si="212"/>
        <v>6.5068282823710222</v>
      </c>
      <c r="BQ28" s="205">
        <f t="shared" si="62"/>
        <v>3212390.1262640739</v>
      </c>
      <c r="BR28" s="205">
        <f t="shared" si="63"/>
        <v>465.91863913308873</v>
      </c>
      <c r="BS28" s="207">
        <f t="shared" si="10"/>
        <v>54.417565967841952</v>
      </c>
      <c r="BT28" s="196">
        <f t="shared" si="11"/>
        <v>6.2454825730048675</v>
      </c>
      <c r="BU28" s="50">
        <f t="shared" si="64"/>
        <v>1759878.0435133455</v>
      </c>
      <c r="BV28" s="205">
        <f t="shared" si="65"/>
        <v>12133.936739294073</v>
      </c>
      <c r="BW28" s="213">
        <f t="shared" si="66"/>
        <v>4.0840017264043764</v>
      </c>
      <c r="BX28" s="43">
        <f t="shared" si="213"/>
        <v>6.6360024344535686</v>
      </c>
      <c r="BY28" s="43">
        <f t="shared" si="67"/>
        <v>4325162.5551386988</v>
      </c>
      <c r="BZ28" s="205">
        <f t="shared" si="214"/>
        <v>627.31292667220657</v>
      </c>
      <c r="CA28" s="207">
        <f t="shared" si="215"/>
        <v>51.875240774117259</v>
      </c>
      <c r="CB28" s="196">
        <f t="shared" si="12"/>
        <v>6.3062427773249041</v>
      </c>
      <c r="CC28" s="50">
        <f t="shared" si="216"/>
        <v>2024150.3938071735</v>
      </c>
      <c r="CD28" s="205">
        <f t="shared" si="217"/>
        <v>13956.031169205948</v>
      </c>
      <c r="CE28" s="213">
        <f t="shared" si="218"/>
        <v>4.144761930724413</v>
      </c>
      <c r="CF28" s="43">
        <f t="shared" si="219"/>
        <v>6.9822793089689785</v>
      </c>
      <c r="CG28" s="43">
        <f t="shared" si="68"/>
        <v>9600178.5186006781</v>
      </c>
      <c r="CH28" s="205">
        <f t="shared" si="69"/>
        <v>1392.3906919808053</v>
      </c>
      <c r="CI28" s="207">
        <f t="shared" si="70"/>
        <v>40.475724612365383</v>
      </c>
      <c r="CJ28" s="196">
        <f t="shared" si="13"/>
        <v>6.4849720680766954</v>
      </c>
      <c r="CK28" s="50">
        <f t="shared" si="71"/>
        <v>3054724.6403570538</v>
      </c>
      <c r="CL28" s="205">
        <f t="shared" si="72"/>
        <v>21061.5932613482</v>
      </c>
      <c r="CM28" s="213">
        <f t="shared" si="73"/>
        <v>4.3234912214762042</v>
      </c>
      <c r="CN28" s="252">
        <f t="shared" si="74"/>
        <v>0.19776419248759369</v>
      </c>
      <c r="CO28" s="253">
        <f t="shared" si="75"/>
        <v>701964.45282386511</v>
      </c>
      <c r="CP28" s="205">
        <f t="shared" si="76"/>
        <v>3.6848342736015058</v>
      </c>
      <c r="CQ28" s="252">
        <f t="shared" si="77"/>
        <v>0.22647202194222529</v>
      </c>
      <c r="CR28" s="253">
        <f t="shared" si="78"/>
        <v>804645.96684254007</v>
      </c>
      <c r="CS28" s="205">
        <f t="shared" si="79"/>
        <v>3.7441239921938361</v>
      </c>
      <c r="CT28" s="252">
        <f t="shared" si="80"/>
        <v>0.31718231172269595</v>
      </c>
      <c r="CU28" s="253">
        <f t="shared" si="81"/>
        <v>1130656.9139760162</v>
      </c>
      <c r="CV28" s="205">
        <f t="shared" si="82"/>
        <v>3.8918499961931778</v>
      </c>
      <c r="CZ28" s="30">
        <v>6.5</v>
      </c>
      <c r="DA28" s="53">
        <f t="shared" si="246"/>
        <v>0.81291335664285558</v>
      </c>
      <c r="DB28" s="363">
        <v>3.5524244981231186</v>
      </c>
      <c r="DC28" s="25">
        <f t="shared" si="14"/>
        <v>5.6853367673038973</v>
      </c>
      <c r="DD28" s="50">
        <f t="shared" si="83"/>
        <v>484547.95756898285</v>
      </c>
      <c r="DE28" s="44">
        <f t="shared" si="84"/>
        <v>3340.84187592832</v>
      </c>
      <c r="DF28" s="26">
        <f t="shared" si="85"/>
        <v>3.523855920703407</v>
      </c>
      <c r="DG28" s="200">
        <f t="shared" si="86"/>
        <v>40.840704496667314</v>
      </c>
      <c r="DH28" s="196">
        <f t="shared" si="87"/>
        <v>1.6110932250009706</v>
      </c>
      <c r="DI28" s="202">
        <f t="shared" si="88"/>
        <v>6.5068282823710222</v>
      </c>
      <c r="DJ28" s="205">
        <f t="shared" si="89"/>
        <v>3212390.1262640739</v>
      </c>
      <c r="DK28" s="205">
        <f t="shared" si="90"/>
        <v>465.91863913308873</v>
      </c>
      <c r="DL28" s="207">
        <f t="shared" si="220"/>
        <v>54.417565967841952</v>
      </c>
      <c r="DM28" s="196">
        <f t="shared" si="15"/>
        <v>5.9508009512693132</v>
      </c>
      <c r="DN28" s="50">
        <f t="shared" si="91"/>
        <v>892896.15184341045</v>
      </c>
      <c r="DO28" s="205">
        <f t="shared" si="92"/>
        <v>6156.3046718838723</v>
      </c>
      <c r="DP28" s="213">
        <f t="shared" si="93"/>
        <v>3.7893201046688221</v>
      </c>
      <c r="DQ28" s="43">
        <f t="shared" si="221"/>
        <v>6.6360024344535686</v>
      </c>
      <c r="DR28" s="43">
        <f t="shared" si="94"/>
        <v>4325162.5551386988</v>
      </c>
      <c r="DS28" s="205">
        <f t="shared" si="222"/>
        <v>627.31292667220657</v>
      </c>
      <c r="DT28" s="207">
        <f t="shared" si="16"/>
        <v>51.875240774117259</v>
      </c>
      <c r="DU28" s="196">
        <f t="shared" si="17"/>
        <v>6.0124772067429859</v>
      </c>
      <c r="DV28" s="50">
        <f t="shared" si="223"/>
        <v>1029146.5126547018</v>
      </c>
      <c r="DW28" s="205">
        <f t="shared" si="224"/>
        <v>7095.7182095911321</v>
      </c>
      <c r="DX28" s="213">
        <f t="shared" si="225"/>
        <v>3.8509963601424952</v>
      </c>
      <c r="DY28" s="43">
        <f t="shared" si="226"/>
        <v>6.9822793089689785</v>
      </c>
      <c r="DZ28" s="43">
        <f t="shared" si="95"/>
        <v>9600178.5186006781</v>
      </c>
      <c r="EA28" s="205">
        <f t="shared" si="96"/>
        <v>1392.3906919808053</v>
      </c>
      <c r="EB28" s="207">
        <f t="shared" si="227"/>
        <v>40.475724612365383</v>
      </c>
      <c r="EC28" s="196">
        <f t="shared" si="18"/>
        <v>6.1937610785796196</v>
      </c>
      <c r="ED28" s="50">
        <f t="shared" si="97"/>
        <v>1562287.9339415056</v>
      </c>
      <c r="EE28" s="205">
        <f t="shared" si="98"/>
        <v>10771.600355422535</v>
      </c>
      <c r="EF28" s="213">
        <f t="shared" si="99"/>
        <v>4.0322802319791293</v>
      </c>
      <c r="EG28" s="252">
        <f t="shared" si="100"/>
        <v>0.13001624532622641</v>
      </c>
      <c r="EH28" s="253">
        <f t="shared" si="101"/>
        <v>421973.83250098798</v>
      </c>
      <c r="EI28" s="205">
        <f t="shared" si="102"/>
        <v>3.4638046736673811</v>
      </c>
      <c r="EJ28" s="252">
        <f t="shared" si="103"/>
        <v>0.15065163037277837</v>
      </c>
      <c r="EK28" s="253">
        <f t="shared" si="104"/>
        <v>489312.37088206387</v>
      </c>
      <c r="EL28" s="205">
        <f t="shared" si="105"/>
        <v>3.528105349208293</v>
      </c>
      <c r="EM28" s="252">
        <f t="shared" si="106"/>
        <v>0.21943000864024026</v>
      </c>
      <c r="EN28" s="253">
        <f t="shared" si="107"/>
        <v>714513.65013944078</v>
      </c>
      <c r="EO28" s="205">
        <f t="shared" si="108"/>
        <v>3.6925296834104864</v>
      </c>
      <c r="ES28" s="30">
        <v>6.5</v>
      </c>
      <c r="ET28" s="53">
        <f t="shared" si="247"/>
        <v>0.81291335664285558</v>
      </c>
      <c r="EU28" s="363">
        <v>3.6849701980392586</v>
      </c>
      <c r="EV28" s="44">
        <f t="shared" si="19"/>
        <v>5.9969011546264799</v>
      </c>
      <c r="EW28" s="50">
        <f t="shared" si="109"/>
        <v>992890.04104453651</v>
      </c>
      <c r="EX28" s="44">
        <f t="shared" si="110"/>
        <v>6845.7385393922286</v>
      </c>
      <c r="EY28" s="26">
        <f t="shared" si="111"/>
        <v>3.8354203080259892</v>
      </c>
      <c r="EZ28" s="200">
        <f t="shared" si="112"/>
        <v>40.840704496667314</v>
      </c>
      <c r="FA28" s="196">
        <f t="shared" si="113"/>
        <v>1.6110932250009706</v>
      </c>
      <c r="FB28" s="202">
        <f t="shared" si="228"/>
        <v>6.5068282823710222</v>
      </c>
      <c r="FC28" s="205">
        <f t="shared" si="114"/>
        <v>3212390.1262640739</v>
      </c>
      <c r="FD28" s="205">
        <f t="shared" si="115"/>
        <v>465.91863913308873</v>
      </c>
      <c r="FE28" s="207">
        <f t="shared" si="229"/>
        <v>54.417565967841952</v>
      </c>
      <c r="FF28" s="196">
        <f t="shared" si="20"/>
        <v>6.2627197744776231</v>
      </c>
      <c r="FG28" s="50">
        <f t="shared" si="116"/>
        <v>1831132.5154635573</v>
      </c>
      <c r="FH28" s="205">
        <f t="shared" si="117"/>
        <v>12625.219222317515</v>
      </c>
      <c r="FI28" s="213">
        <f t="shared" si="118"/>
        <v>4.1012389278771328</v>
      </c>
      <c r="FJ28" s="43">
        <f t="shared" si="230"/>
        <v>6.6360024344535686</v>
      </c>
      <c r="FK28" s="43">
        <f t="shared" si="119"/>
        <v>4325162.5551386988</v>
      </c>
      <c r="FL28" s="205">
        <f t="shared" si="231"/>
        <v>627.31292667220657</v>
      </c>
      <c r="FM28" s="207">
        <f t="shared" si="232"/>
        <v>51.875240774117259</v>
      </c>
      <c r="FN28" s="196">
        <f t="shared" si="248"/>
        <v>6.0124772067429859</v>
      </c>
      <c r="FO28" s="50">
        <f t="shared" si="233"/>
        <v>1029146.5126547018</v>
      </c>
      <c r="FP28" s="205">
        <f t="shared" si="234"/>
        <v>7095.7182095911321</v>
      </c>
      <c r="FQ28" s="213">
        <f t="shared" si="235"/>
        <v>3.8509963601424952</v>
      </c>
      <c r="FR28" s="43">
        <f t="shared" si="120"/>
        <v>6.9822793089689785</v>
      </c>
      <c r="FS28" s="43">
        <f t="shared" si="121"/>
        <v>9600178.5186006781</v>
      </c>
      <c r="FT28" s="205">
        <f t="shared" si="122"/>
        <v>1392.3906919808053</v>
      </c>
      <c r="FU28" s="207">
        <f t="shared" si="123"/>
        <v>40.475724612365383</v>
      </c>
      <c r="FV28" s="196">
        <f t="shared" si="249"/>
        <v>6.1937610785796196</v>
      </c>
      <c r="FW28" s="50">
        <f t="shared" si="124"/>
        <v>1562287.9339415056</v>
      </c>
      <c r="FX28" s="205">
        <f t="shared" si="125"/>
        <v>10771.600355422535</v>
      </c>
      <c r="FY28" s="213">
        <f t="shared" si="126"/>
        <v>4.0322802319791293</v>
      </c>
      <c r="FZ28" s="252">
        <f t="shared" si="127"/>
        <v>0.20158315183153519</v>
      </c>
      <c r="GA28" s="253">
        <f t="shared" si="128"/>
        <v>700380.14617748908</v>
      </c>
      <c r="GB28" s="205">
        <f t="shared" si="129"/>
        <v>3.6838529799488806</v>
      </c>
      <c r="GC28" s="252">
        <f t="shared" si="130"/>
        <v>0.23068948452141694</v>
      </c>
      <c r="GD28" s="253">
        <f t="shared" si="131"/>
        <v>802322.08415878436</v>
      </c>
      <c r="GE28" s="205">
        <f t="shared" si="132"/>
        <v>3.7428678998539024</v>
      </c>
      <c r="GF28" s="252">
        <f t="shared" si="133"/>
        <v>0.32239203886103396</v>
      </c>
      <c r="GG28" s="253">
        <f t="shared" si="134"/>
        <v>1125128.1000014199</v>
      </c>
      <c r="GH28" s="205">
        <f t="shared" si="135"/>
        <v>3.8897211246972097</v>
      </c>
      <c r="GL28" s="30">
        <v>6.5</v>
      </c>
      <c r="GM28" s="53">
        <f t="shared" si="250"/>
        <v>0.81291335664285558</v>
      </c>
      <c r="GN28" s="363">
        <v>3.6749186095995805</v>
      </c>
      <c r="GO28" s="44">
        <f t="shared" si="21"/>
        <v>5.9742813014687526</v>
      </c>
      <c r="GP28" s="50">
        <f t="shared" si="136"/>
        <v>942499.87541160593</v>
      </c>
      <c r="GQ28" s="44">
        <f t="shared" si="137"/>
        <v>6498.3104409929238</v>
      </c>
      <c r="GR28" s="26">
        <f t="shared" si="138"/>
        <v>3.8128004548682615</v>
      </c>
      <c r="GS28" s="200">
        <f t="shared" si="139"/>
        <v>40.840704496667314</v>
      </c>
      <c r="GT28" s="196">
        <f t="shared" si="140"/>
        <v>1.6110932250009706</v>
      </c>
      <c r="GU28" s="202">
        <f t="shared" si="141"/>
        <v>6.5068282823710222</v>
      </c>
      <c r="GV28" s="205">
        <f t="shared" si="142"/>
        <v>3212390.1262640739</v>
      </c>
      <c r="GW28" s="205">
        <f t="shared" si="143"/>
        <v>465.91863913308873</v>
      </c>
      <c r="GX28" s="207">
        <f t="shared" si="236"/>
        <v>54.417565967841952</v>
      </c>
      <c r="GY28" s="196">
        <f t="shared" si="22"/>
        <v>6.2238865823441056</v>
      </c>
      <c r="GZ28" s="50">
        <f t="shared" si="144"/>
        <v>1674505.5154349878</v>
      </c>
      <c r="HA28" s="205">
        <f t="shared" si="145"/>
        <v>11545.313647600537</v>
      </c>
      <c r="HB28" s="213">
        <f t="shared" si="146"/>
        <v>4.0624057357436154</v>
      </c>
      <c r="HC28" s="43">
        <f t="shared" si="251"/>
        <v>6.6360024344535686</v>
      </c>
      <c r="HD28" s="43">
        <f t="shared" si="147"/>
        <v>4325162.5551386988</v>
      </c>
      <c r="HE28" s="205">
        <f t="shared" si="237"/>
        <v>627.31292667220657</v>
      </c>
      <c r="HF28" s="207">
        <f t="shared" si="238"/>
        <v>51.875240774117259</v>
      </c>
      <c r="HG28" s="196">
        <f t="shared" si="23"/>
        <v>6.2840224443884125</v>
      </c>
      <c r="HH28" s="50">
        <f t="shared" si="239"/>
        <v>1923191.1170784621</v>
      </c>
      <c r="HI28" s="205">
        <f t="shared" si="240"/>
        <v>13259.941186387898</v>
      </c>
      <c r="HJ28" s="213">
        <f t="shared" si="241"/>
        <v>4.1225415977879214</v>
      </c>
      <c r="HK28" s="43">
        <f t="shared" si="242"/>
        <v>6.9822793089689785</v>
      </c>
      <c r="HL28" s="43">
        <f t="shared" si="148"/>
        <v>9600178.5186006781</v>
      </c>
      <c r="HM28" s="205">
        <f t="shared" si="149"/>
        <v>1392.3906919808053</v>
      </c>
      <c r="HN28" s="207">
        <f t="shared" si="243"/>
        <v>40.475724612365383</v>
      </c>
      <c r="HO28" s="196">
        <f t="shared" si="24"/>
        <v>6.4609316033424609</v>
      </c>
      <c r="HP28" s="50">
        <f t="shared" si="150"/>
        <v>2890224.6675694976</v>
      </c>
      <c r="HQ28" s="205">
        <f t="shared" si="151"/>
        <v>19927.40542897147</v>
      </c>
      <c r="HR28" s="213">
        <f t="shared" si="152"/>
        <v>4.2994507567419697</v>
      </c>
      <c r="HS28" s="252">
        <f t="shared" si="153"/>
        <v>0.19035829939940757</v>
      </c>
      <c r="HT28" s="253">
        <f t="shared" si="154"/>
        <v>662004.75997621752</v>
      </c>
      <c r="HU28" s="205">
        <f t="shared" si="155"/>
        <v>3.6593802655340322</v>
      </c>
      <c r="HV28" s="252">
        <f t="shared" si="156"/>
        <v>0.21827641594923053</v>
      </c>
      <c r="HW28" s="253">
        <f t="shared" si="157"/>
        <v>759826.54351705499</v>
      </c>
      <c r="HX28" s="205">
        <f t="shared" si="158"/>
        <v>3.7192336143760842</v>
      </c>
      <c r="HY28" s="252">
        <f t="shared" si="159"/>
        <v>0.30699247977018784</v>
      </c>
      <c r="HZ28" s="253">
        <f t="shared" si="160"/>
        <v>1072145.7009622429</v>
      </c>
      <c r="IA28" s="205">
        <f t="shared" si="161"/>
        <v>3.868772961913109</v>
      </c>
      <c r="IB28" s="205"/>
      <c r="IF28" s="30">
        <v>6.5</v>
      </c>
      <c r="IG28" s="53">
        <f t="shared" si="252"/>
        <v>0.81291335664285558</v>
      </c>
      <c r="IH28" s="67">
        <v>3.4811827183387418</v>
      </c>
      <c r="II28" s="305">
        <f t="shared" si="25"/>
        <v>6.1774631233891455</v>
      </c>
      <c r="IJ28" s="50">
        <f t="shared" si="162"/>
        <v>1504745.7431077985</v>
      </c>
      <c r="IK28" s="305">
        <f t="shared" si="163"/>
        <v>10374.860759749925</v>
      </c>
      <c r="IL28" s="26">
        <f t="shared" si="164"/>
        <v>4.0159822767886553</v>
      </c>
      <c r="IM28" s="25">
        <f t="shared" si="165"/>
        <v>6.39549822297323</v>
      </c>
      <c r="IN28" s="305">
        <f t="shared" si="166"/>
        <v>2485983.3921715724</v>
      </c>
      <c r="IO28" s="305">
        <f t="shared" si="167"/>
        <v>360.56205923378053</v>
      </c>
      <c r="IP28" s="305">
        <f t="shared" si="168"/>
        <v>43.470963422843795</v>
      </c>
      <c r="IQ28" s="305">
        <f t="shared" si="169"/>
        <v>6.2953052084385952</v>
      </c>
      <c r="IR28" s="305">
        <f t="shared" si="170"/>
        <v>1973809.379674712</v>
      </c>
      <c r="IS28" s="305">
        <f t="shared" si="171"/>
        <v>13608.941958606016</v>
      </c>
      <c r="IT28" s="396">
        <f t="shared" si="172"/>
        <v>4.1338243618381041</v>
      </c>
      <c r="IU28" s="25">
        <f t="shared" si="173"/>
        <v>6.5109484546960505</v>
      </c>
      <c r="IV28" s="305">
        <f t="shared" si="174"/>
        <v>3243011.2459207145</v>
      </c>
      <c r="IW28" s="305">
        <f t="shared" si="175"/>
        <v>470.35986508584858</v>
      </c>
      <c r="IX28" s="305">
        <f t="shared" si="176"/>
        <v>41.006334977320641</v>
      </c>
      <c r="IY28" s="305">
        <f t="shared" si="177"/>
        <v>6.3538155617156331</v>
      </c>
      <c r="IZ28" s="305">
        <f t="shared" si="178"/>
        <v>2258476.4258169453</v>
      </c>
      <c r="JA28" s="305">
        <f t="shared" si="179"/>
        <v>15571.652921665642</v>
      </c>
      <c r="JB28" s="396">
        <f t="shared" si="180"/>
        <v>4.192334715115142</v>
      </c>
      <c r="JC28" s="303">
        <f t="shared" si="181"/>
        <v>6.7376652690978878</v>
      </c>
      <c r="JD28" s="303">
        <f t="shared" si="182"/>
        <v>5465945.1475351183</v>
      </c>
      <c r="JE28" s="303">
        <f t="shared" si="183"/>
        <v>792.76975230819846</v>
      </c>
      <c r="JF28" s="303">
        <f t="shared" si="184"/>
        <v>36.740519879656347</v>
      </c>
      <c r="JG28" s="303">
        <f t="shared" si="185"/>
        <v>6.4605130680645084</v>
      </c>
      <c r="JH28" s="303">
        <f t="shared" si="186"/>
        <v>2887440.6619256237</v>
      </c>
      <c r="JI28" s="303">
        <f t="shared" si="187"/>
        <v>19908.210378218311</v>
      </c>
      <c r="JJ28" s="395">
        <f t="shared" si="188"/>
        <v>4.2990322214640173</v>
      </c>
      <c r="JK28" s="252">
        <f t="shared" si="189"/>
        <v>0.1836898653023574</v>
      </c>
      <c r="JL28" s="253">
        <f t="shared" si="190"/>
        <v>655711.67462644482</v>
      </c>
      <c r="JM28" s="205">
        <f t="shared" si="191"/>
        <v>3.6552320695362184</v>
      </c>
      <c r="JN28" s="252">
        <f t="shared" si="192"/>
        <v>0.20785327788620001</v>
      </c>
      <c r="JO28" s="253">
        <f t="shared" si="193"/>
        <v>742563.2310362251</v>
      </c>
      <c r="JP28" s="205">
        <f t="shared" si="194"/>
        <v>3.7092525941778551</v>
      </c>
      <c r="JQ28" s="252">
        <f t="shared" si="195"/>
        <v>0.26194392227018598</v>
      </c>
      <c r="JR28" s="253">
        <f t="shared" si="196"/>
        <v>937548.91152158519</v>
      </c>
      <c r="JS28" s="205">
        <f t="shared" si="197"/>
        <v>3.8105130873457433</v>
      </c>
      <c r="JZ28" s="30">
        <v>6.5</v>
      </c>
      <c r="KA28" s="53">
        <f t="shared" si="253"/>
        <v>0.81291335664285558</v>
      </c>
      <c r="KB28" s="74">
        <v>3.7333990532600536</v>
      </c>
      <c r="KC28" s="25">
        <f t="shared" si="26"/>
        <v>6.0021336727125902</v>
      </c>
      <c r="KD28" s="50">
        <f t="shared" si="198"/>
        <v>1004925.0513724659</v>
      </c>
      <c r="KE28" s="305">
        <f t="shared" si="199"/>
        <v>6928.7170472008229</v>
      </c>
      <c r="KF28" s="26">
        <f t="shared" si="200"/>
        <v>3.8406528261120996</v>
      </c>
      <c r="KK28" s="30">
        <v>6.5</v>
      </c>
      <c r="KL28" s="53">
        <f t="shared" si="254"/>
        <v>0.81291335664285558</v>
      </c>
      <c r="KM28" s="74">
        <v>3.6380277559561316</v>
      </c>
      <c r="KN28" s="25">
        <f t="shared" si="27"/>
        <v>5.9943241910943277</v>
      </c>
      <c r="KO28" s="50">
        <f t="shared" si="201"/>
        <v>987015.99601596047</v>
      </c>
      <c r="KP28" s="44">
        <f t="shared" si="202"/>
        <v>6805.2384086910033</v>
      </c>
      <c r="KQ28" s="26">
        <f t="shared" si="203"/>
        <v>3.8328433444938375</v>
      </c>
      <c r="KV28" s="30">
        <v>6.5</v>
      </c>
      <c r="KW28" s="53">
        <f t="shared" si="255"/>
        <v>0.81291335664285558</v>
      </c>
      <c r="KX28" s="74">
        <v>3.6499903247506986</v>
      </c>
      <c r="KY28" s="25">
        <f t="shared" si="28"/>
        <v>6.0844317946063775</v>
      </c>
      <c r="KZ28" s="50">
        <f t="shared" si="204"/>
        <v>1214595.8547643754</v>
      </c>
      <c r="LA28" s="44">
        <f t="shared" si="205"/>
        <v>8374.3469155952243</v>
      </c>
      <c r="LB28" s="26">
        <f t="shared" si="206"/>
        <v>3.9229509480058873</v>
      </c>
    </row>
    <row r="29" spans="2:314" ht="15.75" customHeight="1">
      <c r="B29" s="46" t="s">
        <v>25</v>
      </c>
      <c r="C29" s="46">
        <v>81</v>
      </c>
      <c r="D29" s="20">
        <v>19</v>
      </c>
      <c r="E29" s="23">
        <v>19</v>
      </c>
      <c r="F29" s="32"/>
      <c r="G29" s="44"/>
      <c r="M29" s="30">
        <v>7</v>
      </c>
      <c r="N29" s="53">
        <f t="shared" si="244"/>
        <v>0.84509804001425681</v>
      </c>
      <c r="O29" s="210">
        <v>3.6676139678411084</v>
      </c>
      <c r="P29" s="196">
        <f t="shared" si="3"/>
        <v>6.0109352532092517</v>
      </c>
      <c r="Q29" s="50">
        <f t="shared" si="29"/>
        <v>1025499.0283365862</v>
      </c>
      <c r="R29" s="196">
        <f t="shared" si="30"/>
        <v>7070.5696806139604</v>
      </c>
      <c r="S29" s="213">
        <f t="shared" si="31"/>
        <v>3.849454406608761</v>
      </c>
      <c r="T29" s="200">
        <f t="shared" si="32"/>
        <v>43.982297150257104</v>
      </c>
      <c r="U29" s="198">
        <f t="shared" si="33"/>
        <v>1.6432779083723719</v>
      </c>
      <c r="V29" s="202">
        <f t="shared" si="34"/>
        <v>6.9276356984327627</v>
      </c>
      <c r="W29" s="205">
        <f t="shared" si="35"/>
        <v>8465170.2781952247</v>
      </c>
      <c r="X29" s="205">
        <f t="shared" si="36"/>
        <v>1227.7713668088791</v>
      </c>
      <c r="Y29" s="207">
        <f t="shared" si="37"/>
        <v>56.381868858182912</v>
      </c>
      <c r="Z29" s="196">
        <f t="shared" si="4"/>
        <v>6.350676599988847</v>
      </c>
      <c r="AA29" s="50">
        <f t="shared" si="38"/>
        <v>2242211.6255205409</v>
      </c>
      <c r="AB29" s="205">
        <f t="shared" si="39"/>
        <v>15459.511027174003</v>
      </c>
      <c r="AC29" s="213">
        <f t="shared" si="40"/>
        <v>4.1891957533883568</v>
      </c>
      <c r="AD29" s="43">
        <f t="shared" si="5"/>
        <v>7.0613095993949706</v>
      </c>
      <c r="AE29" s="43">
        <f t="shared" si="41"/>
        <v>11516210.628050826</v>
      </c>
      <c r="AF29" s="205">
        <f t="shared" si="207"/>
        <v>1670.2881570712359</v>
      </c>
      <c r="AG29" s="207">
        <f t="shared" si="208"/>
        <v>51.248715290449525</v>
      </c>
      <c r="AH29" s="196">
        <f t="shared" si="6"/>
        <v>6.4180239200437956</v>
      </c>
      <c r="AI29" s="50">
        <f t="shared" si="209"/>
        <v>2618327.2163071558</v>
      </c>
      <c r="AJ29" s="205">
        <f t="shared" si="210"/>
        <v>18052.737757905925</v>
      </c>
      <c r="AK29" s="213">
        <f t="shared" si="211"/>
        <v>4.2565430734433045</v>
      </c>
      <c r="AL29" s="43">
        <f t="shared" si="7"/>
        <v>7.322698091291322</v>
      </c>
      <c r="AM29" s="43">
        <f t="shared" si="42"/>
        <v>21023164.632936794</v>
      </c>
      <c r="AN29" s="205">
        <f t="shared" si="43"/>
        <v>3049.157752031887</v>
      </c>
      <c r="AO29" s="207">
        <f t="shared" si="44"/>
        <v>41.791654482456948</v>
      </c>
      <c r="AP29" s="196">
        <f t="shared" si="8"/>
        <v>6.5412380134496644</v>
      </c>
      <c r="AQ29" s="50">
        <f t="shared" si="45"/>
        <v>3477266.7952477979</v>
      </c>
      <c r="AR29" s="205">
        <f t="shared" si="46"/>
        <v>23974.920009202706</v>
      </c>
      <c r="AS29" s="213">
        <f t="shared" si="47"/>
        <v>4.3797571668491742</v>
      </c>
      <c r="AT29" s="252">
        <f t="shared" si="48"/>
        <v>0.28227376656546266</v>
      </c>
      <c r="AU29" s="253">
        <f t="shared" si="49"/>
        <v>989559.36065051204</v>
      </c>
      <c r="AV29" s="205">
        <f t="shared" si="50"/>
        <v>3.8339610047258672</v>
      </c>
      <c r="AW29" s="252">
        <f t="shared" si="51"/>
        <v>0.3197446216356839</v>
      </c>
      <c r="AX29" s="253">
        <f t="shared" si="52"/>
        <v>1122540.7357718924</v>
      </c>
      <c r="AY29" s="205">
        <f t="shared" si="53"/>
        <v>3.8887212634311688</v>
      </c>
      <c r="AZ29" s="252">
        <f t="shared" si="54"/>
        <v>0.39982426527273268</v>
      </c>
      <c r="BA29" s="253">
        <f t="shared" si="55"/>
        <v>1408499.581067831</v>
      </c>
      <c r="BB29" s="205">
        <f t="shared" si="56"/>
        <v>3.9872758755484528</v>
      </c>
      <c r="BC29" s="248"/>
      <c r="BG29" s="30">
        <v>7</v>
      </c>
      <c r="BH29" s="53">
        <f t="shared" si="245"/>
        <v>0.84509804001425681</v>
      </c>
      <c r="BI29" s="363">
        <v>3.6147350154490425</v>
      </c>
      <c r="BJ29" s="44">
        <f t="shared" si="9"/>
        <v>6.0056766469912919</v>
      </c>
      <c r="BK29" s="50">
        <f t="shared" si="57"/>
        <v>1013156.7611890547</v>
      </c>
      <c r="BL29" s="44">
        <f t="shared" si="58"/>
        <v>6985.4727107758463</v>
      </c>
      <c r="BM29" s="26">
        <f t="shared" si="59"/>
        <v>3.8441958003908012</v>
      </c>
      <c r="BN29" s="200">
        <f t="shared" si="60"/>
        <v>43.982297150257104</v>
      </c>
      <c r="BO29" s="198">
        <f t="shared" si="61"/>
        <v>1.6432779083723719</v>
      </c>
      <c r="BP29" s="202">
        <f t="shared" si="212"/>
        <v>6.526204447988496</v>
      </c>
      <c r="BQ29" s="205">
        <f t="shared" si="62"/>
        <v>3358957.0291767479</v>
      </c>
      <c r="BR29" s="205">
        <f t="shared" si="63"/>
        <v>487.17640959773718</v>
      </c>
      <c r="BS29" s="207">
        <f t="shared" si="10"/>
        <v>54.174472677069915</v>
      </c>
      <c r="BT29" s="196">
        <f t="shared" si="11"/>
        <v>6.2539943545028738</v>
      </c>
      <c r="BU29" s="50">
        <f t="shared" si="64"/>
        <v>1794710.2968154543</v>
      </c>
      <c r="BV29" s="205">
        <f t="shared" si="65"/>
        <v>12374.096766071321</v>
      </c>
      <c r="BW29" s="213">
        <f t="shared" si="66"/>
        <v>4.0925135079023827</v>
      </c>
      <c r="BX29" s="43">
        <f t="shared" si="213"/>
        <v>6.6546756013544508</v>
      </c>
      <c r="BY29" s="43">
        <f t="shared" si="67"/>
        <v>4515185.5412208587</v>
      </c>
      <c r="BZ29" s="205">
        <f t="shared" si="214"/>
        <v>654.87348052759091</v>
      </c>
      <c r="CA29" s="207">
        <f t="shared" si="215"/>
        <v>51.637804888665201</v>
      </c>
      <c r="CB29" s="196">
        <f t="shared" si="12"/>
        <v>6.3141885034170748</v>
      </c>
      <c r="CC29" s="50">
        <f t="shared" si="216"/>
        <v>2061524.5138410444</v>
      </c>
      <c r="CD29" s="205">
        <f t="shared" si="217"/>
        <v>14213.716757050679</v>
      </c>
      <c r="CE29" s="213">
        <f t="shared" si="218"/>
        <v>4.1527076568165846</v>
      </c>
      <c r="CF29" s="43">
        <f t="shared" si="219"/>
        <v>6.996993628706786</v>
      </c>
      <c r="CG29" s="43">
        <f t="shared" si="68"/>
        <v>9931014.790736597</v>
      </c>
      <c r="CH29" s="205">
        <f t="shared" si="69"/>
        <v>1440.3745232188546</v>
      </c>
      <c r="CI29" s="207">
        <f t="shared" si="70"/>
        <v>40.271870569838683</v>
      </c>
      <c r="CJ29" s="196">
        <f t="shared" si="13"/>
        <v>6.4906578568145923</v>
      </c>
      <c r="CK29" s="50">
        <f t="shared" si="71"/>
        <v>3094980.0705084382</v>
      </c>
      <c r="CL29" s="205">
        <f t="shared" si="72"/>
        <v>21339.144790938757</v>
      </c>
      <c r="CM29" s="213">
        <f t="shared" si="73"/>
        <v>4.3291770102141012</v>
      </c>
      <c r="CN29" s="252">
        <f t="shared" si="74"/>
        <v>0.20188752575147001</v>
      </c>
      <c r="CO29" s="253">
        <f t="shared" si="75"/>
        <v>716699.42772302125</v>
      </c>
      <c r="CP29" s="205">
        <f t="shared" si="76"/>
        <v>3.6938562110895972</v>
      </c>
      <c r="CQ29" s="252">
        <f t="shared" si="77"/>
        <v>0.23085903934535978</v>
      </c>
      <c r="CR29" s="253">
        <f t="shared" si="78"/>
        <v>820356.77235949354</v>
      </c>
      <c r="CS29" s="205">
        <f t="shared" si="79"/>
        <v>3.7525219211119851</v>
      </c>
      <c r="CT29" s="252">
        <f t="shared" si="80"/>
        <v>0.32144812919997823</v>
      </c>
      <c r="CU29" s="253">
        <f t="shared" si="81"/>
        <v>1146053.3967965713</v>
      </c>
      <c r="CV29" s="205">
        <f t="shared" si="82"/>
        <v>3.8977240061040583</v>
      </c>
      <c r="CZ29" s="30">
        <v>7</v>
      </c>
      <c r="DA29" s="53">
        <f t="shared" si="246"/>
        <v>0.84509804001425681</v>
      </c>
      <c r="DB29" s="363">
        <v>3.5625976249827147</v>
      </c>
      <c r="DC29" s="25">
        <f t="shared" si="14"/>
        <v>5.6906514229351206</v>
      </c>
      <c r="DD29" s="50">
        <f t="shared" si="83"/>
        <v>490514.01765446295</v>
      </c>
      <c r="DE29" s="44">
        <f t="shared" si="84"/>
        <v>3381.9764283632849</v>
      </c>
      <c r="DF29" s="26">
        <f t="shared" si="85"/>
        <v>3.5291705763346295</v>
      </c>
      <c r="DG29" s="200">
        <f t="shared" si="86"/>
        <v>43.982297150257104</v>
      </c>
      <c r="DH29" s="196">
        <f t="shared" si="87"/>
        <v>1.6432779083723719</v>
      </c>
      <c r="DI29" s="202">
        <f t="shared" si="88"/>
        <v>6.526204447988496</v>
      </c>
      <c r="DJ29" s="205">
        <f t="shared" si="89"/>
        <v>3358957.0291767479</v>
      </c>
      <c r="DK29" s="205">
        <f t="shared" si="90"/>
        <v>487.17640959773718</v>
      </c>
      <c r="DL29" s="207">
        <f t="shared" si="220"/>
        <v>54.174472677069915</v>
      </c>
      <c r="DM29" s="196">
        <f t="shared" si="15"/>
        <v>5.9594462821414851</v>
      </c>
      <c r="DN29" s="50">
        <f t="shared" si="91"/>
        <v>910848.78246652358</v>
      </c>
      <c r="DO29" s="205">
        <f t="shared" si="92"/>
        <v>6280.0837513988881</v>
      </c>
      <c r="DP29" s="213">
        <f t="shared" si="93"/>
        <v>3.7979654355409944</v>
      </c>
      <c r="DQ29" s="43">
        <f t="shared" si="221"/>
        <v>6.6546756013544508</v>
      </c>
      <c r="DR29" s="43">
        <f t="shared" si="94"/>
        <v>4515185.5412208587</v>
      </c>
      <c r="DS29" s="205">
        <f t="shared" si="222"/>
        <v>654.87348052759091</v>
      </c>
      <c r="DT29" s="207">
        <f t="shared" si="16"/>
        <v>51.637804888665201</v>
      </c>
      <c r="DU29" s="196">
        <f t="shared" si="17"/>
        <v>6.0205498505247093</v>
      </c>
      <c r="DV29" s="50">
        <f t="shared" si="223"/>
        <v>1048455.1336754775</v>
      </c>
      <c r="DW29" s="205">
        <f t="shared" si="224"/>
        <v>7228.8465174603352</v>
      </c>
      <c r="DX29" s="213">
        <f t="shared" si="225"/>
        <v>3.8590690039242186</v>
      </c>
      <c r="DY29" s="43">
        <f t="shared" si="226"/>
        <v>6.996993628706786</v>
      </c>
      <c r="DZ29" s="43">
        <f t="shared" si="95"/>
        <v>9931014.790736597</v>
      </c>
      <c r="EA29" s="205">
        <f t="shared" si="96"/>
        <v>1440.3745232188546</v>
      </c>
      <c r="EB29" s="207">
        <f t="shared" si="227"/>
        <v>40.271870569838683</v>
      </c>
      <c r="EC29" s="196">
        <f t="shared" si="18"/>
        <v>6.1995428978176239</v>
      </c>
      <c r="ED29" s="50">
        <f t="shared" si="97"/>
        <v>1583225.9435116851</v>
      </c>
      <c r="EE29" s="205">
        <f t="shared" si="98"/>
        <v>10915.962906286626</v>
      </c>
      <c r="EF29" s="213">
        <f t="shared" si="99"/>
        <v>4.0380620512171328</v>
      </c>
      <c r="EG29" s="252">
        <f t="shared" si="100"/>
        <v>0.13294808778622338</v>
      </c>
      <c r="EH29" s="253">
        <f t="shared" si="101"/>
        <v>431535.08012442291</v>
      </c>
      <c r="EI29" s="205">
        <f t="shared" si="102"/>
        <v>3.4735352593260616</v>
      </c>
      <c r="EJ29" s="252">
        <f t="shared" si="103"/>
        <v>0.15385139663974315</v>
      </c>
      <c r="EK29" s="253">
        <f t="shared" si="104"/>
        <v>499763.08622638002</v>
      </c>
      <c r="EL29" s="205">
        <f t="shared" si="105"/>
        <v>3.5372833282787024</v>
      </c>
      <c r="EM29" s="252">
        <f t="shared" si="106"/>
        <v>0.22280494327391809</v>
      </c>
      <c r="EN29" s="253">
        <f t="shared" si="107"/>
        <v>725596.21880678448</v>
      </c>
      <c r="EO29" s="205">
        <f t="shared" si="108"/>
        <v>3.6992141642822709</v>
      </c>
      <c r="ES29" s="30">
        <v>7</v>
      </c>
      <c r="ET29" s="53">
        <f t="shared" si="247"/>
        <v>0.84509804001425681</v>
      </c>
      <c r="EU29" s="363">
        <v>3.6955084974760548</v>
      </c>
      <c r="EV29" s="44">
        <f t="shared" si="19"/>
        <v>6.0022359195421435</v>
      </c>
      <c r="EW29" s="50">
        <f t="shared" si="109"/>
        <v>1005161.6707656203</v>
      </c>
      <c r="EX29" s="44">
        <f t="shared" si="110"/>
        <v>6930.3484811279677</v>
      </c>
      <c r="EY29" s="26">
        <f t="shared" si="111"/>
        <v>3.8407550729416529</v>
      </c>
      <c r="EZ29" s="200">
        <f t="shared" si="112"/>
        <v>43.982297150257104</v>
      </c>
      <c r="FA29" s="196">
        <f t="shared" si="113"/>
        <v>1.6432779083723719</v>
      </c>
      <c r="FB29" s="202">
        <f t="shared" si="228"/>
        <v>6.526204447988496</v>
      </c>
      <c r="FC29" s="205">
        <f t="shared" si="114"/>
        <v>3358957.0291767479</v>
      </c>
      <c r="FD29" s="205">
        <f t="shared" si="115"/>
        <v>487.17640959773718</v>
      </c>
      <c r="FE29" s="207">
        <f t="shared" si="229"/>
        <v>54.174472677069915</v>
      </c>
      <c r="FF29" s="196">
        <f t="shared" si="20"/>
        <v>6.2711887198089507</v>
      </c>
      <c r="FG29" s="50">
        <f t="shared" si="116"/>
        <v>1867190.8900842688</v>
      </c>
      <c r="FH29" s="205">
        <f t="shared" si="117"/>
        <v>12873.833061317413</v>
      </c>
      <c r="FI29" s="213">
        <f t="shared" si="118"/>
        <v>4.1097078732084604</v>
      </c>
      <c r="FJ29" s="43">
        <f t="shared" si="230"/>
        <v>6.6546756013544508</v>
      </c>
      <c r="FK29" s="43">
        <f t="shared" si="119"/>
        <v>4515185.5412208587</v>
      </c>
      <c r="FL29" s="205">
        <f t="shared" si="231"/>
        <v>654.87348052759091</v>
      </c>
      <c r="FM29" s="207">
        <f t="shared" si="232"/>
        <v>51.637804888665201</v>
      </c>
      <c r="FN29" s="196">
        <f t="shared" si="248"/>
        <v>6.0205498505247093</v>
      </c>
      <c r="FO29" s="50">
        <f t="shared" si="233"/>
        <v>1048455.1336754775</v>
      </c>
      <c r="FP29" s="205">
        <f t="shared" si="234"/>
        <v>7228.8465174603352</v>
      </c>
      <c r="FQ29" s="213">
        <f t="shared" si="235"/>
        <v>3.8590690039242186</v>
      </c>
      <c r="FR29" s="43">
        <f t="shared" si="120"/>
        <v>6.996993628706786</v>
      </c>
      <c r="FS29" s="43">
        <f t="shared" si="121"/>
        <v>9931014.790736597</v>
      </c>
      <c r="FT29" s="205">
        <f t="shared" si="122"/>
        <v>1440.3745232188546</v>
      </c>
      <c r="FU29" s="207">
        <f t="shared" si="123"/>
        <v>40.271870569838683</v>
      </c>
      <c r="FV29" s="196">
        <f t="shared" si="249"/>
        <v>6.1995428978176239</v>
      </c>
      <c r="FW29" s="50">
        <f t="shared" si="124"/>
        <v>1583225.9435116851</v>
      </c>
      <c r="FX29" s="205">
        <f t="shared" si="125"/>
        <v>10915.962906286626</v>
      </c>
      <c r="FY29" s="213">
        <f t="shared" si="126"/>
        <v>4.0380620512171328</v>
      </c>
      <c r="FZ29" s="252">
        <f t="shared" si="127"/>
        <v>0.20576623832674254</v>
      </c>
      <c r="GA29" s="253">
        <f t="shared" si="128"/>
        <v>715017.12179101002</v>
      </c>
      <c r="GB29" s="205">
        <f t="shared" si="129"/>
        <v>3.69283559493531</v>
      </c>
      <c r="GC29" s="252">
        <f t="shared" si="130"/>
        <v>0.23513380418059693</v>
      </c>
      <c r="GD29" s="253">
        <f t="shared" si="131"/>
        <v>817908.12671231409</v>
      </c>
      <c r="GE29" s="205">
        <f t="shared" si="132"/>
        <v>3.751223676749655</v>
      </c>
      <c r="GF29" s="252">
        <f t="shared" si="133"/>
        <v>0.32669459695568165</v>
      </c>
      <c r="GG29" s="253">
        <f t="shared" si="134"/>
        <v>1140341.8432710075</v>
      </c>
      <c r="GH29" s="205">
        <f t="shared" si="135"/>
        <v>3.8955542138516228</v>
      </c>
      <c r="GL29" s="30">
        <v>7</v>
      </c>
      <c r="GM29" s="53">
        <f t="shared" si="250"/>
        <v>0.84509804001425681</v>
      </c>
      <c r="GN29" s="363">
        <v>3.6844682000654174</v>
      </c>
      <c r="GO29" s="44">
        <f t="shared" si="21"/>
        <v>5.9796160663844162</v>
      </c>
      <c r="GP29" s="50">
        <f t="shared" si="136"/>
        <v>954148.70761366223</v>
      </c>
      <c r="GQ29" s="44">
        <f t="shared" si="137"/>
        <v>6578.6263433063732</v>
      </c>
      <c r="GR29" s="26">
        <f t="shared" si="138"/>
        <v>3.818135219783926</v>
      </c>
      <c r="GS29" s="200">
        <f t="shared" si="139"/>
        <v>43.982297150257104</v>
      </c>
      <c r="GT29" s="196">
        <f t="shared" si="140"/>
        <v>1.6432779083723719</v>
      </c>
      <c r="GU29" s="202">
        <f t="shared" si="141"/>
        <v>6.526204447988496</v>
      </c>
      <c r="GV29" s="205">
        <f t="shared" si="142"/>
        <v>3358957.0291767479</v>
      </c>
      <c r="GW29" s="205">
        <f t="shared" si="143"/>
        <v>487.17640959773718</v>
      </c>
      <c r="GX29" s="207">
        <f t="shared" si="236"/>
        <v>54.174472677069915</v>
      </c>
      <c r="GY29" s="196">
        <f t="shared" si="22"/>
        <v>6.232310289266338</v>
      </c>
      <c r="GZ29" s="50">
        <f t="shared" si="144"/>
        <v>1707301.7648689419</v>
      </c>
      <c r="HA29" s="205">
        <f t="shared" si="145"/>
        <v>11771.435916347786</v>
      </c>
      <c r="HB29" s="213">
        <f t="shared" si="146"/>
        <v>4.0708294426658469</v>
      </c>
      <c r="HC29" s="43">
        <f t="shared" si="251"/>
        <v>6.6546756013544508</v>
      </c>
      <c r="HD29" s="43">
        <f t="shared" si="147"/>
        <v>4515185.5412208587</v>
      </c>
      <c r="HE29" s="205">
        <f t="shared" si="237"/>
        <v>654.87348052759091</v>
      </c>
      <c r="HF29" s="207">
        <f t="shared" si="238"/>
        <v>51.637804888665201</v>
      </c>
      <c r="HG29" s="196">
        <f t="shared" si="23"/>
        <v>6.2918856895595541</v>
      </c>
      <c r="HH29" s="50">
        <f t="shared" si="239"/>
        <v>1958329.1547949675</v>
      </c>
      <c r="HI29" s="205">
        <f t="shared" si="240"/>
        <v>13502.20952331415</v>
      </c>
      <c r="HJ29" s="213">
        <f t="shared" si="241"/>
        <v>4.130404842959063</v>
      </c>
      <c r="HK29" s="43">
        <f t="shared" si="242"/>
        <v>6.996993628706786</v>
      </c>
      <c r="HL29" s="43">
        <f t="shared" si="148"/>
        <v>9931014.790736597</v>
      </c>
      <c r="HM29" s="205">
        <f t="shared" si="149"/>
        <v>1440.3745232188546</v>
      </c>
      <c r="HN29" s="207">
        <f t="shared" si="243"/>
        <v>40.271870569838683</v>
      </c>
      <c r="HO29" s="196">
        <f t="shared" si="24"/>
        <v>6.4665577601096587</v>
      </c>
      <c r="HP29" s="50">
        <f t="shared" si="150"/>
        <v>2927910.2504167128</v>
      </c>
      <c r="HQ29" s="205">
        <f t="shared" si="151"/>
        <v>20187.238478163134</v>
      </c>
      <c r="HR29" s="213">
        <f t="shared" si="152"/>
        <v>4.3050769135091675</v>
      </c>
      <c r="HS29" s="252">
        <f t="shared" si="153"/>
        <v>0.19436351958897144</v>
      </c>
      <c r="HT29" s="253">
        <f t="shared" si="154"/>
        <v>676026.17759607127</v>
      </c>
      <c r="HU29" s="205">
        <f t="shared" si="155"/>
        <v>3.6684826667455899</v>
      </c>
      <c r="HV29" s="252">
        <f t="shared" si="156"/>
        <v>0.22254946234648379</v>
      </c>
      <c r="HW29" s="253">
        <f t="shared" si="157"/>
        <v>774816.97398438945</v>
      </c>
      <c r="HX29" s="205">
        <f t="shared" si="158"/>
        <v>3.7277182796786539</v>
      </c>
      <c r="HY29" s="252">
        <f t="shared" si="159"/>
        <v>0.31118330398095478</v>
      </c>
      <c r="HZ29" s="253">
        <f t="shared" si="160"/>
        <v>1086960.7282167866</v>
      </c>
      <c r="IA29" s="205">
        <f t="shared" si="161"/>
        <v>3.874733006752733</v>
      </c>
      <c r="IB29" s="205"/>
      <c r="IF29" s="30">
        <v>7</v>
      </c>
      <c r="IG29" s="53">
        <f t="shared" si="252"/>
        <v>0.84509804001425681</v>
      </c>
      <c r="IH29" s="67">
        <v>3.4885350227936929</v>
      </c>
      <c r="II29" s="305">
        <f t="shared" si="25"/>
        <v>6.1823965218890091</v>
      </c>
      <c r="IJ29" s="50">
        <f t="shared" si="162"/>
        <v>1521936.4622036964</v>
      </c>
      <c r="IK29" s="305">
        <f t="shared" si="163"/>
        <v>10493.386642143558</v>
      </c>
      <c r="IL29" s="26">
        <f t="shared" si="164"/>
        <v>4.0209156752885189</v>
      </c>
      <c r="IM29" s="25">
        <f t="shared" si="165"/>
        <v>6.4125880798352872</v>
      </c>
      <c r="IN29" s="305">
        <f t="shared" si="166"/>
        <v>2585759.2076135539</v>
      </c>
      <c r="IO29" s="305">
        <f t="shared" si="167"/>
        <v>375.03334395385463</v>
      </c>
      <c r="IP29" s="305">
        <f t="shared" si="168"/>
        <v>43.316824390745261</v>
      </c>
      <c r="IQ29" s="305">
        <f t="shared" si="169"/>
        <v>6.3026837136027591</v>
      </c>
      <c r="IR29" s="305">
        <f t="shared" si="170"/>
        <v>2007630.1705100739</v>
      </c>
      <c r="IS29" s="305">
        <f t="shared" si="171"/>
        <v>13842.128194426037</v>
      </c>
      <c r="IT29" s="396">
        <f t="shared" si="172"/>
        <v>4.1412028670022689</v>
      </c>
      <c r="IU29" s="25">
        <f t="shared" si="173"/>
        <v>6.5265618545250783</v>
      </c>
      <c r="IV29" s="305">
        <f t="shared" si="174"/>
        <v>3361722.4507293133</v>
      </c>
      <c r="IW29" s="305">
        <f t="shared" si="175"/>
        <v>487.57750080887814</v>
      </c>
      <c r="IX29" s="305">
        <f t="shared" si="176"/>
        <v>40.870425321766348</v>
      </c>
      <c r="IY29" s="305">
        <f t="shared" si="177"/>
        <v>6.3603109346157165</v>
      </c>
      <c r="IZ29" s="305">
        <f t="shared" si="178"/>
        <v>2292508.3945552795</v>
      </c>
      <c r="JA29" s="305">
        <f t="shared" si="179"/>
        <v>15806.295178443959</v>
      </c>
      <c r="JB29" s="396">
        <f t="shared" si="180"/>
        <v>4.1988300880152254</v>
      </c>
      <c r="JC29" s="303">
        <f t="shared" si="181"/>
        <v>6.7501608220305149</v>
      </c>
      <c r="JD29" s="303">
        <f t="shared" si="182"/>
        <v>5625496.023485288</v>
      </c>
      <c r="JE29" s="303">
        <f t="shared" si="183"/>
        <v>815.91069225425917</v>
      </c>
      <c r="JF29" s="303">
        <f t="shared" si="184"/>
        <v>36.639449873399442</v>
      </c>
      <c r="JG29" s="303">
        <f t="shared" si="185"/>
        <v>6.465293598521658</v>
      </c>
      <c r="JH29" s="303">
        <f t="shared" si="186"/>
        <v>2919399.9652801231</v>
      </c>
      <c r="JI29" s="303">
        <f t="shared" si="187"/>
        <v>20128.562104614779</v>
      </c>
      <c r="JJ29" s="395">
        <f t="shared" si="188"/>
        <v>4.3038127519211677</v>
      </c>
      <c r="JK29" s="252">
        <f t="shared" si="189"/>
        <v>0.18712313036180056</v>
      </c>
      <c r="JL29" s="253">
        <f t="shared" si="190"/>
        <v>668043.00232117902</v>
      </c>
      <c r="JM29" s="205">
        <f t="shared" si="191"/>
        <v>3.6633235725662252</v>
      </c>
      <c r="JN29" s="252">
        <f t="shared" si="192"/>
        <v>0.21129665805425066</v>
      </c>
      <c r="JO29" s="253">
        <f t="shared" si="193"/>
        <v>754952.13520083635</v>
      </c>
      <c r="JP29" s="205">
        <f t="shared" si="194"/>
        <v>3.716438571151726</v>
      </c>
      <c r="JQ29" s="252">
        <f t="shared" si="195"/>
        <v>0.26517673605079056</v>
      </c>
      <c r="JR29" s="253">
        <f t="shared" si="196"/>
        <v>949228.93788501364</v>
      </c>
      <c r="JS29" s="205">
        <f t="shared" si="197"/>
        <v>3.8158901229071067</v>
      </c>
      <c r="JZ29" s="30">
        <v>7</v>
      </c>
      <c r="KA29" s="53">
        <f t="shared" si="253"/>
        <v>0.84509804001425681</v>
      </c>
      <c r="KB29" s="74">
        <v>3.7408128629162736</v>
      </c>
      <c r="KC29" s="25">
        <f t="shared" si="26"/>
        <v>6.0078403992899609</v>
      </c>
      <c r="KD29" s="50">
        <f t="shared" si="198"/>
        <v>1018217.1303837545</v>
      </c>
      <c r="KE29" s="305">
        <f t="shared" si="199"/>
        <v>7020.3627418846945</v>
      </c>
      <c r="KF29" s="26">
        <f t="shared" si="200"/>
        <v>3.8463595526894703</v>
      </c>
      <c r="KK29" s="30">
        <v>7</v>
      </c>
      <c r="KL29" s="53">
        <f t="shared" si="254"/>
        <v>0.84509804001425681</v>
      </c>
      <c r="KM29" s="74">
        <v>3.6450995678874998</v>
      </c>
      <c r="KN29" s="25">
        <f t="shared" si="27"/>
        <v>6.0000278117504218</v>
      </c>
      <c r="KO29" s="50">
        <f t="shared" si="201"/>
        <v>1000064.0409724675</v>
      </c>
      <c r="KP29" s="44">
        <f t="shared" si="202"/>
        <v>6895.2015471353297</v>
      </c>
      <c r="KQ29" s="26">
        <f t="shared" si="203"/>
        <v>3.8385469651499307</v>
      </c>
      <c r="KV29" s="30">
        <v>7</v>
      </c>
      <c r="KW29" s="53">
        <f t="shared" si="255"/>
        <v>0.84509804001425681</v>
      </c>
      <c r="KX29" s="74">
        <v>3.6563513715093876</v>
      </c>
      <c r="KY29" s="25">
        <f t="shared" si="28"/>
        <v>6.089839184289259</v>
      </c>
      <c r="KZ29" s="50">
        <f t="shared" si="204"/>
        <v>1229813.2966374587</v>
      </c>
      <c r="LA29" s="44">
        <f t="shared" si="205"/>
        <v>8479.2675251240853</v>
      </c>
      <c r="LB29" s="26">
        <f t="shared" si="206"/>
        <v>3.9283583376887683</v>
      </c>
    </row>
    <row r="30" spans="2:314">
      <c r="B30" s="46" t="s">
        <v>26</v>
      </c>
      <c r="C30" s="46">
        <v>24</v>
      </c>
      <c r="D30" s="20">
        <v>57</v>
      </c>
      <c r="E30" s="23">
        <v>76</v>
      </c>
      <c r="F30" s="43"/>
      <c r="G30" s="43"/>
      <c r="M30" s="30">
        <v>7.5</v>
      </c>
      <c r="N30" s="53">
        <f t="shared" si="244"/>
        <v>0.87506126339170009</v>
      </c>
      <c r="O30" s="210">
        <v>3.6774507203476867</v>
      </c>
      <c r="P30" s="196">
        <f t="shared" si="3"/>
        <v>6.0162019152301438</v>
      </c>
      <c r="Q30" s="50">
        <f t="shared" si="29"/>
        <v>1038010.9029426877</v>
      </c>
      <c r="R30" s="196">
        <f t="shared" si="30"/>
        <v>7156.836053173125</v>
      </c>
      <c r="S30" s="213">
        <f t="shared" si="31"/>
        <v>3.8547210686296527</v>
      </c>
      <c r="T30" s="200">
        <f t="shared" si="32"/>
        <v>47.123889803846893</v>
      </c>
      <c r="U30" s="198">
        <f t="shared" si="33"/>
        <v>1.673241131749815</v>
      </c>
      <c r="V30" s="202">
        <f t="shared" si="34"/>
        <v>6.9462143041430533</v>
      </c>
      <c r="W30" s="205">
        <f t="shared" si="35"/>
        <v>8835157.6683949139</v>
      </c>
      <c r="X30" s="205">
        <f t="shared" si="36"/>
        <v>1281.4335979086616</v>
      </c>
      <c r="Y30" s="207">
        <f t="shared" si="37"/>
        <v>56.086130348525558</v>
      </c>
      <c r="Z30" s="196">
        <f t="shared" si="4"/>
        <v>6.3582459735736805</v>
      </c>
      <c r="AA30" s="50">
        <f t="shared" si="38"/>
        <v>2281633.966747025</v>
      </c>
      <c r="AB30" s="205">
        <f t="shared" si="39"/>
        <v>15731.318608568718</v>
      </c>
      <c r="AC30" s="213">
        <f t="shared" si="40"/>
        <v>4.1967651269731903</v>
      </c>
      <c r="AD30" s="43">
        <f t="shared" si="5"/>
        <v>7.0782430420812439</v>
      </c>
      <c r="AE30" s="43">
        <f t="shared" si="41"/>
        <v>11974104.447474238</v>
      </c>
      <c r="AF30" s="205">
        <f t="shared" si="207"/>
        <v>1736.7001608527685</v>
      </c>
      <c r="AG30" s="207">
        <f t="shared" si="208"/>
        <v>50.976887398422122</v>
      </c>
      <c r="AH30" s="196">
        <f t="shared" si="6"/>
        <v>6.4246282523477669</v>
      </c>
      <c r="AI30" s="50">
        <f t="shared" si="209"/>
        <v>2658448.5052416143</v>
      </c>
      <c r="AJ30" s="205">
        <f t="shared" si="210"/>
        <v>18329.364415999673</v>
      </c>
      <c r="AK30" s="213">
        <f t="shared" si="211"/>
        <v>4.2631474057472767</v>
      </c>
      <c r="AL30" s="43">
        <f t="shared" si="7"/>
        <v>7.3361791365200828</v>
      </c>
      <c r="AM30" s="43">
        <f t="shared" si="42"/>
        <v>21685984.175098579</v>
      </c>
      <c r="AN30" s="205">
        <f t="shared" si="43"/>
        <v>3145.2917727879476</v>
      </c>
      <c r="AO30" s="207">
        <f t="shared" si="44"/>
        <v>41.572327936080974</v>
      </c>
      <c r="AP30" s="196">
        <f t="shared" si="8"/>
        <v>6.5460089067444347</v>
      </c>
      <c r="AQ30" s="50">
        <f t="shared" si="45"/>
        <v>3515676.5059252121</v>
      </c>
      <c r="AR30" s="205">
        <f t="shared" si="46"/>
        <v>24239.745745992914</v>
      </c>
      <c r="AS30" s="213">
        <f t="shared" si="47"/>
        <v>4.3845280601439436</v>
      </c>
      <c r="AT30" s="252">
        <f t="shared" si="48"/>
        <v>0.28731934179149815</v>
      </c>
      <c r="AU30" s="253">
        <f t="shared" si="49"/>
        <v>1007438.6765641273</v>
      </c>
      <c r="AV30" s="205">
        <f t="shared" si="50"/>
        <v>3.8417377732346303</v>
      </c>
      <c r="AW30" s="252">
        <f t="shared" si="51"/>
        <v>0.32467733806720772</v>
      </c>
      <c r="AX30" s="253">
        <f t="shared" si="52"/>
        <v>1140082.544571687</v>
      </c>
      <c r="AY30" s="205">
        <f t="shared" si="53"/>
        <v>3.8954554497835265</v>
      </c>
      <c r="AZ30" s="252">
        <f t="shared" si="54"/>
        <v>0.40414914585666972</v>
      </c>
      <c r="BA30" s="253">
        <f t="shared" si="55"/>
        <v>1424021.9404084475</v>
      </c>
      <c r="BB30" s="205">
        <f t="shared" si="56"/>
        <v>3.9920358340802018</v>
      </c>
      <c r="BC30" s="248"/>
      <c r="BG30" s="30">
        <v>7.5</v>
      </c>
      <c r="BH30" s="53">
        <f t="shared" si="245"/>
        <v>0.87506126339170009</v>
      </c>
      <c r="BI30" s="363">
        <v>3.6245197603580923</v>
      </c>
      <c r="BJ30" s="44">
        <f t="shared" si="9"/>
        <v>6.0111700549958957</v>
      </c>
      <c r="BK30" s="50">
        <f t="shared" si="57"/>
        <v>1026053.6154134258</v>
      </c>
      <c r="BL30" s="44">
        <f t="shared" si="58"/>
        <v>7074.3934254078713</v>
      </c>
      <c r="BM30" s="26">
        <f t="shared" si="59"/>
        <v>3.8496892083954046</v>
      </c>
      <c r="BN30" s="200">
        <f t="shared" si="60"/>
        <v>47.123889803846893</v>
      </c>
      <c r="BO30" s="198">
        <f t="shared" si="61"/>
        <v>1.673241131749815</v>
      </c>
      <c r="BP30" s="202">
        <f t="shared" si="212"/>
        <v>6.5441769954666968</v>
      </c>
      <c r="BQ30" s="205">
        <f t="shared" si="62"/>
        <v>3500878.1524039796</v>
      </c>
      <c r="BR30" s="205">
        <f t="shared" si="63"/>
        <v>507.76036546836838</v>
      </c>
      <c r="BS30" s="207">
        <f t="shared" si="10"/>
        <v>53.946170183036415</v>
      </c>
      <c r="BT30" s="196">
        <f t="shared" si="11"/>
        <v>6.2618676104599009</v>
      </c>
      <c r="BU30" s="50">
        <f t="shared" si="64"/>
        <v>1827543.0263279357</v>
      </c>
      <c r="BV30" s="205">
        <f t="shared" si="65"/>
        <v>12600.470556204798</v>
      </c>
      <c r="BW30" s="213">
        <f t="shared" si="66"/>
        <v>4.1003867638594107</v>
      </c>
      <c r="BX30" s="43">
        <f t="shared" si="213"/>
        <v>6.6719901926251479</v>
      </c>
      <c r="BY30" s="43">
        <f t="shared" si="67"/>
        <v>4698834.9742818801</v>
      </c>
      <c r="BZ30" s="205">
        <f t="shared" si="214"/>
        <v>681.50962699989532</v>
      </c>
      <c r="CA30" s="207">
        <f t="shared" si="215"/>
        <v>51.415348395543418</v>
      </c>
      <c r="CB30" s="196">
        <f t="shared" si="12"/>
        <v>6.3215315675969652</v>
      </c>
      <c r="CC30" s="50">
        <f t="shared" si="216"/>
        <v>2096677.1760911385</v>
      </c>
      <c r="CD30" s="205">
        <f t="shared" si="217"/>
        <v>14456.085926626138</v>
      </c>
      <c r="CE30" s="213">
        <f t="shared" si="218"/>
        <v>4.160050720996475</v>
      </c>
      <c r="CF30" s="43">
        <f t="shared" si="219"/>
        <v>7.0106207751580598</v>
      </c>
      <c r="CG30" s="43">
        <f t="shared" si="68"/>
        <v>10247567.204889989</v>
      </c>
      <c r="CH30" s="205">
        <f t="shared" si="69"/>
        <v>1486.2866522628342</v>
      </c>
      <c r="CI30" s="207">
        <f t="shared" si="70"/>
        <v>40.082292002236656</v>
      </c>
      <c r="CJ30" s="196">
        <f t="shared" si="13"/>
        <v>6.4959017256700058</v>
      </c>
      <c r="CK30" s="50">
        <f t="shared" si="71"/>
        <v>3132576.788946439</v>
      </c>
      <c r="CL30" s="205">
        <f t="shared" si="72"/>
        <v>21598.365141356349</v>
      </c>
      <c r="CM30" s="213">
        <f t="shared" si="73"/>
        <v>4.3344208790695156</v>
      </c>
      <c r="CN30" s="252">
        <f t="shared" si="74"/>
        <v>0.20576980550319238</v>
      </c>
      <c r="CO30" s="253">
        <f t="shared" si="75"/>
        <v>730576.99149305036</v>
      </c>
      <c r="CP30" s="205">
        <f t="shared" si="76"/>
        <v>3.7021851439896785</v>
      </c>
      <c r="CQ30" s="252">
        <f t="shared" si="77"/>
        <v>0.23498012284651476</v>
      </c>
      <c r="CR30" s="253">
        <f t="shared" si="78"/>
        <v>835120.0403947219</v>
      </c>
      <c r="CS30" s="205">
        <f t="shared" si="79"/>
        <v>3.7602680589837769</v>
      </c>
      <c r="CT30" s="252">
        <f t="shared" si="80"/>
        <v>0.32542567987943616</v>
      </c>
      <c r="CU30" s="253">
        <f t="shared" si="81"/>
        <v>1160415.2577598139</v>
      </c>
      <c r="CV30" s="205">
        <f t="shared" si="82"/>
        <v>3.9031325839035667</v>
      </c>
      <c r="CZ30" s="30">
        <v>7.5</v>
      </c>
      <c r="DA30" s="53">
        <f t="shared" si="246"/>
        <v>0.87506126339170009</v>
      </c>
      <c r="DB30" s="363">
        <v>3.5720013193525535</v>
      </c>
      <c r="DC30" s="25">
        <f t="shared" si="14"/>
        <v>5.695567237312388</v>
      </c>
      <c r="DD30" s="50">
        <f t="shared" si="83"/>
        <v>496097.72711891169</v>
      </c>
      <c r="DE30" s="44">
        <f t="shared" si="84"/>
        <v>3420.4747650303875</v>
      </c>
      <c r="DF30" s="26">
        <f t="shared" si="85"/>
        <v>3.5340863907118969</v>
      </c>
      <c r="DG30" s="200">
        <f t="shared" si="86"/>
        <v>47.123889803846893</v>
      </c>
      <c r="DH30" s="196">
        <f t="shared" si="87"/>
        <v>1.673241131749815</v>
      </c>
      <c r="DI30" s="202">
        <f t="shared" si="88"/>
        <v>6.5441769954666968</v>
      </c>
      <c r="DJ30" s="205">
        <f t="shared" si="89"/>
        <v>3500878.1524039796</v>
      </c>
      <c r="DK30" s="205">
        <f t="shared" si="90"/>
        <v>507.76036546836838</v>
      </c>
      <c r="DL30" s="207">
        <f t="shared" si="220"/>
        <v>53.946170183036415</v>
      </c>
      <c r="DM30" s="196">
        <f t="shared" si="15"/>
        <v>5.9674432544984715</v>
      </c>
      <c r="DN30" s="50">
        <f t="shared" si="91"/>
        <v>927776.25771277049</v>
      </c>
      <c r="DO30" s="205">
        <f t="shared" si="92"/>
        <v>6396.7946306277008</v>
      </c>
      <c r="DP30" s="213">
        <f t="shared" si="93"/>
        <v>3.8059624078979812</v>
      </c>
      <c r="DQ30" s="43">
        <f t="shared" si="221"/>
        <v>6.6719901926251479</v>
      </c>
      <c r="DR30" s="43">
        <f t="shared" si="94"/>
        <v>4698834.9742818801</v>
      </c>
      <c r="DS30" s="205">
        <f t="shared" si="222"/>
        <v>681.50962699989532</v>
      </c>
      <c r="DT30" s="207">
        <f t="shared" si="16"/>
        <v>51.415348395543418</v>
      </c>
      <c r="DU30" s="196">
        <f t="shared" si="17"/>
        <v>6.0280104238951733</v>
      </c>
      <c r="DV30" s="50">
        <f t="shared" si="223"/>
        <v>1066621.7218769442</v>
      </c>
      <c r="DW30" s="205">
        <f t="shared" si="224"/>
        <v>7354.1007831282795</v>
      </c>
      <c r="DX30" s="213">
        <f t="shared" si="225"/>
        <v>3.8665295772946826</v>
      </c>
      <c r="DY30" s="43">
        <f t="shared" si="226"/>
        <v>7.0106207751580598</v>
      </c>
      <c r="DZ30" s="43">
        <f t="shared" si="95"/>
        <v>10247567.204889989</v>
      </c>
      <c r="EA30" s="205">
        <f t="shared" si="96"/>
        <v>1486.2866522628342</v>
      </c>
      <c r="EB30" s="207">
        <f t="shared" si="227"/>
        <v>40.082292002236656</v>
      </c>
      <c r="EC30" s="196">
        <f t="shared" si="18"/>
        <v>6.2048755509534796</v>
      </c>
      <c r="ED30" s="50">
        <f t="shared" si="97"/>
        <v>1602786.0392954599</v>
      </c>
      <c r="EE30" s="205">
        <f t="shared" si="98"/>
        <v>11050.825072292764</v>
      </c>
      <c r="EF30" s="213">
        <f t="shared" si="99"/>
        <v>4.0433947043529894</v>
      </c>
      <c r="EG30" s="252">
        <f t="shared" si="100"/>
        <v>0.13571828716591045</v>
      </c>
      <c r="EH30" s="253">
        <f t="shared" si="101"/>
        <v>440571.02665109752</v>
      </c>
      <c r="EI30" s="205">
        <f t="shared" si="102"/>
        <v>3.4825350865699329</v>
      </c>
      <c r="EJ30" s="252">
        <f t="shared" si="103"/>
        <v>0.15686854122886665</v>
      </c>
      <c r="EK30" s="253">
        <f t="shared" si="104"/>
        <v>509619.60234973591</v>
      </c>
      <c r="EL30" s="205">
        <f t="shared" si="105"/>
        <v>3.545765278041936</v>
      </c>
      <c r="EM30" s="252">
        <f t="shared" si="106"/>
        <v>0.22596366588474784</v>
      </c>
      <c r="EN30" s="253">
        <f t="shared" si="107"/>
        <v>735971.66475175449</v>
      </c>
      <c r="EO30" s="205">
        <f t="shared" si="108"/>
        <v>3.7053802475211874</v>
      </c>
      <c r="ES30" s="30">
        <v>7.5</v>
      </c>
      <c r="ET30" s="53">
        <f t="shared" si="247"/>
        <v>0.87506126339170009</v>
      </c>
      <c r="EU30" s="363">
        <v>3.7052557674229831</v>
      </c>
      <c r="EV30" s="44">
        <f t="shared" si="19"/>
        <v>6.0071703340915441</v>
      </c>
      <c r="EW30" s="50">
        <f t="shared" si="109"/>
        <v>1016647.3526638902</v>
      </c>
      <c r="EX30" s="44">
        <f t="shared" si="110"/>
        <v>7009.5395012528834</v>
      </c>
      <c r="EY30" s="26">
        <f t="shared" si="111"/>
        <v>3.8456894874910534</v>
      </c>
      <c r="EZ30" s="200">
        <f t="shared" si="112"/>
        <v>47.123889803846893</v>
      </c>
      <c r="FA30" s="196">
        <f t="shared" si="113"/>
        <v>1.673241131749815</v>
      </c>
      <c r="FB30" s="202">
        <f t="shared" si="228"/>
        <v>6.5441769954666968</v>
      </c>
      <c r="FC30" s="205">
        <f t="shared" si="114"/>
        <v>3500878.1524039796</v>
      </c>
      <c r="FD30" s="205">
        <f t="shared" si="115"/>
        <v>507.76036546836838</v>
      </c>
      <c r="FE30" s="207">
        <f t="shared" si="229"/>
        <v>53.946170183036415</v>
      </c>
      <c r="FF30" s="196">
        <f t="shared" si="20"/>
        <v>6.2790223295386181</v>
      </c>
      <c r="FG30" s="50">
        <f t="shared" si="116"/>
        <v>1901176.0276358742</v>
      </c>
      <c r="FH30" s="205">
        <f t="shared" si="117"/>
        <v>13108.152428302719</v>
      </c>
      <c r="FI30" s="213">
        <f t="shared" si="118"/>
        <v>4.1175414829381269</v>
      </c>
      <c r="FJ30" s="43">
        <f t="shared" si="230"/>
        <v>6.6719901926251479</v>
      </c>
      <c r="FK30" s="43">
        <f t="shared" si="119"/>
        <v>4698834.9742818801</v>
      </c>
      <c r="FL30" s="205">
        <f t="shared" si="231"/>
        <v>681.50962699989532</v>
      </c>
      <c r="FM30" s="207">
        <f t="shared" si="232"/>
        <v>51.415348395543418</v>
      </c>
      <c r="FN30" s="196">
        <f t="shared" si="248"/>
        <v>6.0280104238951733</v>
      </c>
      <c r="FO30" s="50">
        <f t="shared" si="233"/>
        <v>1066621.7218769442</v>
      </c>
      <c r="FP30" s="205">
        <f t="shared" si="234"/>
        <v>7354.1007831282795</v>
      </c>
      <c r="FQ30" s="213">
        <f t="shared" si="235"/>
        <v>3.8665295772946826</v>
      </c>
      <c r="FR30" s="43">
        <f t="shared" si="120"/>
        <v>7.0106207751580598</v>
      </c>
      <c r="FS30" s="43">
        <f t="shared" si="121"/>
        <v>10247567.204889989</v>
      </c>
      <c r="FT30" s="205">
        <f t="shared" si="122"/>
        <v>1486.2866522628342</v>
      </c>
      <c r="FU30" s="207">
        <f t="shared" si="123"/>
        <v>40.082292002236656</v>
      </c>
      <c r="FV30" s="196">
        <f t="shared" si="249"/>
        <v>6.2048755509534796</v>
      </c>
      <c r="FW30" s="50">
        <f t="shared" si="124"/>
        <v>1602786.0392954599</v>
      </c>
      <c r="FX30" s="205">
        <f t="shared" si="125"/>
        <v>11050.825072292764</v>
      </c>
      <c r="FY30" s="213">
        <f t="shared" si="126"/>
        <v>4.0433947043529894</v>
      </c>
      <c r="FZ30" s="252">
        <f t="shared" si="127"/>
        <v>0.2097040054393568</v>
      </c>
      <c r="GA30" s="253">
        <f t="shared" si="128"/>
        <v>728799.88694008579</v>
      </c>
      <c r="GB30" s="205">
        <f t="shared" si="129"/>
        <v>3.7011274499916449</v>
      </c>
      <c r="GC30" s="252">
        <f t="shared" si="130"/>
        <v>0.23930785029736759</v>
      </c>
      <c r="GD30" s="253">
        <f t="shared" si="131"/>
        <v>832551.37025392556</v>
      </c>
      <c r="GE30" s="205">
        <f t="shared" si="132"/>
        <v>3.7589301933310399</v>
      </c>
      <c r="GF30" s="252">
        <f t="shared" si="133"/>
        <v>0.33070560564461432</v>
      </c>
      <c r="GG30" s="253">
        <f t="shared" si="134"/>
        <v>1154530.7527856028</v>
      </c>
      <c r="GH30" s="205">
        <f t="shared" si="135"/>
        <v>3.9009246589395925</v>
      </c>
      <c r="GL30" s="30">
        <v>7.5</v>
      </c>
      <c r="GM30" s="53">
        <f t="shared" si="250"/>
        <v>0.87506126339170009</v>
      </c>
      <c r="GN30" s="363">
        <v>3.6933009276425142</v>
      </c>
      <c r="GO30" s="44">
        <f t="shared" si="21"/>
        <v>5.9845504809338159</v>
      </c>
      <c r="GP30" s="50">
        <f t="shared" si="136"/>
        <v>965051.47963335633</v>
      </c>
      <c r="GQ30" s="44">
        <f t="shared" si="137"/>
        <v>6653.79833971688</v>
      </c>
      <c r="GR30" s="26">
        <f t="shared" si="138"/>
        <v>3.8230696343333248</v>
      </c>
      <c r="GS30" s="200">
        <f t="shared" si="139"/>
        <v>47.123889803846893</v>
      </c>
      <c r="GT30" s="196">
        <f t="shared" si="140"/>
        <v>1.673241131749815</v>
      </c>
      <c r="GU30" s="202">
        <f t="shared" si="141"/>
        <v>6.5441769954666968</v>
      </c>
      <c r="GV30" s="205">
        <f t="shared" si="142"/>
        <v>3500878.1524039796</v>
      </c>
      <c r="GW30" s="205">
        <f t="shared" si="143"/>
        <v>507.76036546836838</v>
      </c>
      <c r="GX30" s="207">
        <f t="shared" si="236"/>
        <v>53.946170183036415</v>
      </c>
      <c r="GY30" s="196">
        <f t="shared" si="22"/>
        <v>6.2401020559848757</v>
      </c>
      <c r="GZ30" s="50">
        <f t="shared" si="144"/>
        <v>1738209.2470517899</v>
      </c>
      <c r="HA30" s="205">
        <f t="shared" si="145"/>
        <v>11984.535588202798</v>
      </c>
      <c r="HB30" s="213">
        <f t="shared" si="146"/>
        <v>4.0786212093843854</v>
      </c>
      <c r="HC30" s="43">
        <f t="shared" si="251"/>
        <v>6.6719901926251479</v>
      </c>
      <c r="HD30" s="43">
        <f t="shared" si="147"/>
        <v>4698834.9742818801</v>
      </c>
      <c r="HE30" s="205">
        <f t="shared" si="237"/>
        <v>681.50962699989532</v>
      </c>
      <c r="HF30" s="207">
        <f t="shared" si="238"/>
        <v>51.415348395543418</v>
      </c>
      <c r="HG30" s="196">
        <f t="shared" si="23"/>
        <v>6.2991525032529703</v>
      </c>
      <c r="HH30" s="50">
        <f t="shared" si="239"/>
        <v>1991372.4900948768</v>
      </c>
      <c r="HI30" s="205">
        <f t="shared" si="240"/>
        <v>13730.035389806553</v>
      </c>
      <c r="HJ30" s="213">
        <f t="shared" si="241"/>
        <v>4.1376716566524792</v>
      </c>
      <c r="HK30" s="43">
        <f t="shared" si="242"/>
        <v>7.0106207751580598</v>
      </c>
      <c r="HL30" s="43">
        <f t="shared" si="148"/>
        <v>10247567.204889989</v>
      </c>
      <c r="HM30" s="205">
        <f t="shared" si="149"/>
        <v>1486.2866522628342</v>
      </c>
      <c r="HN30" s="207">
        <f t="shared" si="243"/>
        <v>40.082292002236656</v>
      </c>
      <c r="HO30" s="196">
        <f t="shared" si="24"/>
        <v>6.4717466063132294</v>
      </c>
      <c r="HP30" s="50">
        <f t="shared" si="150"/>
        <v>2963102.0319978422</v>
      </c>
      <c r="HQ30" s="205">
        <f t="shared" si="151"/>
        <v>20429.877366137443</v>
      </c>
      <c r="HR30" s="213">
        <f t="shared" si="152"/>
        <v>4.3102657597127392</v>
      </c>
      <c r="HS30" s="252">
        <f t="shared" si="153"/>
        <v>0.19813602834711919</v>
      </c>
      <c r="HT30" s="253">
        <f t="shared" si="154"/>
        <v>689236.66744004132</v>
      </c>
      <c r="HU30" s="205">
        <f t="shared" si="155"/>
        <v>3.6768875272876245</v>
      </c>
      <c r="HV30" s="252">
        <f t="shared" si="156"/>
        <v>0.22656510394655041</v>
      </c>
      <c r="HW30" s="253">
        <f t="shared" si="157"/>
        <v>788908.91410131543</v>
      </c>
      <c r="HX30" s="205">
        <f t="shared" si="158"/>
        <v>3.7355460167017793</v>
      </c>
      <c r="HY30" s="252">
        <f t="shared" si="159"/>
        <v>0.31509245423863763</v>
      </c>
      <c r="HZ30" s="253">
        <f t="shared" si="160"/>
        <v>1100785.4956222705</v>
      </c>
      <c r="IA30" s="205">
        <f t="shared" si="161"/>
        <v>3.8802218518956764</v>
      </c>
      <c r="IB30" s="205"/>
      <c r="IF30" s="30">
        <v>7.5</v>
      </c>
      <c r="IG30" s="53">
        <f t="shared" si="252"/>
        <v>0.87506126339170009</v>
      </c>
      <c r="IH30" s="67">
        <v>3.4953330750370855</v>
      </c>
      <c r="II30" s="305">
        <f t="shared" si="25"/>
        <v>6.1869580481874653</v>
      </c>
      <c r="IJ30" s="50">
        <f t="shared" si="162"/>
        <v>1538006.0654045185</v>
      </c>
      <c r="IK30" s="305">
        <f t="shared" si="163"/>
        <v>10604.182699508458</v>
      </c>
      <c r="IL30" s="26">
        <f t="shared" si="164"/>
        <v>4.0254772015869751</v>
      </c>
      <c r="IM30" s="25">
        <f t="shared" si="165"/>
        <v>6.4284135050829825</v>
      </c>
      <c r="IN30" s="305">
        <f t="shared" si="166"/>
        <v>2681720.457859918</v>
      </c>
      <c r="IO30" s="305">
        <f t="shared" si="167"/>
        <v>388.95137176708681</v>
      </c>
      <c r="IP30" s="305">
        <f t="shared" si="168"/>
        <v>43.173015851122514</v>
      </c>
      <c r="IQ30" s="305">
        <f t="shared" si="169"/>
        <v>6.3094943402474488</v>
      </c>
      <c r="IR30" s="305">
        <f t="shared" si="170"/>
        <v>2039362.0823426386</v>
      </c>
      <c r="IS30" s="305">
        <f t="shared" si="171"/>
        <v>14060.912110852731</v>
      </c>
      <c r="IT30" s="396">
        <f t="shared" si="172"/>
        <v>4.1480134936469586</v>
      </c>
      <c r="IU30" s="25">
        <f t="shared" si="173"/>
        <v>6.5410178291111167</v>
      </c>
      <c r="IV30" s="305">
        <f t="shared" si="174"/>
        <v>3475504.2915391224</v>
      </c>
      <c r="IW30" s="305">
        <f t="shared" si="175"/>
        <v>504.08019143625125</v>
      </c>
      <c r="IX30" s="305">
        <f t="shared" si="176"/>
        <v>40.743815842163315</v>
      </c>
      <c r="IY30" s="305">
        <f t="shared" si="177"/>
        <v>6.3663041778189031</v>
      </c>
      <c r="IZ30" s="305">
        <f t="shared" si="178"/>
        <v>2324364.200165425</v>
      </c>
      <c r="JA30" s="305">
        <f t="shared" si="179"/>
        <v>16025.933312732564</v>
      </c>
      <c r="JB30" s="396">
        <f t="shared" si="180"/>
        <v>4.204823331218412</v>
      </c>
      <c r="JC30" s="303">
        <f t="shared" si="181"/>
        <v>6.7617191661753759</v>
      </c>
      <c r="JD30" s="303">
        <f t="shared" si="182"/>
        <v>5777223.4603232453</v>
      </c>
      <c r="JE30" s="303">
        <f t="shared" si="183"/>
        <v>837.91693623836284</v>
      </c>
      <c r="JF30" s="303">
        <f t="shared" si="184"/>
        <v>36.54557322616138</v>
      </c>
      <c r="JG30" s="303">
        <f t="shared" si="185"/>
        <v>6.4697002759611557</v>
      </c>
      <c r="JH30" s="303">
        <f t="shared" si="186"/>
        <v>2949173.1814832292</v>
      </c>
      <c r="JI30" s="303">
        <f t="shared" si="187"/>
        <v>20333.841284763308</v>
      </c>
      <c r="JJ30" s="395">
        <f t="shared" si="188"/>
        <v>4.3082194293606646</v>
      </c>
      <c r="JK30" s="252">
        <f t="shared" si="189"/>
        <v>0.19034669232963622</v>
      </c>
      <c r="JL30" s="253">
        <f t="shared" si="190"/>
        <v>679623.81709146616</v>
      </c>
      <c r="JM30" s="205">
        <f t="shared" si="191"/>
        <v>3.6707877435055116</v>
      </c>
      <c r="JN30" s="252">
        <f t="shared" si="192"/>
        <v>0.21452217069520074</v>
      </c>
      <c r="JO30" s="253">
        <f t="shared" si="193"/>
        <v>766560.00174016401</v>
      </c>
      <c r="JP30" s="205">
        <f t="shared" si="194"/>
        <v>3.7230653078994687</v>
      </c>
      <c r="JQ30" s="252">
        <f t="shared" si="195"/>
        <v>0.2681898296617965</v>
      </c>
      <c r="JR30" s="253">
        <f t="shared" si="196"/>
        <v>960117.94507360796</v>
      </c>
      <c r="JS30" s="205">
        <f t="shared" si="197"/>
        <v>3.8208437403435407</v>
      </c>
      <c r="JZ30" s="30">
        <v>7.5</v>
      </c>
      <c r="KA30" s="53">
        <f t="shared" si="253"/>
        <v>0.87506126339170009</v>
      </c>
      <c r="KB30" s="74">
        <v>3.7476454722870844</v>
      </c>
      <c r="KC30" s="25">
        <f t="shared" si="26"/>
        <v>6.0131200041851276</v>
      </c>
      <c r="KD30" s="50">
        <f t="shared" si="198"/>
        <v>1030670.8759175465</v>
      </c>
      <c r="KE30" s="305">
        <f t="shared" si="199"/>
        <v>7106.2283284412624</v>
      </c>
      <c r="KF30" s="26">
        <f t="shared" si="200"/>
        <v>3.8516391575846365</v>
      </c>
      <c r="KK30" s="30">
        <v>7.5</v>
      </c>
      <c r="KL30" s="53">
        <f t="shared" si="254"/>
        <v>0.87506126339170009</v>
      </c>
      <c r="KM30" s="74">
        <v>3.6516104632682795</v>
      </c>
      <c r="KN30" s="25">
        <f t="shared" si="27"/>
        <v>6.0053045431879317</v>
      </c>
      <c r="KO30" s="50">
        <f t="shared" si="201"/>
        <v>1012289.0595733266</v>
      </c>
      <c r="KP30" s="44">
        <f t="shared" si="202"/>
        <v>6979.4901163837894</v>
      </c>
      <c r="KQ30" s="26">
        <f t="shared" si="203"/>
        <v>3.8438236965874411</v>
      </c>
      <c r="KV30" s="30">
        <v>7.5</v>
      </c>
      <c r="KW30" s="53">
        <f t="shared" si="255"/>
        <v>0.87506126339170009</v>
      </c>
      <c r="KX30" s="74">
        <v>3.6622089562382252</v>
      </c>
      <c r="KY30" s="25">
        <f t="shared" si="28"/>
        <v>6.0948407042120047</v>
      </c>
      <c r="KZ30" s="50">
        <f t="shared" si="204"/>
        <v>1244058.2173410279</v>
      </c>
      <c r="LA30" s="44">
        <f t="shared" si="205"/>
        <v>8577.482834594226</v>
      </c>
      <c r="LB30" s="26">
        <f t="shared" si="206"/>
        <v>3.9333598576115141</v>
      </c>
    </row>
    <row r="31" spans="2:314" ht="15.75" thickBot="1">
      <c r="B31" s="47" t="s">
        <v>27</v>
      </c>
      <c r="C31" s="47">
        <v>6</v>
      </c>
      <c r="D31" s="21">
        <v>1</v>
      </c>
      <c r="E31" s="24">
        <v>94</v>
      </c>
      <c r="F31" s="43"/>
      <c r="G31" s="43"/>
      <c r="M31" s="30">
        <v>8</v>
      </c>
      <c r="N31" s="53">
        <f t="shared" si="244"/>
        <v>0.90308998699194354</v>
      </c>
      <c r="O31" s="210">
        <v>3.686572678422956</v>
      </c>
      <c r="P31" s="196">
        <f t="shared" si="3"/>
        <v>6.0210996662332983</v>
      </c>
      <c r="Q31" s="50">
        <f t="shared" si="29"/>
        <v>1049783.3157660358</v>
      </c>
      <c r="R31" s="196">
        <f t="shared" si="30"/>
        <v>7238.0040142110329</v>
      </c>
      <c r="S31" s="213">
        <f t="shared" si="31"/>
        <v>3.8596188196328076</v>
      </c>
      <c r="T31" s="200">
        <f t="shared" si="32"/>
        <v>50.26548245743669</v>
      </c>
      <c r="U31" s="198">
        <f t="shared" si="33"/>
        <v>1.7012698553500587</v>
      </c>
      <c r="V31" s="202">
        <f t="shared" si="34"/>
        <v>6.9635008146765198</v>
      </c>
      <c r="W31" s="205">
        <f t="shared" si="35"/>
        <v>9193921.994552657</v>
      </c>
      <c r="X31" s="205">
        <f t="shared" si="36"/>
        <v>1333.4680582459282</v>
      </c>
      <c r="Y31" s="207">
        <f t="shared" si="37"/>
        <v>55.808283971892024</v>
      </c>
      <c r="Z31" s="196">
        <f t="shared" si="4"/>
        <v>6.365261380794303</v>
      </c>
      <c r="AA31" s="50">
        <f t="shared" si="38"/>
        <v>2318789.7972559407</v>
      </c>
      <c r="AB31" s="205">
        <f t="shared" si="39"/>
        <v>15987.49914252837</v>
      </c>
      <c r="AC31" s="213">
        <f t="shared" si="40"/>
        <v>4.2037805341938119</v>
      </c>
      <c r="AD31" s="43">
        <f t="shared" si="5"/>
        <v>7.0939970404808115</v>
      </c>
      <c r="AE31" s="43">
        <f t="shared" si="41"/>
        <v>12416438.463260071</v>
      </c>
      <c r="AF31" s="205">
        <f t="shared" si="207"/>
        <v>1800.8554018343143</v>
      </c>
      <c r="AG31" s="207">
        <f t="shared" si="208"/>
        <v>50.721886599145392</v>
      </c>
      <c r="AH31" s="196">
        <f t="shared" si="6"/>
        <v>6.4307478944476326</v>
      </c>
      <c r="AI31" s="50">
        <f t="shared" si="209"/>
        <v>2696173.8640236035</v>
      </c>
      <c r="AJ31" s="205">
        <f t="shared" si="210"/>
        <v>18589.471710715381</v>
      </c>
      <c r="AK31" s="213">
        <f t="shared" si="211"/>
        <v>4.2692670478471415</v>
      </c>
      <c r="AL31" s="43">
        <f t="shared" si="7"/>
        <v>7.3487109190926176</v>
      </c>
      <c r="AM31" s="43">
        <f t="shared" si="42"/>
        <v>22320859.772866957</v>
      </c>
      <c r="AN31" s="205">
        <f t="shared" si="43"/>
        <v>3237.3728597370778</v>
      </c>
      <c r="AO31" s="207">
        <f t="shared" si="44"/>
        <v>41.367199215580541</v>
      </c>
      <c r="AP31" s="196">
        <f t="shared" si="8"/>
        <v>6.5504270828473494</v>
      </c>
      <c r="AQ31" s="50">
        <f t="shared" si="45"/>
        <v>3551624.8242381397</v>
      </c>
      <c r="AR31" s="205">
        <f t="shared" si="46"/>
        <v>24487.600773164155</v>
      </c>
      <c r="AS31" s="213">
        <f t="shared" si="47"/>
        <v>4.3889462362468583</v>
      </c>
      <c r="AT31" s="252">
        <f t="shared" si="48"/>
        <v>0.29206230831645003</v>
      </c>
      <c r="AU31" s="253">
        <f t="shared" si="49"/>
        <v>1024253.1495484647</v>
      </c>
      <c r="AV31" s="205">
        <f t="shared" si="50"/>
        <v>3.8489264614695662</v>
      </c>
      <c r="AW31" s="252">
        <f t="shared" si="51"/>
        <v>0.32930190667266362</v>
      </c>
      <c r="AX31" s="253">
        <f t="shared" si="52"/>
        <v>1156536.4901017875</v>
      </c>
      <c r="AY31" s="205">
        <f t="shared" si="53"/>
        <v>3.9016784932297481</v>
      </c>
      <c r="AZ31" s="252">
        <f t="shared" si="54"/>
        <v>0.40818298000899605</v>
      </c>
      <c r="BA31" s="253">
        <f t="shared" si="55"/>
        <v>1438507.7785420762</v>
      </c>
      <c r="BB31" s="205">
        <f t="shared" si="56"/>
        <v>3.9964313680226331</v>
      </c>
      <c r="BC31" s="248"/>
      <c r="BG31" s="30">
        <v>8</v>
      </c>
      <c r="BH31" s="53">
        <f t="shared" si="245"/>
        <v>0.90308998699194354</v>
      </c>
      <c r="BI31" s="363">
        <v>3.6336089545705255</v>
      </c>
      <c r="BJ31" s="44">
        <f t="shared" si="9"/>
        <v>6.0162795826842324</v>
      </c>
      <c r="BK31" s="50">
        <f t="shared" si="57"/>
        <v>1038196.5531795288</v>
      </c>
      <c r="BL31" s="44">
        <f t="shared" si="58"/>
        <v>7158.1160670000882</v>
      </c>
      <c r="BM31" s="26">
        <f t="shared" si="59"/>
        <v>3.8547987360837421</v>
      </c>
      <c r="BN31" s="200">
        <f t="shared" si="60"/>
        <v>50.26548245743669</v>
      </c>
      <c r="BO31" s="198">
        <f t="shared" si="61"/>
        <v>1.7012698553500587</v>
      </c>
      <c r="BP31" s="202">
        <f t="shared" si="212"/>
        <v>6.5609308197851943</v>
      </c>
      <c r="BQ31" s="205">
        <f t="shared" si="62"/>
        <v>3638570.7150558932</v>
      </c>
      <c r="BR31" s="205">
        <f t="shared" si="63"/>
        <v>527.73101937027661</v>
      </c>
      <c r="BS31" s="207">
        <f t="shared" si="10"/>
        <v>53.730917014917438</v>
      </c>
      <c r="BT31" s="196">
        <f t="shared" si="11"/>
        <v>6.2691875548502836</v>
      </c>
      <c r="BU31" s="50">
        <f t="shared" si="64"/>
        <v>1858606.941654759</v>
      </c>
      <c r="BV31" s="205">
        <f t="shared" si="65"/>
        <v>12814.648797043566</v>
      </c>
      <c r="BW31" s="213">
        <f t="shared" si="66"/>
        <v>4.1077067082497924</v>
      </c>
      <c r="BX31" s="43">
        <f t="shared" si="213"/>
        <v>6.688125502165045</v>
      </c>
      <c r="BY31" s="43">
        <f t="shared" si="67"/>
        <v>4876693.9615944009</v>
      </c>
      <c r="BZ31" s="205">
        <f t="shared" si="214"/>
        <v>707.30593880172876</v>
      </c>
      <c r="CA31" s="207">
        <f t="shared" si="215"/>
        <v>51.206074101876183</v>
      </c>
      <c r="CB31" s="196">
        <f t="shared" si="12"/>
        <v>6.3283528412852625</v>
      </c>
      <c r="CC31" s="50">
        <f t="shared" si="216"/>
        <v>2129868.7488950999</v>
      </c>
      <c r="CD31" s="205">
        <f t="shared" si="217"/>
        <v>14684.933855131978</v>
      </c>
      <c r="CE31" s="213">
        <f t="shared" si="218"/>
        <v>4.1668719946847714</v>
      </c>
      <c r="CF31" s="43">
        <f t="shared" si="219"/>
        <v>7.0233052921764214</v>
      </c>
      <c r="CG31" s="43">
        <f t="shared" si="68"/>
        <v>10551283.50060484</v>
      </c>
      <c r="CH31" s="205">
        <f t="shared" si="69"/>
        <v>1530.3370563607248</v>
      </c>
      <c r="CI31" s="207">
        <f t="shared" si="70"/>
        <v>39.905170088978835</v>
      </c>
      <c r="CJ31" s="196">
        <f t="shared" si="13"/>
        <v>6.5007638009868245</v>
      </c>
      <c r="CK31" s="50">
        <f t="shared" si="71"/>
        <v>3167844.1043735272</v>
      </c>
      <c r="CL31" s="205">
        <f t="shared" si="72"/>
        <v>21841.524817070418</v>
      </c>
      <c r="CM31" s="213">
        <f t="shared" si="73"/>
        <v>4.3392829543863334</v>
      </c>
      <c r="CN31" s="252">
        <f t="shared" si="74"/>
        <v>0.20943884274780086</v>
      </c>
      <c r="CO31" s="253">
        <f t="shared" si="75"/>
        <v>743695.90282979829</v>
      </c>
      <c r="CP31" s="205">
        <f t="shared" si="76"/>
        <v>3.7099145422779949</v>
      </c>
      <c r="CQ31" s="252">
        <f t="shared" si="77"/>
        <v>0.23886650087128866</v>
      </c>
      <c r="CR31" s="253">
        <f t="shared" si="78"/>
        <v>849046.83171219681</v>
      </c>
      <c r="CS31" s="205">
        <f t="shared" si="79"/>
        <v>3.7674507991125457</v>
      </c>
      <c r="CT31" s="252">
        <f t="shared" si="80"/>
        <v>0.32915097879518512</v>
      </c>
      <c r="CU31" s="253">
        <f t="shared" si="81"/>
        <v>1173871.4558668549</v>
      </c>
      <c r="CV31" s="205">
        <f t="shared" si="82"/>
        <v>3.9081396957419456</v>
      </c>
      <c r="CZ31" s="30">
        <v>8</v>
      </c>
      <c r="DA31" s="53">
        <f t="shared" si="246"/>
        <v>0.90308998699194354</v>
      </c>
      <c r="DB31" s="363">
        <v>3.5807385756921857</v>
      </c>
      <c r="DC31" s="25">
        <f t="shared" si="14"/>
        <v>5.7001377986911503</v>
      </c>
      <c r="DD31" s="50">
        <f t="shared" si="83"/>
        <v>501346.28216565895</v>
      </c>
      <c r="DE31" s="44">
        <f t="shared" si="84"/>
        <v>3456.6622924244984</v>
      </c>
      <c r="DF31" s="26">
        <f t="shared" si="85"/>
        <v>3.5386569520906597</v>
      </c>
      <c r="DG31" s="200">
        <f t="shared" si="86"/>
        <v>50.26548245743669</v>
      </c>
      <c r="DH31" s="196">
        <f t="shared" si="87"/>
        <v>1.7012698553500587</v>
      </c>
      <c r="DI31" s="202">
        <f t="shared" si="88"/>
        <v>6.5609308197851943</v>
      </c>
      <c r="DJ31" s="205">
        <f t="shared" si="89"/>
        <v>3638570.7150558932</v>
      </c>
      <c r="DK31" s="205">
        <f t="shared" si="90"/>
        <v>527.73101937027661</v>
      </c>
      <c r="DL31" s="207">
        <f t="shared" si="220"/>
        <v>53.730917014917438</v>
      </c>
      <c r="DM31" s="196">
        <f t="shared" si="15"/>
        <v>5.9748783858743479</v>
      </c>
      <c r="DN31" s="50">
        <f t="shared" si="91"/>
        <v>943796.5508818184</v>
      </c>
      <c r="DO31" s="205">
        <f t="shared" si="92"/>
        <v>6507.2507071579257</v>
      </c>
      <c r="DP31" s="213">
        <f t="shared" si="93"/>
        <v>3.8133975392738573</v>
      </c>
      <c r="DQ31" s="43">
        <f t="shared" si="221"/>
        <v>6.688125502165045</v>
      </c>
      <c r="DR31" s="43">
        <f t="shared" si="94"/>
        <v>4876693.9615944009</v>
      </c>
      <c r="DS31" s="205">
        <f t="shared" si="222"/>
        <v>707.30593880172876</v>
      </c>
      <c r="DT31" s="207">
        <f t="shared" si="16"/>
        <v>51.206074101876183</v>
      </c>
      <c r="DU31" s="196">
        <f t="shared" si="17"/>
        <v>6.0349410496683715</v>
      </c>
      <c r="DV31" s="50">
        <f t="shared" si="223"/>
        <v>1083779.7937670609</v>
      </c>
      <c r="DW31" s="205">
        <f t="shared" si="224"/>
        <v>7472.4015708733805</v>
      </c>
      <c r="DX31" s="213">
        <f t="shared" si="225"/>
        <v>3.8734602030678804</v>
      </c>
      <c r="DY31" s="43">
        <f t="shared" si="226"/>
        <v>7.0233052921764214</v>
      </c>
      <c r="DZ31" s="43">
        <f t="shared" si="95"/>
        <v>10551283.50060484</v>
      </c>
      <c r="EA31" s="205">
        <f t="shared" si="96"/>
        <v>1530.3370563607248</v>
      </c>
      <c r="EB31" s="207">
        <f t="shared" si="227"/>
        <v>39.905170088978835</v>
      </c>
      <c r="EC31" s="196">
        <f t="shared" si="18"/>
        <v>6.2098201373177639</v>
      </c>
      <c r="ED31" s="50">
        <f t="shared" si="97"/>
        <v>1621138.5651834535</v>
      </c>
      <c r="EE31" s="205">
        <f t="shared" si="98"/>
        <v>11177.361333684268</v>
      </c>
      <c r="EF31" s="213">
        <f t="shared" si="99"/>
        <v>4.0483392907172737</v>
      </c>
      <c r="EG31" s="252">
        <f t="shared" si="100"/>
        <v>0.13834505649527867</v>
      </c>
      <c r="EH31" s="253">
        <f t="shared" si="101"/>
        <v>449140.78927009291</v>
      </c>
      <c r="EI31" s="205">
        <f t="shared" si="102"/>
        <v>3.4909016512378046</v>
      </c>
      <c r="EJ31" s="252">
        <f t="shared" si="103"/>
        <v>0.15972396642700937</v>
      </c>
      <c r="EK31" s="253">
        <f t="shared" si="104"/>
        <v>518949.83752331691</v>
      </c>
      <c r="EL31" s="205">
        <f t="shared" si="105"/>
        <v>3.5536445337148499</v>
      </c>
      <c r="EM31" s="252">
        <f t="shared" si="106"/>
        <v>0.2289324930564747</v>
      </c>
      <c r="EN31" s="253">
        <f t="shared" si="107"/>
        <v>745725.91317329195</v>
      </c>
      <c r="EO31" s="205">
        <f t="shared" si="108"/>
        <v>3.7110983880184367</v>
      </c>
      <c r="ES31" s="30">
        <v>8</v>
      </c>
      <c r="ET31" s="53">
        <f t="shared" si="247"/>
        <v>0.90308998699194354</v>
      </c>
      <c r="EU31" s="363">
        <v>3.7143172861671445</v>
      </c>
      <c r="EV31" s="44">
        <f t="shared" si="19"/>
        <v>6.0117581892942509</v>
      </c>
      <c r="EW31" s="50">
        <f t="shared" si="109"/>
        <v>1027444.0685336854</v>
      </c>
      <c r="EX31" s="44">
        <f t="shared" si="110"/>
        <v>7083.9802659633124</v>
      </c>
      <c r="EY31" s="26">
        <f t="shared" si="111"/>
        <v>3.8502773426937602</v>
      </c>
      <c r="EZ31" s="200">
        <f t="shared" si="112"/>
        <v>50.26548245743669</v>
      </c>
      <c r="FA31" s="196">
        <f t="shared" si="113"/>
        <v>1.7012698553500587</v>
      </c>
      <c r="FB31" s="202">
        <f t="shared" si="228"/>
        <v>6.5609308197851943</v>
      </c>
      <c r="FC31" s="205">
        <f t="shared" si="114"/>
        <v>3638570.7150558932</v>
      </c>
      <c r="FD31" s="205">
        <f t="shared" si="115"/>
        <v>527.73101937027661</v>
      </c>
      <c r="FE31" s="207">
        <f t="shared" si="229"/>
        <v>53.730917014917438</v>
      </c>
      <c r="FF31" s="196">
        <f t="shared" si="20"/>
        <v>6.2863053930307942</v>
      </c>
      <c r="FG31" s="50">
        <f t="shared" si="116"/>
        <v>1933327.3422369568</v>
      </c>
      <c r="FH31" s="205">
        <f t="shared" si="117"/>
        <v>13329.82802616168</v>
      </c>
      <c r="FI31" s="213">
        <f t="shared" si="118"/>
        <v>4.1248245464303031</v>
      </c>
      <c r="FJ31" s="43">
        <f t="shared" si="230"/>
        <v>6.688125502165045</v>
      </c>
      <c r="FK31" s="43">
        <f t="shared" si="119"/>
        <v>4876693.9615944009</v>
      </c>
      <c r="FL31" s="205">
        <f t="shared" si="231"/>
        <v>707.30593880172876</v>
      </c>
      <c r="FM31" s="207">
        <f t="shared" si="232"/>
        <v>51.206074101876183</v>
      </c>
      <c r="FN31" s="196">
        <f t="shared" si="248"/>
        <v>6.0349410496683715</v>
      </c>
      <c r="FO31" s="50">
        <f t="shared" si="233"/>
        <v>1083779.7937670609</v>
      </c>
      <c r="FP31" s="205">
        <f t="shared" si="234"/>
        <v>7472.4015708733805</v>
      </c>
      <c r="FQ31" s="213">
        <f t="shared" si="235"/>
        <v>3.8734602030678804</v>
      </c>
      <c r="FR31" s="43">
        <f t="shared" si="120"/>
        <v>7.0233052921764214</v>
      </c>
      <c r="FS31" s="43">
        <f t="shared" si="121"/>
        <v>10551283.50060484</v>
      </c>
      <c r="FT31" s="205">
        <f t="shared" si="122"/>
        <v>1530.3370563607248</v>
      </c>
      <c r="FU31" s="207">
        <f t="shared" si="123"/>
        <v>39.905170088978835</v>
      </c>
      <c r="FV31" s="196">
        <f t="shared" si="249"/>
        <v>6.2098201373177639</v>
      </c>
      <c r="FW31" s="50">
        <f t="shared" si="124"/>
        <v>1621138.5651834535</v>
      </c>
      <c r="FX31" s="205">
        <f t="shared" si="125"/>
        <v>11177.361333684268</v>
      </c>
      <c r="FY31" s="213">
        <f t="shared" si="126"/>
        <v>4.0483392907172737</v>
      </c>
      <c r="FZ31" s="252">
        <f t="shared" si="127"/>
        <v>0.21342479419830446</v>
      </c>
      <c r="GA31" s="253">
        <f t="shared" si="128"/>
        <v>741826.95586278324</v>
      </c>
      <c r="GB31" s="205">
        <f t="shared" si="129"/>
        <v>3.7088217636940195</v>
      </c>
      <c r="GC31" s="252">
        <f t="shared" si="130"/>
        <v>0.24324340649394399</v>
      </c>
      <c r="GD31" s="253">
        <f t="shared" si="131"/>
        <v>846362.46923493233</v>
      </c>
      <c r="GE31" s="205">
        <f t="shared" si="132"/>
        <v>3.7660755503335865</v>
      </c>
      <c r="GF31" s="252">
        <f t="shared" si="133"/>
        <v>0.33446154101673448</v>
      </c>
      <c r="GG31" s="253">
        <f t="shared" si="134"/>
        <v>1167822.7303658128</v>
      </c>
      <c r="GH31" s="205">
        <f t="shared" si="135"/>
        <v>3.905896077454333</v>
      </c>
      <c r="GL31" s="30">
        <v>8</v>
      </c>
      <c r="GM31" s="53">
        <f t="shared" si="250"/>
        <v>0.90308998699194354</v>
      </c>
      <c r="GN31" s="363">
        <v>3.7015124783559434</v>
      </c>
      <c r="GO31" s="44">
        <f t="shared" si="21"/>
        <v>5.9891383361365236</v>
      </c>
      <c r="GP31" s="50">
        <f t="shared" si="136"/>
        <v>975300.2513416846</v>
      </c>
      <c r="GQ31" s="44">
        <f t="shared" si="137"/>
        <v>6724.4611609405929</v>
      </c>
      <c r="GR31" s="26">
        <f t="shared" si="138"/>
        <v>3.8276574895360325</v>
      </c>
      <c r="GS31" s="200">
        <f t="shared" si="139"/>
        <v>50.26548245743669</v>
      </c>
      <c r="GT31" s="196">
        <f t="shared" si="140"/>
        <v>1.7012698553500587</v>
      </c>
      <c r="GU31" s="202">
        <f t="shared" si="141"/>
        <v>6.5609308197851943</v>
      </c>
      <c r="GV31" s="205">
        <f t="shared" si="142"/>
        <v>3638570.7150558932</v>
      </c>
      <c r="GW31" s="205">
        <f t="shared" si="143"/>
        <v>527.73101937027661</v>
      </c>
      <c r="GX31" s="207">
        <f t="shared" si="236"/>
        <v>53.730917014917438</v>
      </c>
      <c r="GY31" s="196">
        <f t="shared" si="22"/>
        <v>6.2473462186508186</v>
      </c>
      <c r="GZ31" s="50">
        <f t="shared" si="144"/>
        <v>1767446.2636650212</v>
      </c>
      <c r="HA31" s="205">
        <f t="shared" si="145"/>
        <v>12186.117800867041</v>
      </c>
      <c r="HB31" s="213">
        <f t="shared" si="146"/>
        <v>4.0858653720503284</v>
      </c>
      <c r="HC31" s="43">
        <f t="shared" si="251"/>
        <v>6.688125502165045</v>
      </c>
      <c r="HD31" s="43">
        <f t="shared" si="147"/>
        <v>4876693.9615944009</v>
      </c>
      <c r="HE31" s="205">
        <f t="shared" si="237"/>
        <v>707.30593880172876</v>
      </c>
      <c r="HF31" s="207">
        <f t="shared" si="238"/>
        <v>51.206074101876183</v>
      </c>
      <c r="HG31" s="196">
        <f t="shared" si="23"/>
        <v>6.305902922129631</v>
      </c>
      <c r="HH31" s="50">
        <f t="shared" si="239"/>
        <v>2022567.0236226097</v>
      </c>
      <c r="HI31" s="205">
        <f t="shared" si="240"/>
        <v>13945.114211792225</v>
      </c>
      <c r="HJ31" s="213">
        <f t="shared" si="241"/>
        <v>4.1444220755291399</v>
      </c>
      <c r="HK31" s="43">
        <f t="shared" si="242"/>
        <v>7.0233052921764214</v>
      </c>
      <c r="HL31" s="43">
        <f t="shared" si="148"/>
        <v>10551283.50060484</v>
      </c>
      <c r="HM31" s="205">
        <f t="shared" si="149"/>
        <v>1530.3370563607248</v>
      </c>
      <c r="HN31" s="207">
        <f t="shared" si="243"/>
        <v>39.905170088978835</v>
      </c>
      <c r="HO31" s="196">
        <f t="shared" si="24"/>
        <v>6.4765576426790892</v>
      </c>
      <c r="HP31" s="50">
        <f t="shared" si="150"/>
        <v>2996109.2311487067</v>
      </c>
      <c r="HQ31" s="205">
        <f t="shared" si="151"/>
        <v>20657.454082554857</v>
      </c>
      <c r="HR31" s="213">
        <f t="shared" si="152"/>
        <v>4.315076796078599</v>
      </c>
      <c r="HS31" s="252">
        <f t="shared" si="153"/>
        <v>0.20170260481421304</v>
      </c>
      <c r="HT31" s="253">
        <f t="shared" si="154"/>
        <v>701729.39530584076</v>
      </c>
      <c r="HU31" s="205">
        <f t="shared" si="155"/>
        <v>3.6846888228194881</v>
      </c>
      <c r="HV31" s="252">
        <f t="shared" si="156"/>
        <v>0.23035348352505899</v>
      </c>
      <c r="HW31" s="253">
        <f t="shared" si="157"/>
        <v>802207.38625215506</v>
      </c>
      <c r="HX31" s="205">
        <f t="shared" si="158"/>
        <v>3.7428058097908172</v>
      </c>
      <c r="HY31" s="252">
        <f t="shared" si="159"/>
        <v>0.31875502589194038</v>
      </c>
      <c r="HZ31" s="253">
        <f t="shared" si="160"/>
        <v>1113743.1009352966</v>
      </c>
      <c r="IA31" s="205">
        <f t="shared" si="161"/>
        <v>3.8853041802222079</v>
      </c>
      <c r="IB31" s="205"/>
      <c r="IF31" s="30">
        <v>8</v>
      </c>
      <c r="IG31" s="53">
        <f t="shared" si="252"/>
        <v>0.90308998699194354</v>
      </c>
      <c r="IH31" s="67">
        <v>3.5016512107370468</v>
      </c>
      <c r="II31" s="305">
        <f t="shared" si="25"/>
        <v>6.1911977888300598</v>
      </c>
      <c r="IJ31" s="50">
        <f t="shared" si="162"/>
        <v>1553094.1677782892</v>
      </c>
      <c r="IK31" s="305">
        <f t="shared" si="163"/>
        <v>10708.211544231037</v>
      </c>
      <c r="IL31" s="26">
        <f t="shared" si="164"/>
        <v>4.0297169422295687</v>
      </c>
      <c r="IM31" s="25">
        <f t="shared" si="165"/>
        <v>6.4431427095742722</v>
      </c>
      <c r="IN31" s="305">
        <f t="shared" si="166"/>
        <v>2774231.5699865511</v>
      </c>
      <c r="IO31" s="305">
        <f t="shared" si="167"/>
        <v>402.36899844770943</v>
      </c>
      <c r="IP31" s="305">
        <f t="shared" si="168"/>
        <v>43.038226655520432</v>
      </c>
      <c r="IQ31" s="305">
        <f t="shared" si="169"/>
        <v>6.3158140847082986</v>
      </c>
      <c r="IR31" s="305">
        <f t="shared" si="170"/>
        <v>2069255.3403759617</v>
      </c>
      <c r="IS31" s="305">
        <f t="shared" si="171"/>
        <v>14267.018950610565</v>
      </c>
      <c r="IT31" s="396">
        <f t="shared" si="172"/>
        <v>4.1543332381078084</v>
      </c>
      <c r="IU31" s="25">
        <f t="shared" si="173"/>
        <v>6.5544705721532486</v>
      </c>
      <c r="IV31" s="305">
        <f t="shared" si="174"/>
        <v>3584846.5648976769</v>
      </c>
      <c r="IW31" s="305">
        <f t="shared" si="175"/>
        <v>519.93897607962924</v>
      </c>
      <c r="IX31" s="305">
        <f t="shared" si="176"/>
        <v>40.625312793246138</v>
      </c>
      <c r="IY31" s="305">
        <f t="shared" si="177"/>
        <v>6.3718636004742724</v>
      </c>
      <c r="IZ31" s="305">
        <f t="shared" si="178"/>
        <v>2354309.7461403362</v>
      </c>
      <c r="JA31" s="305">
        <f t="shared" si="179"/>
        <v>16232.400665298543</v>
      </c>
      <c r="JB31" s="396">
        <f t="shared" si="180"/>
        <v>4.2103827538737812</v>
      </c>
      <c r="JC31" s="303">
        <f t="shared" si="181"/>
        <v>6.7724659462193193</v>
      </c>
      <c r="JD31" s="303">
        <f t="shared" si="182"/>
        <v>5921966.4989306452</v>
      </c>
      <c r="JE31" s="303">
        <f t="shared" si="183"/>
        <v>858.91017707190292</v>
      </c>
      <c r="JF31" s="303">
        <f t="shared" si="184"/>
        <v>36.45794781704123</v>
      </c>
      <c r="JG31" s="303">
        <f t="shared" si="185"/>
        <v>6.4737843426597692</v>
      </c>
      <c r="JH31" s="303">
        <f t="shared" si="186"/>
        <v>2977037.7565442328</v>
      </c>
      <c r="JI31" s="303">
        <f t="shared" si="187"/>
        <v>20525.960842310913</v>
      </c>
      <c r="JJ31" s="395">
        <f t="shared" si="188"/>
        <v>4.3123034960592781</v>
      </c>
      <c r="JK31" s="252">
        <f t="shared" si="189"/>
        <v>0.1933853533144605</v>
      </c>
      <c r="JL31" s="253">
        <f t="shared" si="190"/>
        <v>690542.75865084946</v>
      </c>
      <c r="JM31" s="205">
        <f t="shared" si="191"/>
        <v>3.6777097288140577</v>
      </c>
      <c r="JN31" s="252">
        <f t="shared" si="192"/>
        <v>0.21755612636577237</v>
      </c>
      <c r="JO31" s="253">
        <f t="shared" si="193"/>
        <v>777481.01220356929</v>
      </c>
      <c r="JP31" s="205">
        <f t="shared" si="194"/>
        <v>3.7292089448013948</v>
      </c>
      <c r="JQ31" s="252">
        <f t="shared" si="195"/>
        <v>0.27101086462960589</v>
      </c>
      <c r="JR31" s="253">
        <f t="shared" si="196"/>
        <v>970315.35955198412</v>
      </c>
      <c r="JS31" s="205">
        <f t="shared" si="197"/>
        <v>3.8254320594745259</v>
      </c>
      <c r="JZ31" s="30">
        <v>8</v>
      </c>
      <c r="KA31" s="53">
        <f t="shared" si="253"/>
        <v>0.90308998699194354</v>
      </c>
      <c r="KB31" s="74">
        <v>3.7539763657821235</v>
      </c>
      <c r="KC31" s="25">
        <f t="shared" si="26"/>
        <v>6.018029791460064</v>
      </c>
      <c r="KD31" s="50">
        <f t="shared" si="198"/>
        <v>1042388.9320820068</v>
      </c>
      <c r="KE31" s="305">
        <f t="shared" si="199"/>
        <v>7187.0215133617376</v>
      </c>
      <c r="KF31" s="26">
        <f t="shared" si="200"/>
        <v>3.8565489448595733</v>
      </c>
      <c r="KK31" s="30">
        <v>8</v>
      </c>
      <c r="KL31" s="53">
        <f t="shared" si="254"/>
        <v>0.90308998699194354</v>
      </c>
      <c r="KM31" s="74">
        <v>3.6576376250694222</v>
      </c>
      <c r="KN31" s="25">
        <f t="shared" si="27"/>
        <v>6.0102116582807401</v>
      </c>
      <c r="KO31" s="50">
        <f t="shared" si="201"/>
        <v>1023791.8271300151</v>
      </c>
      <c r="KP31" s="44">
        <f t="shared" si="202"/>
        <v>7058.7989380229428</v>
      </c>
      <c r="KQ31" s="26">
        <f t="shared" si="203"/>
        <v>3.848730811680249</v>
      </c>
      <c r="KV31" s="30">
        <v>8</v>
      </c>
      <c r="KW31" s="53">
        <f t="shared" si="255"/>
        <v>0.90308998699194354</v>
      </c>
      <c r="KX31" s="74">
        <v>3.6676323715016221</v>
      </c>
      <c r="KY31" s="25">
        <f t="shared" si="28"/>
        <v>6.0994908920846633</v>
      </c>
      <c r="KZ31" s="50">
        <f t="shared" si="204"/>
        <v>1257450.4831538636</v>
      </c>
      <c r="LA31" s="44">
        <f t="shared" si="205"/>
        <v>8669.8192932299316</v>
      </c>
      <c r="LB31" s="26">
        <f t="shared" si="206"/>
        <v>3.9380100454841731</v>
      </c>
    </row>
    <row r="32" spans="2:314" ht="15.75" thickBot="1">
      <c r="B32" s="43"/>
      <c r="C32" s="43"/>
      <c r="D32" s="43"/>
      <c r="E32" s="43"/>
      <c r="F32" s="43"/>
      <c r="G32" s="43"/>
      <c r="M32" s="30">
        <v>8.5</v>
      </c>
      <c r="N32" s="53">
        <f t="shared" si="244"/>
        <v>0.92941892571429274</v>
      </c>
      <c r="O32" s="210">
        <v>3.6950709881631889</v>
      </c>
      <c r="P32" s="196">
        <f t="shared" si="3"/>
        <v>6.025675010669616</v>
      </c>
      <c r="Q32" s="50">
        <f t="shared" si="29"/>
        <v>1060901.3710520649</v>
      </c>
      <c r="R32" s="196">
        <f t="shared" si="30"/>
        <v>7314.6603370749353</v>
      </c>
      <c r="S32" s="213">
        <f t="shared" si="31"/>
        <v>3.8641941640691249</v>
      </c>
      <c r="T32" s="200">
        <f t="shared" si="32"/>
        <v>53.407075111026487</v>
      </c>
      <c r="U32" s="198">
        <f t="shared" si="33"/>
        <v>1.7275987940724078</v>
      </c>
      <c r="V32" s="202">
        <f t="shared" si="34"/>
        <v>6.9796571072684355</v>
      </c>
      <c r="W32" s="205">
        <f t="shared" si="35"/>
        <v>9542388.7904895879</v>
      </c>
      <c r="X32" s="205">
        <f t="shared" si="36"/>
        <v>1384.008985395029</v>
      </c>
      <c r="Y32" s="207">
        <f t="shared" si="37"/>
        <v>55.546229102142092</v>
      </c>
      <c r="Z32" s="196">
        <f t="shared" si="4"/>
        <v>6.3717940830068507</v>
      </c>
      <c r="AA32" s="50">
        <f t="shared" si="38"/>
        <v>2353932.9222118184</v>
      </c>
      <c r="AB32" s="205">
        <f t="shared" si="39"/>
        <v>16229.802554749156</v>
      </c>
      <c r="AC32" s="213">
        <f t="shared" si="40"/>
        <v>4.2103132364063605</v>
      </c>
      <c r="AD32" s="43">
        <f t="shared" si="5"/>
        <v>7.108719535041514</v>
      </c>
      <c r="AE32" s="43">
        <f t="shared" si="41"/>
        <v>12844568.969314413</v>
      </c>
      <c r="AF32" s="205">
        <f t="shared" si="207"/>
        <v>1862.950594171424</v>
      </c>
      <c r="AG32" s="207">
        <f t="shared" si="208"/>
        <v>50.481714136913091</v>
      </c>
      <c r="AH32" s="196">
        <f t="shared" si="6"/>
        <v>6.4364453634045073</v>
      </c>
      <c r="AI32" s="50">
        <f t="shared" si="209"/>
        <v>2731777.7498389566</v>
      </c>
      <c r="AJ32" s="205">
        <f t="shared" si="210"/>
        <v>18834.951958479644</v>
      </c>
      <c r="AK32" s="213">
        <f t="shared" si="211"/>
        <v>4.2749645168040171</v>
      </c>
      <c r="AL32" s="43">
        <f t="shared" si="7"/>
        <v>7.3604132103640953</v>
      </c>
      <c r="AM32" s="43">
        <f t="shared" si="42"/>
        <v>22930483.406796329</v>
      </c>
      <c r="AN32" s="205">
        <f t="shared" si="43"/>
        <v>3325.7914523549262</v>
      </c>
      <c r="AO32" s="207">
        <f t="shared" si="44"/>
        <v>41.174544952678403</v>
      </c>
      <c r="AP32" s="196">
        <f t="shared" si="8"/>
        <v>6.5545382933059537</v>
      </c>
      <c r="AQ32" s="50">
        <f t="shared" si="45"/>
        <v>3585405.6069319583</v>
      </c>
      <c r="AR32" s="205">
        <f t="shared" si="46"/>
        <v>24720.511162450188</v>
      </c>
      <c r="AS32" s="213">
        <f t="shared" si="47"/>
        <v>4.3930574467054626</v>
      </c>
      <c r="AT32" s="252">
        <f t="shared" si="48"/>
        <v>0.29653672709762635</v>
      </c>
      <c r="AU32" s="253">
        <f t="shared" si="49"/>
        <v>1040122.3130423069</v>
      </c>
      <c r="AV32" s="205">
        <f t="shared" si="50"/>
        <v>3.8556035665020429</v>
      </c>
      <c r="AW32" s="252">
        <f t="shared" si="51"/>
        <v>0.33365394984956004</v>
      </c>
      <c r="AX32" s="253">
        <f t="shared" si="52"/>
        <v>1172027.9638983111</v>
      </c>
      <c r="AY32" s="205">
        <f t="shared" si="53"/>
        <v>3.9074571272162619</v>
      </c>
      <c r="AZ32" s="252">
        <f t="shared" si="54"/>
        <v>0.41196108701730932</v>
      </c>
      <c r="BA32" s="253">
        <f t="shared" si="55"/>
        <v>1452082.4540592832</v>
      </c>
      <c r="BB32" s="205">
        <f t="shared" si="56"/>
        <v>4.0005104311452993</v>
      </c>
      <c r="BC32" s="248"/>
      <c r="BG32" s="30">
        <v>8.5</v>
      </c>
      <c r="BH32" s="53">
        <f t="shared" si="245"/>
        <v>0.92941892571429274</v>
      </c>
      <c r="BI32" s="363">
        <v>3.6420903560639024</v>
      </c>
      <c r="BJ32" s="44">
        <f t="shared" si="9"/>
        <v>6.0210535585745841</v>
      </c>
      <c r="BK32" s="50">
        <f t="shared" si="57"/>
        <v>1049671.8695387498</v>
      </c>
      <c r="BL32" s="44">
        <f t="shared" si="58"/>
        <v>7237.23561922099</v>
      </c>
      <c r="BM32" s="26">
        <f t="shared" si="59"/>
        <v>3.8595727119740935</v>
      </c>
      <c r="BN32" s="200">
        <f t="shared" si="60"/>
        <v>53.407075111026487</v>
      </c>
      <c r="BO32" s="198">
        <f t="shared" si="61"/>
        <v>1.7275987940724078</v>
      </c>
      <c r="BP32" s="202">
        <f t="shared" si="212"/>
        <v>6.5766167633955517</v>
      </c>
      <c r="BQ32" s="205">
        <f t="shared" si="62"/>
        <v>3772391.5501257489</v>
      </c>
      <c r="BR32" s="205">
        <f t="shared" si="63"/>
        <v>547.14012564713835</v>
      </c>
      <c r="BS32" s="207">
        <f t="shared" si="10"/>
        <v>53.527267081760797</v>
      </c>
      <c r="BT32" s="196">
        <f t="shared" si="11"/>
        <v>6.2760236003635743</v>
      </c>
      <c r="BU32" s="50">
        <f t="shared" si="64"/>
        <v>1888093.9488179255</v>
      </c>
      <c r="BV32" s="205">
        <f t="shared" si="65"/>
        <v>13017.954634551879</v>
      </c>
      <c r="BW32" s="213">
        <f t="shared" si="66"/>
        <v>4.1145427537630841</v>
      </c>
      <c r="BX32" s="43">
        <f t="shared" si="213"/>
        <v>6.7032277655237387</v>
      </c>
      <c r="BY32" s="43">
        <f t="shared" si="67"/>
        <v>5049260.3634352544</v>
      </c>
      <c r="BZ32" s="205">
        <f t="shared" si="214"/>
        <v>732.33462459192242</v>
      </c>
      <c r="CA32" s="207">
        <f t="shared" si="215"/>
        <v>51.008493725318473</v>
      </c>
      <c r="CB32" s="196">
        <f t="shared" si="12"/>
        <v>6.3347181450549233</v>
      </c>
      <c r="CC32" s="50">
        <f t="shared" si="216"/>
        <v>2161315.3855937659</v>
      </c>
      <c r="CD32" s="205">
        <f t="shared" si="217"/>
        <v>14901.750867976472</v>
      </c>
      <c r="CE32" s="213">
        <f t="shared" si="218"/>
        <v>4.173237298454433</v>
      </c>
      <c r="CF32" s="43">
        <f t="shared" si="219"/>
        <v>7.0351649446434736</v>
      </c>
      <c r="CG32" s="43">
        <f t="shared" si="68"/>
        <v>10843386.666496223</v>
      </c>
      <c r="CH32" s="205">
        <f t="shared" si="69"/>
        <v>1572.7031153352791</v>
      </c>
      <c r="CI32" s="207">
        <f t="shared" si="70"/>
        <v>39.739012326405877</v>
      </c>
      <c r="CJ32" s="196">
        <f t="shared" si="13"/>
        <v>6.5052929097342842</v>
      </c>
      <c r="CK32" s="50">
        <f t="shared" si="71"/>
        <v>3201053.3309033001</v>
      </c>
      <c r="CL32" s="205">
        <f t="shared" si="72"/>
        <v>22070.494463778836</v>
      </c>
      <c r="CM32" s="213">
        <f t="shared" si="73"/>
        <v>4.343812063133794</v>
      </c>
      <c r="CN32" s="252">
        <f t="shared" si="74"/>
        <v>0.21291778467585315</v>
      </c>
      <c r="CO32" s="253">
        <f t="shared" si="75"/>
        <v>756138.37357262219</v>
      </c>
      <c r="CP32" s="205">
        <f t="shared" si="76"/>
        <v>3.717120432207599</v>
      </c>
      <c r="CQ32" s="252">
        <f t="shared" si="77"/>
        <v>0.24254410750502173</v>
      </c>
      <c r="CR32" s="253">
        <f t="shared" si="78"/>
        <v>862229.39747931273</v>
      </c>
      <c r="CS32" s="205">
        <f t="shared" si="79"/>
        <v>3.7741419793233146</v>
      </c>
      <c r="CT32" s="252">
        <f t="shared" si="80"/>
        <v>0.33265367415136038</v>
      </c>
      <c r="CU32" s="253">
        <f t="shared" si="81"/>
        <v>1186528.1835637409</v>
      </c>
      <c r="CV32" s="205">
        <f t="shared" si="82"/>
        <v>3.9127972118574972</v>
      </c>
      <c r="CZ32" s="30">
        <v>8.5</v>
      </c>
      <c r="DA32" s="53">
        <f t="shared" si="246"/>
        <v>0.92941892571429274</v>
      </c>
      <c r="DB32" s="363">
        <v>3.5888932672356697</v>
      </c>
      <c r="DC32" s="25">
        <f t="shared" si="14"/>
        <v>5.7044066928923254</v>
      </c>
      <c r="DD32" s="50">
        <f t="shared" si="83"/>
        <v>506298.56082978105</v>
      </c>
      <c r="DE32" s="44">
        <f t="shared" si="84"/>
        <v>3490.8070652667411</v>
      </c>
      <c r="DF32" s="26">
        <f t="shared" si="85"/>
        <v>3.5429258462918347</v>
      </c>
      <c r="DG32" s="200">
        <f t="shared" si="86"/>
        <v>53.407075111026487</v>
      </c>
      <c r="DH32" s="196">
        <f t="shared" si="87"/>
        <v>1.7275987940724078</v>
      </c>
      <c r="DI32" s="202">
        <f t="shared" si="88"/>
        <v>6.5766167633955517</v>
      </c>
      <c r="DJ32" s="205">
        <f t="shared" si="89"/>
        <v>3772391.5501257489</v>
      </c>
      <c r="DK32" s="205">
        <f t="shared" si="90"/>
        <v>547.14012564713835</v>
      </c>
      <c r="DL32" s="207">
        <f t="shared" si="220"/>
        <v>53.527267081760797</v>
      </c>
      <c r="DM32" s="196">
        <f t="shared" si="15"/>
        <v>5.9818221516039571</v>
      </c>
      <c r="DN32" s="50">
        <f t="shared" si="91"/>
        <v>959007.82677547447</v>
      </c>
      <c r="DO32" s="205">
        <f t="shared" si="92"/>
        <v>6612.1288037384702</v>
      </c>
      <c r="DP32" s="213">
        <f t="shared" si="93"/>
        <v>3.8203413050034665</v>
      </c>
      <c r="DQ32" s="43">
        <f t="shared" si="221"/>
        <v>6.7032277655237387</v>
      </c>
      <c r="DR32" s="43">
        <f t="shared" si="94"/>
        <v>5049260.3634352544</v>
      </c>
      <c r="DS32" s="205">
        <f t="shared" si="222"/>
        <v>732.33462459192242</v>
      </c>
      <c r="DT32" s="207">
        <f t="shared" si="16"/>
        <v>51.008493725318473</v>
      </c>
      <c r="DU32" s="196">
        <f t="shared" si="17"/>
        <v>6.0414085680404668</v>
      </c>
      <c r="DV32" s="50">
        <f t="shared" si="223"/>
        <v>1100040.2295923007</v>
      </c>
      <c r="DW32" s="205">
        <f t="shared" si="224"/>
        <v>7584.5133733838111</v>
      </c>
      <c r="DX32" s="213">
        <f t="shared" si="225"/>
        <v>3.8799277214399761</v>
      </c>
      <c r="DY32" s="43">
        <f t="shared" si="226"/>
        <v>7.0351649446434736</v>
      </c>
      <c r="DZ32" s="43">
        <f t="shared" si="95"/>
        <v>10843386.666496223</v>
      </c>
      <c r="EA32" s="205">
        <f t="shared" si="96"/>
        <v>1572.7031153352791</v>
      </c>
      <c r="EB32" s="207">
        <f t="shared" si="227"/>
        <v>39.739012326405877</v>
      </c>
      <c r="EC32" s="196">
        <f t="shared" si="18"/>
        <v>6.2144262754827153</v>
      </c>
      <c r="ED32" s="50">
        <f t="shared" si="97"/>
        <v>1638423.9037908791</v>
      </c>
      <c r="EE32" s="205">
        <f t="shared" si="98"/>
        <v>11296.539594901202</v>
      </c>
      <c r="EF32" s="213">
        <f t="shared" si="99"/>
        <v>4.0529454288822242</v>
      </c>
      <c r="EG32" s="252">
        <f t="shared" si="100"/>
        <v>0.14084359472102484</v>
      </c>
      <c r="EH32" s="253">
        <f t="shared" si="101"/>
        <v>457293.70803502027</v>
      </c>
      <c r="EI32" s="205">
        <f t="shared" si="102"/>
        <v>3.4987143793057323</v>
      </c>
      <c r="EJ32" s="252">
        <f t="shared" si="103"/>
        <v>0.16243508246650459</v>
      </c>
      <c r="EK32" s="253">
        <f t="shared" si="104"/>
        <v>527810.37147053471</v>
      </c>
      <c r="EL32" s="205">
        <f t="shared" si="105"/>
        <v>3.560997073251269</v>
      </c>
      <c r="EM32" s="252">
        <f t="shared" si="106"/>
        <v>0.23173316420284826</v>
      </c>
      <c r="EN32" s="253">
        <f t="shared" si="107"/>
        <v>754929.95895059535</v>
      </c>
      <c r="EO32" s="205">
        <f t="shared" si="108"/>
        <v>3.7164258138335926</v>
      </c>
      <c r="ES32" s="30">
        <v>8.5</v>
      </c>
      <c r="ET32" s="53">
        <f t="shared" si="247"/>
        <v>0.92941892571429274</v>
      </c>
      <c r="EU32" s="363">
        <v>3.7227788737837955</v>
      </c>
      <c r="EV32" s="44">
        <f t="shared" si="19"/>
        <v>6.0160432358886746</v>
      </c>
      <c r="EW32" s="50">
        <f t="shared" si="109"/>
        <v>1037631.7113880778</v>
      </c>
      <c r="EX32" s="44">
        <f t="shared" si="110"/>
        <v>7154.2216184100635</v>
      </c>
      <c r="EY32" s="26">
        <f t="shared" si="111"/>
        <v>3.854562389288184</v>
      </c>
      <c r="EZ32" s="200">
        <f t="shared" si="112"/>
        <v>53.407075111026487</v>
      </c>
      <c r="FA32" s="196">
        <f t="shared" si="113"/>
        <v>1.7275987940724078</v>
      </c>
      <c r="FB32" s="202">
        <f t="shared" si="228"/>
        <v>6.5766167633955517</v>
      </c>
      <c r="FC32" s="205">
        <f t="shared" si="114"/>
        <v>3772391.5501257489</v>
      </c>
      <c r="FD32" s="205">
        <f t="shared" si="115"/>
        <v>547.14012564713835</v>
      </c>
      <c r="FE32" s="207">
        <f t="shared" si="229"/>
        <v>53.527267081760797</v>
      </c>
      <c r="FF32" s="196">
        <f t="shared" si="20"/>
        <v>6.2931069769985966</v>
      </c>
      <c r="FG32" s="50">
        <f t="shared" si="116"/>
        <v>1963843.9584591747</v>
      </c>
      <c r="FH32" s="205">
        <f t="shared" si="117"/>
        <v>13540.23277102598</v>
      </c>
      <c r="FI32" s="213">
        <f t="shared" si="118"/>
        <v>4.1316261303981054</v>
      </c>
      <c r="FJ32" s="43">
        <f t="shared" si="230"/>
        <v>6.7032277655237387</v>
      </c>
      <c r="FK32" s="43">
        <f t="shared" si="119"/>
        <v>5049260.3634352544</v>
      </c>
      <c r="FL32" s="205">
        <f t="shared" si="231"/>
        <v>732.33462459192242</v>
      </c>
      <c r="FM32" s="207">
        <f t="shared" si="232"/>
        <v>51.008493725318473</v>
      </c>
      <c r="FN32" s="196">
        <f t="shared" si="248"/>
        <v>6.0414085680404668</v>
      </c>
      <c r="FO32" s="50">
        <f t="shared" si="233"/>
        <v>1100040.2295923007</v>
      </c>
      <c r="FP32" s="205">
        <f t="shared" si="234"/>
        <v>7584.5133733838111</v>
      </c>
      <c r="FQ32" s="213">
        <f t="shared" si="235"/>
        <v>3.8799277214399761</v>
      </c>
      <c r="FR32" s="43">
        <f t="shared" si="120"/>
        <v>7.0351649446434736</v>
      </c>
      <c r="FS32" s="43">
        <f t="shared" si="121"/>
        <v>10843386.666496223</v>
      </c>
      <c r="FT32" s="205">
        <f t="shared" si="122"/>
        <v>1572.7031153352791</v>
      </c>
      <c r="FU32" s="207">
        <f t="shared" si="123"/>
        <v>39.739012326405877</v>
      </c>
      <c r="FV32" s="196">
        <f t="shared" si="249"/>
        <v>6.2144262754827153</v>
      </c>
      <c r="FW32" s="50">
        <f t="shared" si="124"/>
        <v>1638423.9037908791</v>
      </c>
      <c r="FX32" s="205">
        <f t="shared" si="125"/>
        <v>11296.539594901202</v>
      </c>
      <c r="FY32" s="213">
        <f t="shared" si="126"/>
        <v>4.0529454288822242</v>
      </c>
      <c r="FZ32" s="252">
        <f t="shared" si="127"/>
        <v>0.21695218932702576</v>
      </c>
      <c r="GA32" s="253">
        <f t="shared" si="128"/>
        <v>754180.32502884057</v>
      </c>
      <c r="GB32" s="205">
        <f t="shared" si="129"/>
        <v>3.7159943517914886</v>
      </c>
      <c r="GC32" s="252">
        <f t="shared" si="130"/>
        <v>0.24696686340517165</v>
      </c>
      <c r="GD32" s="253">
        <f t="shared" si="131"/>
        <v>859433.32248056703</v>
      </c>
      <c r="GE32" s="205">
        <f t="shared" si="132"/>
        <v>3.7727313418082211</v>
      </c>
      <c r="GF32" s="252">
        <f t="shared" si="133"/>
        <v>0.33799242508549793</v>
      </c>
      <c r="GG32" s="253">
        <f t="shared" si="134"/>
        <v>1180323.0794006658</v>
      </c>
      <c r="GH32" s="205">
        <f t="shared" si="135"/>
        <v>3.9105200525666906</v>
      </c>
      <c r="GL32" s="30">
        <v>8.5</v>
      </c>
      <c r="GM32" s="53">
        <f t="shared" si="250"/>
        <v>0.92941892571429274</v>
      </c>
      <c r="GN32" s="363">
        <v>3.7091807994556509</v>
      </c>
      <c r="GO32" s="44">
        <f t="shared" si="21"/>
        <v>5.9934233827309473</v>
      </c>
      <c r="GP32" s="50">
        <f t="shared" si="136"/>
        <v>984970.86110115331</v>
      </c>
      <c r="GQ32" s="44">
        <f t="shared" si="137"/>
        <v>6791.1376942857878</v>
      </c>
      <c r="GR32" s="26">
        <f t="shared" si="138"/>
        <v>3.8319425361304571</v>
      </c>
      <c r="GS32" s="200">
        <f t="shared" si="139"/>
        <v>53.407075111026487</v>
      </c>
      <c r="GT32" s="196">
        <f t="shared" si="140"/>
        <v>1.7275987940724078</v>
      </c>
      <c r="GU32" s="202">
        <f t="shared" si="141"/>
        <v>6.5766167633955517</v>
      </c>
      <c r="GV32" s="205">
        <f t="shared" si="142"/>
        <v>3772391.5501257489</v>
      </c>
      <c r="GW32" s="205">
        <f t="shared" si="143"/>
        <v>547.14012564713835</v>
      </c>
      <c r="GX32" s="207">
        <f t="shared" si="236"/>
        <v>53.527267081760797</v>
      </c>
      <c r="GY32" s="196">
        <f t="shared" si="22"/>
        <v>6.2541114748114772</v>
      </c>
      <c r="GZ32" s="50">
        <f t="shared" si="144"/>
        <v>1795194.3586169193</v>
      </c>
      <c r="HA32" s="205">
        <f t="shared" si="145"/>
        <v>12377.43425601759</v>
      </c>
      <c r="HB32" s="213">
        <f t="shared" si="146"/>
        <v>4.0926306282109861</v>
      </c>
      <c r="HC32" s="43">
        <f t="shared" si="251"/>
        <v>6.7032277655237387</v>
      </c>
      <c r="HD32" s="43">
        <f t="shared" si="147"/>
        <v>5049260.3634352544</v>
      </c>
      <c r="HE32" s="205">
        <f t="shared" si="237"/>
        <v>732.33462459192242</v>
      </c>
      <c r="HF32" s="207">
        <f t="shared" si="238"/>
        <v>51.008493725318473</v>
      </c>
      <c r="HG32" s="196">
        <f t="shared" si="23"/>
        <v>6.3122020872267885</v>
      </c>
      <c r="HH32" s="50">
        <f t="shared" si="239"/>
        <v>2052116.8539366529</v>
      </c>
      <c r="HI32" s="205">
        <f t="shared" si="240"/>
        <v>14148.853199848276</v>
      </c>
      <c r="HJ32" s="213">
        <f t="shared" si="241"/>
        <v>4.1507212406262983</v>
      </c>
      <c r="HK32" s="43">
        <f t="shared" si="242"/>
        <v>7.0351649446434736</v>
      </c>
      <c r="HL32" s="43">
        <f t="shared" si="148"/>
        <v>10843386.666496223</v>
      </c>
      <c r="HM32" s="205">
        <f t="shared" si="149"/>
        <v>1572.7031153352791</v>
      </c>
      <c r="HN32" s="207">
        <f t="shared" si="243"/>
        <v>39.739012326405877</v>
      </c>
      <c r="HO32" s="196">
        <f t="shared" si="24"/>
        <v>6.4810391879572844</v>
      </c>
      <c r="HP32" s="50">
        <f t="shared" si="150"/>
        <v>3027186.5697388812</v>
      </c>
      <c r="HQ32" s="205">
        <f t="shared" si="151"/>
        <v>20871.724873572846</v>
      </c>
      <c r="HR32" s="213">
        <f t="shared" si="152"/>
        <v>4.3195583413567942</v>
      </c>
      <c r="HS32" s="252">
        <f t="shared" si="153"/>
        <v>0.20508554393108741</v>
      </c>
      <c r="HT32" s="253">
        <f t="shared" si="154"/>
        <v>713581.9398059824</v>
      </c>
      <c r="HU32" s="205">
        <f t="shared" si="155"/>
        <v>3.6919630032571229</v>
      </c>
      <c r="HV32" s="252">
        <f t="shared" si="156"/>
        <v>0.23393964185454327</v>
      </c>
      <c r="HW32" s="253">
        <f t="shared" si="157"/>
        <v>814799.65438125865</v>
      </c>
      <c r="HX32" s="205">
        <f t="shared" si="158"/>
        <v>3.7495699895102272</v>
      </c>
      <c r="HY32" s="252">
        <f t="shared" si="159"/>
        <v>0.32219992079046861</v>
      </c>
      <c r="HZ32" s="253">
        <f t="shared" si="160"/>
        <v>1125934.9472037398</v>
      </c>
      <c r="IA32" s="205">
        <f t="shared" si="161"/>
        <v>3.8900324525413121</v>
      </c>
      <c r="IB32" s="205"/>
      <c r="IF32" s="30">
        <v>8.5</v>
      </c>
      <c r="IG32" s="53">
        <f t="shared" si="252"/>
        <v>0.92941892571429274</v>
      </c>
      <c r="IH32" s="67">
        <v>3.5075499279189515</v>
      </c>
      <c r="II32" s="305">
        <f t="shared" si="25"/>
        <v>6.195156465950463</v>
      </c>
      <c r="IJ32" s="50">
        <f t="shared" si="162"/>
        <v>1567315.6348688575</v>
      </c>
      <c r="IK32" s="305">
        <f t="shared" si="163"/>
        <v>10806.265146668404</v>
      </c>
      <c r="IL32" s="26">
        <f t="shared" si="164"/>
        <v>4.0336756193499719</v>
      </c>
      <c r="IM32" s="25">
        <f t="shared" si="165"/>
        <v>6.4569127291617034</v>
      </c>
      <c r="IN32" s="305">
        <f t="shared" si="166"/>
        <v>2863602.4753744351</v>
      </c>
      <c r="IO32" s="305">
        <f t="shared" si="167"/>
        <v>415.33117582335734</v>
      </c>
      <c r="IP32" s="305">
        <f t="shared" si="168"/>
        <v>42.911381413026575</v>
      </c>
      <c r="IQ32" s="305">
        <f t="shared" si="169"/>
        <v>6.3217055064245002</v>
      </c>
      <c r="IR32" s="305">
        <f t="shared" si="170"/>
        <v>2097517.0822520456</v>
      </c>
      <c r="IS32" s="305">
        <f t="shared" si="171"/>
        <v>14461.876878028113</v>
      </c>
      <c r="IT32" s="396">
        <f t="shared" si="172"/>
        <v>4.1602246598240091</v>
      </c>
      <c r="IU32" s="25">
        <f t="shared" si="173"/>
        <v>6.5670456702761344</v>
      </c>
      <c r="IV32" s="305">
        <f t="shared" si="174"/>
        <v>3690164.0218287627</v>
      </c>
      <c r="IW32" s="305">
        <f t="shared" si="175"/>
        <v>535.21400939800014</v>
      </c>
      <c r="IX32" s="305">
        <f t="shared" si="176"/>
        <v>40.513938728515036</v>
      </c>
      <c r="IY32" s="305">
        <f t="shared" si="177"/>
        <v>6.3770446702362564</v>
      </c>
      <c r="IZ32" s="305">
        <f t="shared" si="178"/>
        <v>2382564.5202426338</v>
      </c>
      <c r="JA32" s="305">
        <f t="shared" si="179"/>
        <v>16427.210551588101</v>
      </c>
      <c r="JB32" s="396">
        <f t="shared" si="180"/>
        <v>4.2155638236357653</v>
      </c>
      <c r="JC32" s="303">
        <f t="shared" si="181"/>
        <v>6.7825033976667095</v>
      </c>
      <c r="JD32" s="303">
        <f t="shared" si="182"/>
        <v>6060429.4183500214</v>
      </c>
      <c r="JE32" s="303">
        <f t="shared" si="183"/>
        <v>878.99256197865043</v>
      </c>
      <c r="JF32" s="303">
        <f t="shared" si="184"/>
        <v>36.375804528535966</v>
      </c>
      <c r="JG32" s="303">
        <f t="shared" si="185"/>
        <v>6.4775873537401027</v>
      </c>
      <c r="JH32" s="303">
        <f t="shared" si="186"/>
        <v>3003221.426329738</v>
      </c>
      <c r="JI32" s="303">
        <f t="shared" si="187"/>
        <v>20706.490961401225</v>
      </c>
      <c r="JJ32" s="395">
        <f t="shared" si="188"/>
        <v>4.3161065071396125</v>
      </c>
      <c r="JK32" s="252">
        <f t="shared" si="189"/>
        <v>0.19625968702227281</v>
      </c>
      <c r="JL32" s="253">
        <f t="shared" si="190"/>
        <v>700873.36696201924</v>
      </c>
      <c r="JM32" s="205">
        <f t="shared" si="191"/>
        <v>3.6841587105992146</v>
      </c>
      <c r="JN32" s="252">
        <f t="shared" si="192"/>
        <v>0.22042028546846429</v>
      </c>
      <c r="JO32" s="253">
        <f t="shared" si="193"/>
        <v>787793.07428338262</v>
      </c>
      <c r="JP32" s="205">
        <f t="shared" si="194"/>
        <v>3.7349313118810965</v>
      </c>
      <c r="JQ32" s="252">
        <f t="shared" si="195"/>
        <v>0.27366257993448551</v>
      </c>
      <c r="JR32" s="253">
        <f t="shared" si="196"/>
        <v>979902.93122264626</v>
      </c>
      <c r="JS32" s="205">
        <f t="shared" si="197"/>
        <v>3.8297022101916971</v>
      </c>
      <c r="JZ32" s="30">
        <v>8.5</v>
      </c>
      <c r="KA32" s="53">
        <f t="shared" si="253"/>
        <v>0.92941892571429274</v>
      </c>
      <c r="KB32" s="74">
        <v>3.7598700458555712</v>
      </c>
      <c r="KC32" s="25">
        <f t="shared" si="26"/>
        <v>6.0226163798508194</v>
      </c>
      <c r="KD32" s="50">
        <f t="shared" si="198"/>
        <v>1053455.9486498302</v>
      </c>
      <c r="KE32" s="305">
        <f t="shared" si="199"/>
        <v>7263.3259365129034</v>
      </c>
      <c r="KF32" s="26">
        <f t="shared" si="200"/>
        <v>3.8611355332503292</v>
      </c>
      <c r="KK32" s="30">
        <v>8.5</v>
      </c>
      <c r="KL32" s="53">
        <f t="shared" si="254"/>
        <v>0.92941892571429274</v>
      </c>
      <c r="KM32" s="74">
        <v>3.6632436290908847</v>
      </c>
      <c r="KN32" s="25">
        <f t="shared" si="27"/>
        <v>6.0147957503923628</v>
      </c>
      <c r="KO32" s="50">
        <f t="shared" si="201"/>
        <v>1034655.4516032308</v>
      </c>
      <c r="KP32" s="44">
        <f t="shared" si="202"/>
        <v>7133.7010214958909</v>
      </c>
      <c r="KQ32" s="26">
        <f t="shared" si="203"/>
        <v>3.8533149037918717</v>
      </c>
      <c r="KV32" s="30">
        <v>8.5</v>
      </c>
      <c r="KW32" s="53">
        <f t="shared" si="255"/>
        <v>0.92941892571429274</v>
      </c>
      <c r="KX32" s="74">
        <v>3.6726777868878107</v>
      </c>
      <c r="KY32" s="25">
        <f t="shared" si="28"/>
        <v>6.1038341053129574</v>
      </c>
      <c r="KZ32" s="50">
        <f t="shared" si="204"/>
        <v>1270088.8555689596</v>
      </c>
      <c r="LA32" s="44">
        <f t="shared" si="205"/>
        <v>8756.9578378226397</v>
      </c>
      <c r="LB32" s="26">
        <f t="shared" si="206"/>
        <v>3.9423532587124668</v>
      </c>
    </row>
    <row r="33" spans="2:314" ht="15.75" thickBot="1">
      <c r="B33" s="43"/>
      <c r="C33" s="7" t="s">
        <v>13</v>
      </c>
      <c r="D33" s="1"/>
      <c r="E33" s="457" t="s">
        <v>10</v>
      </c>
      <c r="F33" s="43"/>
      <c r="G33" s="43"/>
      <c r="M33" s="30">
        <v>9</v>
      </c>
      <c r="N33" s="53">
        <f t="shared" si="244"/>
        <v>0.95424250943932487</v>
      </c>
      <c r="O33" s="210">
        <v>3.7030206946713116</v>
      </c>
      <c r="P33" s="196">
        <f t="shared" si="3"/>
        <v>6.029966276072817</v>
      </c>
      <c r="Q33" s="50">
        <f t="shared" si="29"/>
        <v>1071436.1026238217</v>
      </c>
      <c r="R33" s="196">
        <f t="shared" si="30"/>
        <v>7387.2947829266204</v>
      </c>
      <c r="S33" s="213">
        <f t="shared" si="31"/>
        <v>3.8684854294723263</v>
      </c>
      <c r="T33" s="200">
        <f t="shared" si="32"/>
        <v>56.548667764616276</v>
      </c>
      <c r="U33" s="198">
        <f t="shared" si="33"/>
        <v>1.7524223777974399</v>
      </c>
      <c r="V33" s="202">
        <f t="shared" si="34"/>
        <v>6.9948167263004244</v>
      </c>
      <c r="W33" s="205">
        <f t="shared" si="35"/>
        <v>9881360.1001179367</v>
      </c>
      <c r="X33" s="205">
        <f t="shared" si="36"/>
        <v>1433.1727062009054</v>
      </c>
      <c r="Y33" s="207">
        <f t="shared" si="37"/>
        <v>55.298217864755635</v>
      </c>
      <c r="Z33" s="196">
        <f t="shared" si="4"/>
        <v>6.3779026590131345</v>
      </c>
      <c r="AA33" s="50">
        <f t="shared" si="38"/>
        <v>2387276.148643258</v>
      </c>
      <c r="AB33" s="205">
        <f t="shared" si="39"/>
        <v>16459.696098619588</v>
      </c>
      <c r="AC33" s="213">
        <f t="shared" si="40"/>
        <v>4.2164218124126442</v>
      </c>
      <c r="AD33" s="43">
        <f t="shared" si="5"/>
        <v>7.1225325493346858</v>
      </c>
      <c r="AE33" s="43">
        <f t="shared" si="41"/>
        <v>13259664.920598613</v>
      </c>
      <c r="AF33" s="205">
        <f t="shared" si="207"/>
        <v>1923.1552807537817</v>
      </c>
      <c r="AG33" s="207">
        <f t="shared" si="208"/>
        <v>50.254709520808589</v>
      </c>
      <c r="AH33" s="196">
        <f t="shared" si="6"/>
        <v>6.44177202439597</v>
      </c>
      <c r="AI33" s="50">
        <f t="shared" si="209"/>
        <v>2765489.566959003</v>
      </c>
      <c r="AJ33" s="205">
        <f t="shared" si="210"/>
        <v>19067.386846686255</v>
      </c>
      <c r="AK33" s="213">
        <f t="shared" si="211"/>
        <v>4.2802911777954789</v>
      </c>
      <c r="AL33" s="43">
        <f t="shared" si="7"/>
        <v>7.3713847162377526</v>
      </c>
      <c r="AM33" s="43">
        <f t="shared" si="42"/>
        <v>23517151.461590473</v>
      </c>
      <c r="AN33" s="205">
        <f t="shared" si="43"/>
        <v>3410.880613686159</v>
      </c>
      <c r="AO33" s="207">
        <f t="shared" si="44"/>
        <v>40.992937568896046</v>
      </c>
      <c r="AP33" s="196">
        <f t="shared" si="8"/>
        <v>6.5583800912613022</v>
      </c>
      <c r="AQ33" s="50">
        <f t="shared" si="45"/>
        <v>3617263.0428426787</v>
      </c>
      <c r="AR33" s="205">
        <f t="shared" si="46"/>
        <v>24940.160537269985</v>
      </c>
      <c r="AS33" s="213">
        <f t="shared" si="47"/>
        <v>4.3968992446608119</v>
      </c>
      <c r="AT33" s="252">
        <f t="shared" si="48"/>
        <v>0.30077116536995829</v>
      </c>
      <c r="AU33" s="253">
        <f t="shared" si="49"/>
        <v>1055146.4495369326</v>
      </c>
      <c r="AV33" s="205">
        <f t="shared" si="50"/>
        <v>3.8618318953192041</v>
      </c>
      <c r="AW33" s="252">
        <f t="shared" si="51"/>
        <v>0.33776323305269018</v>
      </c>
      <c r="AX33" s="253">
        <f t="shared" si="52"/>
        <v>1186661.7750380808</v>
      </c>
      <c r="AY33" s="205">
        <f t="shared" si="53"/>
        <v>3.9128461064181588</v>
      </c>
      <c r="AZ33" s="252">
        <f t="shared" si="54"/>
        <v>0.41551277039451784</v>
      </c>
      <c r="BA33" s="253">
        <f t="shared" si="55"/>
        <v>1464850.0168484794</v>
      </c>
      <c r="BB33" s="205">
        <f t="shared" si="56"/>
        <v>4.0043123137964027</v>
      </c>
      <c r="BC33" s="248"/>
      <c r="BG33" s="30">
        <v>9</v>
      </c>
      <c r="BH33" s="53">
        <f t="shared" si="245"/>
        <v>0.95424250943932487</v>
      </c>
      <c r="BI33" s="363">
        <v>3.6500363222041354</v>
      </c>
      <c r="BJ33" s="44">
        <f t="shared" si="9"/>
        <v>6.0255318210864903</v>
      </c>
      <c r="BK33" s="50">
        <f t="shared" si="57"/>
        <v>1060551.6429498203</v>
      </c>
      <c r="BL33" s="44">
        <f t="shared" si="58"/>
        <v>7312.2490457447029</v>
      </c>
      <c r="BM33" s="26">
        <f t="shared" si="59"/>
        <v>3.8640509744859997</v>
      </c>
      <c r="BN33" s="200">
        <f t="shared" si="60"/>
        <v>56.548667764616276</v>
      </c>
      <c r="BO33" s="198">
        <f t="shared" si="61"/>
        <v>1.7524223777974399</v>
      </c>
      <c r="BP33" s="202">
        <f t="shared" si="212"/>
        <v>6.5913594733117353</v>
      </c>
      <c r="BQ33" s="205">
        <f t="shared" si="62"/>
        <v>3902648.8224934759</v>
      </c>
      <c r="BR33" s="205">
        <f t="shared" si="63"/>
        <v>566.03237991680874</v>
      </c>
      <c r="BS33" s="207">
        <f t="shared" si="10"/>
        <v>53.334005819729491</v>
      </c>
      <c r="BT33" s="196">
        <f t="shared" si="11"/>
        <v>6.2824330193424371</v>
      </c>
      <c r="BU33" s="50">
        <f t="shared" si="64"/>
        <v>1916165.5122985588</v>
      </c>
      <c r="BV33" s="205">
        <f t="shared" si="65"/>
        <v>13211.501327575612</v>
      </c>
      <c r="BW33" s="213">
        <f t="shared" si="66"/>
        <v>4.1209521727419469</v>
      </c>
      <c r="BX33" s="43">
        <f t="shared" si="213"/>
        <v>6.7174177936666233</v>
      </c>
      <c r="BY33" s="43">
        <f t="shared" si="67"/>
        <v>5216963.4451578492</v>
      </c>
      <c r="BZ33" s="205">
        <f t="shared" si="214"/>
        <v>756.65794415880418</v>
      </c>
      <c r="CA33" s="207">
        <f t="shared" si="215"/>
        <v>50.821360413486516</v>
      </c>
      <c r="CB33" s="196">
        <f t="shared" si="12"/>
        <v>6.3406817451462807</v>
      </c>
      <c r="CC33" s="50">
        <f t="shared" si="216"/>
        <v>2191198.6170514934</v>
      </c>
      <c r="CD33" s="205">
        <f t="shared" si="217"/>
        <v>15107.788576901954</v>
      </c>
      <c r="CE33" s="213">
        <f t="shared" si="218"/>
        <v>4.1792008985457905</v>
      </c>
      <c r="CF33" s="43">
        <f t="shared" si="219"/>
        <v>7.046296923821691</v>
      </c>
      <c r="CG33" s="43">
        <f t="shared" si="68"/>
        <v>11124920.696666326</v>
      </c>
      <c r="CH33" s="205">
        <f t="shared" si="69"/>
        <v>1613.5362480030906</v>
      </c>
      <c r="CI33" s="207">
        <f t="shared" si="70"/>
        <v>39.582578814772795</v>
      </c>
      <c r="CJ33" s="196">
        <f t="shared" si="13"/>
        <v>6.509529224234778</v>
      </c>
      <c r="CK33" s="50">
        <f t="shared" si="71"/>
        <v>3232430.7105016382</v>
      </c>
      <c r="CL33" s="205">
        <f t="shared" si="72"/>
        <v>22286.833965538273</v>
      </c>
      <c r="CM33" s="213">
        <f t="shared" si="73"/>
        <v>4.3480483776342878</v>
      </c>
      <c r="CN33" s="252">
        <f t="shared" si="74"/>
        <v>0.21622611634517763</v>
      </c>
      <c r="CO33" s="253">
        <f t="shared" si="75"/>
        <v>767973.62057230703</v>
      </c>
      <c r="CP33" s="205">
        <f t="shared" si="76"/>
        <v>3.7238654559353939</v>
      </c>
      <c r="CQ33" s="252">
        <f t="shared" si="77"/>
        <v>0.24603472828715339</v>
      </c>
      <c r="CR33" s="253">
        <f t="shared" si="78"/>
        <v>874745.24732134666</v>
      </c>
      <c r="CS33" s="205">
        <f t="shared" si="79"/>
        <v>3.7804007449457409</v>
      </c>
      <c r="CT33" s="252">
        <f t="shared" si="80"/>
        <v>0.33595846858687234</v>
      </c>
      <c r="CU33" s="253">
        <f t="shared" si="81"/>
        <v>1198473.9442125156</v>
      </c>
      <c r="CV33" s="205">
        <f t="shared" si="82"/>
        <v>3.9171477499604759</v>
      </c>
      <c r="CZ33" s="30">
        <v>9</v>
      </c>
      <c r="DA33" s="53">
        <f t="shared" si="246"/>
        <v>0.95424250943932487</v>
      </c>
      <c r="DB33" s="363">
        <v>3.5965345780336913</v>
      </c>
      <c r="DC33" s="25">
        <f t="shared" si="14"/>
        <v>5.7084098343417615</v>
      </c>
      <c r="DD33" s="50">
        <f t="shared" si="83"/>
        <v>510986.97992170189</v>
      </c>
      <c r="DE33" s="44">
        <f t="shared" si="84"/>
        <v>3523.132589684953</v>
      </c>
      <c r="DF33" s="26">
        <f t="shared" si="85"/>
        <v>3.5469289877412709</v>
      </c>
      <c r="DG33" s="200">
        <f t="shared" si="86"/>
        <v>56.548667764616276</v>
      </c>
      <c r="DH33" s="196">
        <f t="shared" si="87"/>
        <v>1.7524223777974399</v>
      </c>
      <c r="DI33" s="202">
        <f t="shared" si="88"/>
        <v>6.5913594733117353</v>
      </c>
      <c r="DJ33" s="205">
        <f t="shared" si="89"/>
        <v>3902648.8224934759</v>
      </c>
      <c r="DK33" s="205">
        <f t="shared" si="90"/>
        <v>566.03237991680874</v>
      </c>
      <c r="DL33" s="207">
        <f t="shared" si="220"/>
        <v>53.334005819729491</v>
      </c>
      <c r="DM33" s="196">
        <f t="shared" si="15"/>
        <v>5.9883327014694316</v>
      </c>
      <c r="DN33" s="50">
        <f t="shared" si="91"/>
        <v>973492.70510302461</v>
      </c>
      <c r="DO33" s="205">
        <f t="shared" si="92"/>
        <v>6711.9985634361301</v>
      </c>
      <c r="DP33" s="213">
        <f t="shared" si="93"/>
        <v>3.826851854868941</v>
      </c>
      <c r="DQ33" s="43">
        <f t="shared" si="221"/>
        <v>6.7174177936666233</v>
      </c>
      <c r="DR33" s="43">
        <f t="shared" si="94"/>
        <v>5216963.4451578492</v>
      </c>
      <c r="DS33" s="205">
        <f t="shared" si="222"/>
        <v>756.65794415880418</v>
      </c>
      <c r="DT33" s="207">
        <f t="shared" si="16"/>
        <v>50.821360413486516</v>
      </c>
      <c r="DU33" s="196">
        <f t="shared" si="17"/>
        <v>6.0474680867834696</v>
      </c>
      <c r="DV33" s="50">
        <f t="shared" si="223"/>
        <v>1115496.1784486913</v>
      </c>
      <c r="DW33" s="205">
        <f t="shared" si="224"/>
        <v>7691.0784313208987</v>
      </c>
      <c r="DX33" s="213">
        <f t="shared" si="225"/>
        <v>3.8859872401829794</v>
      </c>
      <c r="DY33" s="43">
        <f t="shared" si="226"/>
        <v>7.046296923821691</v>
      </c>
      <c r="DZ33" s="43">
        <f t="shared" si="95"/>
        <v>11124920.696666326</v>
      </c>
      <c r="EA33" s="205">
        <f t="shared" si="96"/>
        <v>1613.5362480030906</v>
      </c>
      <c r="EB33" s="207">
        <f t="shared" si="227"/>
        <v>39.582578814772795</v>
      </c>
      <c r="EC33" s="196">
        <f t="shared" si="18"/>
        <v>6.2187347902069456</v>
      </c>
      <c r="ED33" s="50">
        <f t="shared" si="97"/>
        <v>1654759.1462137515</v>
      </c>
      <c r="EE33" s="205">
        <f t="shared" si="98"/>
        <v>11409.167170948725</v>
      </c>
      <c r="EF33" s="213">
        <f t="shared" si="99"/>
        <v>4.0572539436064554</v>
      </c>
      <c r="EG33" s="252">
        <f t="shared" si="100"/>
        <v>0.14322672843993442</v>
      </c>
      <c r="EH33" s="253">
        <f t="shared" si="101"/>
        <v>465071.42668608885</v>
      </c>
      <c r="EI33" s="205">
        <f t="shared" si="102"/>
        <v>3.5060388113075933</v>
      </c>
      <c r="EJ33" s="252">
        <f t="shared" si="103"/>
        <v>0.16501655592789821</v>
      </c>
      <c r="EK33" s="253">
        <f t="shared" si="104"/>
        <v>536248.87425439502</v>
      </c>
      <c r="EL33" s="205">
        <f t="shared" si="105"/>
        <v>3.5678855468801824</v>
      </c>
      <c r="EM33" s="252">
        <f t="shared" si="106"/>
        <v>0.23438385169451323</v>
      </c>
      <c r="EN33" s="253">
        <f t="shared" si="107"/>
        <v>763643.15944327065</v>
      </c>
      <c r="EO33" s="205">
        <f t="shared" si="108"/>
        <v>3.7214096191902346</v>
      </c>
      <c r="ES33" s="30">
        <v>9</v>
      </c>
      <c r="ET33" s="53">
        <f t="shared" si="247"/>
        <v>0.95424250943932487</v>
      </c>
      <c r="EU33" s="363">
        <v>3.7307113860293142</v>
      </c>
      <c r="EV33" s="44">
        <f t="shared" si="19"/>
        <v>6.0200615241915756</v>
      </c>
      <c r="EW33" s="50">
        <f t="shared" si="109"/>
        <v>1047276.8996961063</v>
      </c>
      <c r="EX33" s="44">
        <f t="shared" si="110"/>
        <v>7220.7228769487256</v>
      </c>
      <c r="EY33" s="26">
        <f t="shared" si="111"/>
        <v>3.8585806775910845</v>
      </c>
      <c r="EZ33" s="200">
        <f t="shared" si="112"/>
        <v>56.548667764616276</v>
      </c>
      <c r="FA33" s="196">
        <f t="shared" si="113"/>
        <v>1.7524223777974399</v>
      </c>
      <c r="FB33" s="202">
        <f t="shared" si="228"/>
        <v>6.5913594733117353</v>
      </c>
      <c r="FC33" s="205">
        <f t="shared" si="114"/>
        <v>3902648.8224934759</v>
      </c>
      <c r="FD33" s="205">
        <f t="shared" si="115"/>
        <v>566.03237991680874</v>
      </c>
      <c r="FE33" s="207">
        <f t="shared" si="229"/>
        <v>53.334005819729491</v>
      </c>
      <c r="FF33" s="196">
        <f t="shared" si="20"/>
        <v>6.2994840682373159</v>
      </c>
      <c r="FG33" s="50">
        <f t="shared" si="116"/>
        <v>1992893.3970455518</v>
      </c>
      <c r="FH33" s="205">
        <f t="shared" si="117"/>
        <v>13740.521678213789</v>
      </c>
      <c r="FI33" s="213">
        <f t="shared" si="118"/>
        <v>4.1380032216368248</v>
      </c>
      <c r="FJ33" s="43">
        <f t="shared" si="230"/>
        <v>6.7174177936666233</v>
      </c>
      <c r="FK33" s="43">
        <f t="shared" si="119"/>
        <v>5216963.4451578492</v>
      </c>
      <c r="FL33" s="205">
        <f t="shared" si="231"/>
        <v>756.65794415880418</v>
      </c>
      <c r="FM33" s="207">
        <f t="shared" si="232"/>
        <v>50.821360413486516</v>
      </c>
      <c r="FN33" s="196">
        <f t="shared" si="248"/>
        <v>6.0474680867834696</v>
      </c>
      <c r="FO33" s="50">
        <f t="shared" si="233"/>
        <v>1115496.1784486913</v>
      </c>
      <c r="FP33" s="205">
        <f t="shared" si="234"/>
        <v>7691.0784313208987</v>
      </c>
      <c r="FQ33" s="213">
        <f t="shared" si="235"/>
        <v>3.8859872401829794</v>
      </c>
      <c r="FR33" s="43">
        <f t="shared" si="120"/>
        <v>7.046296923821691</v>
      </c>
      <c r="FS33" s="43">
        <f t="shared" si="121"/>
        <v>11124920.696666326</v>
      </c>
      <c r="FT33" s="205">
        <f t="shared" si="122"/>
        <v>1613.5362480030906</v>
      </c>
      <c r="FU33" s="207">
        <f t="shared" si="123"/>
        <v>39.582578814772795</v>
      </c>
      <c r="FV33" s="196">
        <f t="shared" si="249"/>
        <v>6.2187347902069456</v>
      </c>
      <c r="FW33" s="50">
        <f t="shared" si="124"/>
        <v>1654759.1462137515</v>
      </c>
      <c r="FX33" s="205">
        <f t="shared" si="125"/>
        <v>11409.167170948725</v>
      </c>
      <c r="FY33" s="213">
        <f t="shared" si="126"/>
        <v>4.0572539436064554</v>
      </c>
      <c r="FZ33" s="252">
        <f t="shared" si="127"/>
        <v>0.2203060413018654</v>
      </c>
      <c r="GA33" s="253">
        <f t="shared" si="128"/>
        <v>765929.02044903068</v>
      </c>
      <c r="GB33" s="205">
        <f t="shared" si="129"/>
        <v>3.7227076783119926</v>
      </c>
      <c r="GC33" s="252">
        <f t="shared" si="130"/>
        <v>0.25050038647879508</v>
      </c>
      <c r="GD33" s="253">
        <f t="shared" si="131"/>
        <v>871841.13173194812</v>
      </c>
      <c r="GE33" s="205">
        <f t="shared" si="132"/>
        <v>3.7789565077150722</v>
      </c>
      <c r="GF33" s="252">
        <f t="shared" si="133"/>
        <v>0.34132326744241576</v>
      </c>
      <c r="GG33" s="253">
        <f t="shared" si="134"/>
        <v>1192119.5477816123</v>
      </c>
      <c r="GH33" s="205">
        <f t="shared" si="135"/>
        <v>3.9148389627790041</v>
      </c>
      <c r="GL33" s="30">
        <v>9</v>
      </c>
      <c r="GM33" s="53">
        <f t="shared" si="250"/>
        <v>0.95424250943932487</v>
      </c>
      <c r="GN33" s="363">
        <v>3.7163702075777416</v>
      </c>
      <c r="GO33" s="44">
        <f t="shared" si="21"/>
        <v>5.9974416710338492</v>
      </c>
      <c r="GP33" s="50">
        <f t="shared" si="136"/>
        <v>994126.5464266669</v>
      </c>
      <c r="GQ33" s="44">
        <f t="shared" si="137"/>
        <v>6854.2639472407254</v>
      </c>
      <c r="GR33" s="26">
        <f t="shared" si="138"/>
        <v>3.8359608244333585</v>
      </c>
      <c r="GS33" s="200">
        <f t="shared" si="139"/>
        <v>56.548667764616276</v>
      </c>
      <c r="GT33" s="196">
        <f t="shared" si="140"/>
        <v>1.7524223777974399</v>
      </c>
      <c r="GU33" s="202">
        <f t="shared" si="141"/>
        <v>6.5913594733117353</v>
      </c>
      <c r="GV33" s="205">
        <f t="shared" si="142"/>
        <v>3902648.8224934759</v>
      </c>
      <c r="GW33" s="205">
        <f t="shared" si="143"/>
        <v>566.03237991680874</v>
      </c>
      <c r="GX33" s="207">
        <f t="shared" si="236"/>
        <v>53.334005819729491</v>
      </c>
      <c r="GY33" s="196">
        <f t="shared" si="22"/>
        <v>6.2604545066699924</v>
      </c>
      <c r="GZ33" s="50">
        <f t="shared" si="144"/>
        <v>1821606.2457197923</v>
      </c>
      <c r="HA33" s="205">
        <f t="shared" si="145"/>
        <v>12559.537878738995</v>
      </c>
      <c r="HB33" s="213">
        <f t="shared" si="146"/>
        <v>4.0989736600695021</v>
      </c>
      <c r="HC33" s="43">
        <f t="shared" si="251"/>
        <v>6.7174177936666233</v>
      </c>
      <c r="HD33" s="43">
        <f t="shared" si="147"/>
        <v>5216963.4451578492</v>
      </c>
      <c r="HE33" s="205">
        <f t="shared" si="237"/>
        <v>756.65794415880418</v>
      </c>
      <c r="HF33" s="207">
        <f t="shared" si="238"/>
        <v>50.821360413486516</v>
      </c>
      <c r="HG33" s="196">
        <f t="shared" si="23"/>
        <v>6.3181037044317616</v>
      </c>
      <c r="HH33" s="50">
        <f t="shared" si="239"/>
        <v>2080193.3535924372</v>
      </c>
      <c r="HI33" s="205">
        <f t="shared" si="240"/>
        <v>14342.433926614993</v>
      </c>
      <c r="HJ33" s="213">
        <f t="shared" si="241"/>
        <v>4.1566228578312705</v>
      </c>
      <c r="HK33" s="43">
        <f t="shared" si="242"/>
        <v>7.046296923821691</v>
      </c>
      <c r="HL33" s="43">
        <f t="shared" si="148"/>
        <v>11124920.696666326</v>
      </c>
      <c r="HM33" s="205">
        <f t="shared" si="149"/>
        <v>1613.5362480030906</v>
      </c>
      <c r="HN33" s="207">
        <f t="shared" si="243"/>
        <v>39.582578814772795</v>
      </c>
      <c r="HO33" s="196">
        <f t="shared" si="24"/>
        <v>6.4852309961993289</v>
      </c>
      <c r="HP33" s="50">
        <f t="shared" si="150"/>
        <v>3056546.4225374437</v>
      </c>
      <c r="HQ33" s="205">
        <f t="shared" si="151"/>
        <v>21074.154012254265</v>
      </c>
      <c r="HR33" s="213">
        <f t="shared" si="152"/>
        <v>4.3237501495988377</v>
      </c>
      <c r="HS33" s="252">
        <f t="shared" si="153"/>
        <v>0.20830361861391927</v>
      </c>
      <c r="HT33" s="253">
        <f t="shared" si="154"/>
        <v>724859.63504528021</v>
      </c>
      <c r="HU33" s="205">
        <f t="shared" si="155"/>
        <v>3.6987730694502834</v>
      </c>
      <c r="HV33" s="252">
        <f t="shared" si="156"/>
        <v>0.23734462067514875</v>
      </c>
      <c r="HW33" s="253">
        <f t="shared" si="157"/>
        <v>826759.06059010187</v>
      </c>
      <c r="HX33" s="205">
        <f t="shared" si="158"/>
        <v>3.755898116516815</v>
      </c>
      <c r="HY33" s="252">
        <f t="shared" si="159"/>
        <v>0.3254512281544758</v>
      </c>
      <c r="HZ33" s="253">
        <f t="shared" si="160"/>
        <v>1137445.5753187458</v>
      </c>
      <c r="IA33" s="205">
        <f t="shared" si="161"/>
        <v>3.894449779032644</v>
      </c>
      <c r="IB33" s="205"/>
      <c r="IF33" s="30">
        <v>9</v>
      </c>
      <c r="IG33" s="53">
        <f t="shared" si="252"/>
        <v>0.95424250943932487</v>
      </c>
      <c r="IH33" s="67">
        <v>3.5130791029424677</v>
      </c>
      <c r="II33" s="305">
        <f t="shared" si="25"/>
        <v>6.1988676223627293</v>
      </c>
      <c r="IJ33" s="50">
        <f t="shared" si="162"/>
        <v>1580766.1312803978</v>
      </c>
      <c r="IK33" s="305">
        <f t="shared" si="163"/>
        <v>10899.003091306835</v>
      </c>
      <c r="IL33" s="26">
        <f t="shared" si="164"/>
        <v>4.0373867757622381</v>
      </c>
      <c r="IM33" s="25">
        <f t="shared" si="165"/>
        <v>6.4698366505771157</v>
      </c>
      <c r="IN33" s="305">
        <f t="shared" si="166"/>
        <v>2950099.4090326107</v>
      </c>
      <c r="IO33" s="305">
        <f t="shared" si="167"/>
        <v>427.87651808727179</v>
      </c>
      <c r="IP33" s="305">
        <f t="shared" si="168"/>
        <v>42.791587034701024</v>
      </c>
      <c r="IQ33" s="305">
        <f t="shared" si="169"/>
        <v>6.3272201011226059</v>
      </c>
      <c r="IR33" s="305">
        <f t="shared" si="170"/>
        <v>2124320.7983354605</v>
      </c>
      <c r="IS33" s="305">
        <f t="shared" si="171"/>
        <v>14646.682067531399</v>
      </c>
      <c r="IT33" s="396">
        <f t="shared" si="172"/>
        <v>4.1657392545221157</v>
      </c>
      <c r="IU33" s="25">
        <f t="shared" si="173"/>
        <v>6.5788467391449545</v>
      </c>
      <c r="IV33" s="305">
        <f t="shared" si="174"/>
        <v>3791811.4978834186</v>
      </c>
      <c r="IW33" s="305">
        <f t="shared" si="175"/>
        <v>549.9567560300153</v>
      </c>
      <c r="IX33" s="305">
        <f t="shared" si="176"/>
        <v>40.408883172707462</v>
      </c>
      <c r="IY33" s="305">
        <f t="shared" si="177"/>
        <v>6.3818930200800308</v>
      </c>
      <c r="IZ33" s="305">
        <f t="shared" si="178"/>
        <v>2409311.8689020672</v>
      </c>
      <c r="JA33" s="305">
        <f t="shared" si="179"/>
        <v>16611.627101231217</v>
      </c>
      <c r="JB33" s="396">
        <f t="shared" si="180"/>
        <v>4.2204121734795406</v>
      </c>
      <c r="JC33" s="303">
        <f t="shared" si="181"/>
        <v>6.7919157942801061</v>
      </c>
      <c r="JD33" s="303">
        <f t="shared" si="182"/>
        <v>6193209.8277204679</v>
      </c>
      <c r="JE33" s="303">
        <f t="shared" si="183"/>
        <v>898.25076699292129</v>
      </c>
      <c r="JF33" s="303">
        <f t="shared" si="184"/>
        <v>36.298507400146832</v>
      </c>
      <c r="JG33" s="303">
        <f t="shared" si="185"/>
        <v>6.4811434555282101</v>
      </c>
      <c r="JH33" s="303">
        <f t="shared" si="186"/>
        <v>3027913.438940418</v>
      </c>
      <c r="JI33" s="303">
        <f t="shared" si="187"/>
        <v>20876.736462268836</v>
      </c>
      <c r="JJ33" s="395">
        <f t="shared" si="188"/>
        <v>4.3196626089277199</v>
      </c>
      <c r="JK33" s="252">
        <f t="shared" si="189"/>
        <v>0.19898695790255289</v>
      </c>
      <c r="JL33" s="253">
        <f t="shared" si="190"/>
        <v>710677.36280003365</v>
      </c>
      <c r="JM33" s="205">
        <f t="shared" si="191"/>
        <v>3.69019163548383</v>
      </c>
      <c r="JN33" s="252">
        <f t="shared" si="192"/>
        <v>0.22313285797458027</v>
      </c>
      <c r="JO33" s="253">
        <f t="shared" si="193"/>
        <v>797561.39531810745</v>
      </c>
      <c r="JP33" s="205">
        <f t="shared" si="194"/>
        <v>3.7402832778830533</v>
      </c>
      <c r="JQ33" s="252">
        <f t="shared" si="195"/>
        <v>0.27616389702950478</v>
      </c>
      <c r="JR33" s="253">
        <f t="shared" si="196"/>
        <v>988948.69883598923</v>
      </c>
      <c r="JS33" s="205">
        <f t="shared" si="197"/>
        <v>3.8336929167961711</v>
      </c>
      <c r="JZ33" s="30">
        <v>9</v>
      </c>
      <c r="KA33" s="53">
        <f t="shared" si="253"/>
        <v>0.95424250943932487</v>
      </c>
      <c r="KB33" s="74">
        <v>3.7653795462835022</v>
      </c>
      <c r="KC33" s="25">
        <f t="shared" si="26"/>
        <v>6.0269181910814105</v>
      </c>
      <c r="KD33" s="50">
        <f t="shared" si="198"/>
        <v>1063942.5823583452</v>
      </c>
      <c r="KE33" s="305">
        <f t="shared" si="199"/>
        <v>7335.6287591410237</v>
      </c>
      <c r="KF33" s="26">
        <f t="shared" si="200"/>
        <v>3.8654373444809198</v>
      </c>
      <c r="KK33" s="30">
        <v>9</v>
      </c>
      <c r="KL33" s="53">
        <f t="shared" si="254"/>
        <v>0.95424250943932487</v>
      </c>
      <c r="KM33" s="74">
        <v>3.6684798795232361</v>
      </c>
      <c r="KN33" s="25">
        <f t="shared" si="27"/>
        <v>6.0190952203355534</v>
      </c>
      <c r="KO33" s="50">
        <f t="shared" si="201"/>
        <v>1044949.3022975265</v>
      </c>
      <c r="KP33" s="44">
        <f t="shared" si="202"/>
        <v>7204.6746515088935</v>
      </c>
      <c r="KQ33" s="26">
        <f t="shared" si="203"/>
        <v>3.8576143737350632</v>
      </c>
      <c r="KV33" s="30">
        <v>9</v>
      </c>
      <c r="KW33" s="53">
        <f t="shared" si="255"/>
        <v>0.95424250943932487</v>
      </c>
      <c r="KX33" s="74">
        <v>3.6773913379613452</v>
      </c>
      <c r="KY33" s="25">
        <f t="shared" si="28"/>
        <v>6.1079068936040608</v>
      </c>
      <c r="KZ33" s="50">
        <f t="shared" si="204"/>
        <v>1282055.6991685152</v>
      </c>
      <c r="LA33" s="44">
        <f t="shared" si="205"/>
        <v>8839.4663523991112</v>
      </c>
      <c r="LB33" s="26">
        <f t="shared" si="206"/>
        <v>3.9464260470035701</v>
      </c>
    </row>
    <row r="34" spans="2:314" ht="15.75" thickBot="1">
      <c r="B34" s="43"/>
      <c r="C34" s="17" t="s">
        <v>11</v>
      </c>
      <c r="D34" s="18" t="s">
        <v>12</v>
      </c>
      <c r="E34" s="458"/>
      <c r="F34" s="43"/>
      <c r="G34" s="43"/>
      <c r="M34" s="30">
        <v>9.5</v>
      </c>
      <c r="N34" s="53">
        <f t="shared" si="244"/>
        <v>0.97772360528884772</v>
      </c>
      <c r="O34" s="210">
        <v>3.7104842957749327</v>
      </c>
      <c r="P34" s="196">
        <f t="shared" si="3"/>
        <v>6.0340054143867965</v>
      </c>
      <c r="Q34" s="50">
        <f t="shared" si="29"/>
        <v>1081447.4337124089</v>
      </c>
      <c r="R34" s="196">
        <f t="shared" si="30"/>
        <v>7456.3205080629677</v>
      </c>
      <c r="S34" s="213">
        <f t="shared" si="31"/>
        <v>3.8725245677863058</v>
      </c>
      <c r="T34" s="200">
        <f t="shared" si="32"/>
        <v>59.690260418206066</v>
      </c>
      <c r="U34" s="198">
        <f t="shared" si="33"/>
        <v>1.7759034736469628</v>
      </c>
      <c r="V34" s="202">
        <f t="shared" si="34"/>
        <v>7.0090911026855389</v>
      </c>
      <c r="W34" s="205">
        <f t="shared" si="35"/>
        <v>10211536.703684909</v>
      </c>
      <c r="X34" s="205">
        <f t="shared" si="36"/>
        <v>1481.0608604290519</v>
      </c>
      <c r="Y34" s="207">
        <f t="shared" si="37"/>
        <v>55.062779989846831</v>
      </c>
      <c r="Z34" s="196">
        <f t="shared" si="4"/>
        <v>6.3836358219211649</v>
      </c>
      <c r="AA34" s="50">
        <f t="shared" si="38"/>
        <v>2418999.7413274045</v>
      </c>
      <c r="AB34" s="205">
        <f t="shared" si="39"/>
        <v>16678.422656514536</v>
      </c>
      <c r="AC34" s="213">
        <f t="shared" si="40"/>
        <v>4.2221549753206746</v>
      </c>
      <c r="AD34" s="43">
        <f t="shared" si="5"/>
        <v>7.1355378831689995</v>
      </c>
      <c r="AE34" s="43">
        <f t="shared" si="41"/>
        <v>13662742.495299997</v>
      </c>
      <c r="AF34" s="205">
        <f t="shared" si="207"/>
        <v>1981.6168460333211</v>
      </c>
      <c r="AG34" s="207">
        <f t="shared" si="208"/>
        <v>50.039478044915199</v>
      </c>
      <c r="AH34" s="196">
        <f t="shared" si="6"/>
        <v>6.4467705724926478</v>
      </c>
      <c r="AI34" s="50">
        <f t="shared" si="209"/>
        <v>2797503.0744711002</v>
      </c>
      <c r="AJ34" s="205">
        <f t="shared" si="210"/>
        <v>19288.112297740361</v>
      </c>
      <c r="AK34" s="213">
        <f t="shared" si="211"/>
        <v>4.2852897258921576</v>
      </c>
      <c r="AL34" s="43">
        <f t="shared" si="7"/>
        <v>7.3817077182843125</v>
      </c>
      <c r="AM34" s="43">
        <f t="shared" si="42"/>
        <v>24082840.994879413</v>
      </c>
      <c r="AN34" s="205">
        <f t="shared" si="43"/>
        <v>3492.9270922153205</v>
      </c>
      <c r="AO34" s="207">
        <f t="shared" si="44"/>
        <v>40.821181240943609</v>
      </c>
      <c r="AP34" s="196">
        <f t="shared" si="8"/>
        <v>6.5619836628855852</v>
      </c>
      <c r="AQ34" s="50">
        <f t="shared" si="45"/>
        <v>3647402.2601702726</v>
      </c>
      <c r="AR34" s="205">
        <f t="shared" si="46"/>
        <v>25147.963207331588</v>
      </c>
      <c r="AS34" s="213">
        <f t="shared" si="47"/>
        <v>4.400502816285095</v>
      </c>
      <c r="AT34" s="252">
        <f t="shared" si="48"/>
        <v>0.30478982614954214</v>
      </c>
      <c r="AU34" s="253">
        <f t="shared" si="49"/>
        <v>1069410.5447105689</v>
      </c>
      <c r="AV34" s="205">
        <f t="shared" si="50"/>
        <v>3.8676636154595436</v>
      </c>
      <c r="AW34" s="252">
        <f t="shared" si="51"/>
        <v>0.3416548868651359</v>
      </c>
      <c r="AX34" s="253">
        <f t="shared" si="52"/>
        <v>1200526.4400323918</v>
      </c>
      <c r="AY34" s="205">
        <f t="shared" si="53"/>
        <v>3.9178908826686247</v>
      </c>
      <c r="AZ34" s="252">
        <f t="shared" si="54"/>
        <v>0.41886260798141722</v>
      </c>
      <c r="BA34" s="253">
        <f t="shared" si="55"/>
        <v>1476897.7715059896</v>
      </c>
      <c r="BB34" s="205">
        <f t="shared" si="56"/>
        <v>4.0078695885846063</v>
      </c>
      <c r="BC34" s="248"/>
      <c r="BG34" s="30">
        <v>9.5</v>
      </c>
      <c r="BH34" s="53">
        <f t="shared" si="245"/>
        <v>0.97772360528884772</v>
      </c>
      <c r="BI34" s="363">
        <v>3.6575071931989189</v>
      </c>
      <c r="BJ34" s="44">
        <f t="shared" si="9"/>
        <v>6.0297475876088971</v>
      </c>
      <c r="BK34" s="50">
        <f t="shared" si="57"/>
        <v>1070896.718077865</v>
      </c>
      <c r="BL34" s="44">
        <f t="shared" si="58"/>
        <v>7383.5758559345404</v>
      </c>
      <c r="BM34" s="26">
        <f t="shared" si="59"/>
        <v>3.8682667410084064</v>
      </c>
      <c r="BN34" s="200">
        <f t="shared" si="60"/>
        <v>59.690260418206066</v>
      </c>
      <c r="BO34" s="198">
        <f t="shared" si="61"/>
        <v>1.7759034736469628</v>
      </c>
      <c r="BP34" s="202">
        <f t="shared" si="212"/>
        <v>6.6052631185728217</v>
      </c>
      <c r="BQ34" s="205">
        <f t="shared" si="62"/>
        <v>4029610.9553511278</v>
      </c>
      <c r="BR34" s="205">
        <f t="shared" si="63"/>
        <v>584.44671374221684</v>
      </c>
      <c r="BS34" s="207">
        <f t="shared" si="10"/>
        <v>53.150102812996707</v>
      </c>
      <c r="BT34" s="196">
        <f t="shared" si="11"/>
        <v>6.2884636050893423</v>
      </c>
      <c r="BU34" s="50">
        <f t="shared" si="64"/>
        <v>1942958.8604313924</v>
      </c>
      <c r="BV34" s="205">
        <f t="shared" si="65"/>
        <v>13396.235032547947</v>
      </c>
      <c r="BW34" s="213">
        <f t="shared" si="66"/>
        <v>4.1269827584888512</v>
      </c>
      <c r="BX34" s="43">
        <f t="shared" si="213"/>
        <v>6.7307965266739567</v>
      </c>
      <c r="BY34" s="43">
        <f t="shared" si="67"/>
        <v>5380176.5430643568</v>
      </c>
      <c r="BZ34" s="205">
        <f t="shared" si="214"/>
        <v>780.33004545296819</v>
      </c>
      <c r="CA34" s="207">
        <f t="shared" si="215"/>
        <v>50.643618825544863</v>
      </c>
      <c r="CB34" s="196">
        <f t="shared" si="12"/>
        <v>6.3462888932095272</v>
      </c>
      <c r="CC34" s="50">
        <f t="shared" si="216"/>
        <v>2219672.4575920855</v>
      </c>
      <c r="CD34" s="205">
        <f t="shared" si="217"/>
        <v>15304.108873707606</v>
      </c>
      <c r="CE34" s="213">
        <f t="shared" si="218"/>
        <v>4.184808046609036</v>
      </c>
      <c r="CF34" s="43">
        <f t="shared" si="219"/>
        <v>7.0567823572557709</v>
      </c>
      <c r="CG34" s="43">
        <f t="shared" si="68"/>
        <v>11396785.048710801</v>
      </c>
      <c r="CH34" s="205">
        <f t="shared" si="69"/>
        <v>1652.9669098949171</v>
      </c>
      <c r="CI34" s="207">
        <f t="shared" si="70"/>
        <v>39.434828266408644</v>
      </c>
      <c r="CJ34" s="196">
        <f t="shared" si="13"/>
        <v>6.5135061787956889</v>
      </c>
      <c r="CK34" s="50">
        <f t="shared" si="71"/>
        <v>3262166.9151229397</v>
      </c>
      <c r="CL34" s="205">
        <f t="shared" si="72"/>
        <v>22491.857959713041</v>
      </c>
      <c r="CM34" s="213">
        <f t="shared" si="73"/>
        <v>4.3520253321951987</v>
      </c>
      <c r="CN34" s="252">
        <f t="shared" si="74"/>
        <v>0.21938040484726676</v>
      </c>
      <c r="CO34" s="253">
        <f t="shared" si="75"/>
        <v>779260.5048032765</v>
      </c>
      <c r="CP34" s="205">
        <f t="shared" si="76"/>
        <v>3.730201818884602</v>
      </c>
      <c r="CQ34" s="252">
        <f t="shared" si="77"/>
        <v>0.24935684975190825</v>
      </c>
      <c r="CR34" s="253">
        <f t="shared" si="78"/>
        <v>886660.16604789405</v>
      </c>
      <c r="CS34" s="205">
        <f t="shared" si="79"/>
        <v>3.7862763512584197</v>
      </c>
      <c r="CT34" s="252">
        <f t="shared" si="80"/>
        <v>0.33908616393207075</v>
      </c>
      <c r="CU34" s="253">
        <f t="shared" si="81"/>
        <v>1209783.285401158</v>
      </c>
      <c r="CV34" s="205">
        <f t="shared" si="82"/>
        <v>3.9212267333160957</v>
      </c>
      <c r="CZ34" s="30">
        <v>9.5</v>
      </c>
      <c r="DA34" s="53">
        <f t="shared" si="246"/>
        <v>0.97772360528884772</v>
      </c>
      <c r="DB34" s="363">
        <v>3.6037202247380131</v>
      </c>
      <c r="DC34" s="25">
        <f t="shared" si="14"/>
        <v>5.7121771573082398</v>
      </c>
      <c r="DD34" s="50">
        <f t="shared" si="83"/>
        <v>515438.85940807185</v>
      </c>
      <c r="DE34" s="44">
        <f t="shared" si="84"/>
        <v>3553.8272302923974</v>
      </c>
      <c r="DF34" s="26">
        <f t="shared" si="85"/>
        <v>3.5506963107077496</v>
      </c>
      <c r="DG34" s="200">
        <f t="shared" si="86"/>
        <v>59.690260418206066</v>
      </c>
      <c r="DH34" s="196">
        <f t="shared" si="87"/>
        <v>1.7759034736469628</v>
      </c>
      <c r="DI34" s="202">
        <f t="shared" si="88"/>
        <v>6.6052631185728217</v>
      </c>
      <c r="DJ34" s="205">
        <f t="shared" si="89"/>
        <v>4029610.9553511278</v>
      </c>
      <c r="DK34" s="205">
        <f t="shared" si="90"/>
        <v>584.44671374221684</v>
      </c>
      <c r="DL34" s="207">
        <f t="shared" si="220"/>
        <v>53.150102812996707</v>
      </c>
      <c r="DM34" s="196">
        <f t="shared" si="15"/>
        <v>5.9944585615224728</v>
      </c>
      <c r="DN34" s="50">
        <f t="shared" si="91"/>
        <v>987321.42536580516</v>
      </c>
      <c r="DO34" s="205">
        <f t="shared" si="92"/>
        <v>6807.3442707551385</v>
      </c>
      <c r="DP34" s="213">
        <f t="shared" si="93"/>
        <v>3.8329777149219826</v>
      </c>
      <c r="DQ34" s="43">
        <f t="shared" si="221"/>
        <v>6.7307965266739567</v>
      </c>
      <c r="DR34" s="43">
        <f t="shared" si="94"/>
        <v>5380176.5430643568</v>
      </c>
      <c r="DS34" s="205">
        <f t="shared" si="222"/>
        <v>780.33004545296819</v>
      </c>
      <c r="DT34" s="207">
        <f t="shared" si="16"/>
        <v>50.643618825544863</v>
      </c>
      <c r="DU34" s="196">
        <f t="shared" si="17"/>
        <v>6.0531655600088357</v>
      </c>
      <c r="DV34" s="50">
        <f t="shared" si="223"/>
        <v>1130226.6930662235</v>
      </c>
      <c r="DW34" s="205">
        <f t="shared" si="224"/>
        <v>7792.641794285275</v>
      </c>
      <c r="DX34" s="213">
        <f t="shared" si="225"/>
        <v>3.891684713408345</v>
      </c>
      <c r="DY34" s="43">
        <f t="shared" si="226"/>
        <v>7.0567823572557709</v>
      </c>
      <c r="DZ34" s="43">
        <f t="shared" si="95"/>
        <v>11396785.048710801</v>
      </c>
      <c r="EA34" s="205">
        <f t="shared" si="96"/>
        <v>1652.9669098949171</v>
      </c>
      <c r="EB34" s="207">
        <f t="shared" si="227"/>
        <v>39.434828266408644</v>
      </c>
      <c r="EC34" s="196">
        <f t="shared" si="18"/>
        <v>6.2227796597107083</v>
      </c>
      <c r="ED34" s="50">
        <f t="shared" si="97"/>
        <v>1670242.9977399453</v>
      </c>
      <c r="EE34" s="205">
        <f t="shared" si="98"/>
        <v>11515.924611097465</v>
      </c>
      <c r="EF34" s="213">
        <f t="shared" si="99"/>
        <v>4.0612988131102181</v>
      </c>
      <c r="EG34" s="252">
        <f t="shared" si="100"/>
        <v>0.14550538969235582</v>
      </c>
      <c r="EH34" s="253">
        <f t="shared" si="101"/>
        <v>472509.44204935018</v>
      </c>
      <c r="EI34" s="205">
        <f t="shared" si="102"/>
        <v>3.5129296447399425</v>
      </c>
      <c r="EJ34" s="252">
        <f t="shared" si="103"/>
        <v>0.1674808660052394</v>
      </c>
      <c r="EK34" s="253">
        <f t="shared" si="104"/>
        <v>544305.91180587234</v>
      </c>
      <c r="EL34" s="205">
        <f t="shared" si="105"/>
        <v>3.5743622046938479</v>
      </c>
      <c r="EM34" s="252">
        <f t="shared" si="106"/>
        <v>0.2368999056952375</v>
      </c>
      <c r="EN34" s="253">
        <f t="shared" si="107"/>
        <v>771915.66291346331</v>
      </c>
      <c r="EO34" s="205">
        <f t="shared" si="108"/>
        <v>3.7260890066729226</v>
      </c>
      <c r="ES34" s="30">
        <v>9.5</v>
      </c>
      <c r="ET34" s="53">
        <f t="shared" si="247"/>
        <v>0.97772360528884772</v>
      </c>
      <c r="EU34" s="363">
        <v>3.7381739847834012</v>
      </c>
      <c r="EV34" s="44">
        <f t="shared" si="19"/>
        <v>6.0238431017352774</v>
      </c>
      <c r="EW34" s="50">
        <f t="shared" si="109"/>
        <v>1056435.7800135321</v>
      </c>
      <c r="EX34" s="44">
        <f t="shared" si="110"/>
        <v>7283.8711586061008</v>
      </c>
      <c r="EY34" s="26">
        <f t="shared" si="111"/>
        <v>3.8623622551347863</v>
      </c>
      <c r="EZ34" s="200">
        <f t="shared" si="112"/>
        <v>59.690260418206066</v>
      </c>
      <c r="FA34" s="196">
        <f t="shared" si="113"/>
        <v>1.7759034736469628</v>
      </c>
      <c r="FB34" s="202">
        <f t="shared" si="228"/>
        <v>6.6052631185728217</v>
      </c>
      <c r="FC34" s="205">
        <f t="shared" si="114"/>
        <v>4029610.9553511278</v>
      </c>
      <c r="FD34" s="205">
        <f t="shared" si="115"/>
        <v>584.44671374221684</v>
      </c>
      <c r="FE34" s="207">
        <f t="shared" si="229"/>
        <v>53.150102812996707</v>
      </c>
      <c r="FF34" s="196">
        <f t="shared" si="20"/>
        <v>6.3054842216949423</v>
      </c>
      <c r="FG34" s="50">
        <f t="shared" si="116"/>
        <v>2020618.0198076572</v>
      </c>
      <c r="FH34" s="205">
        <f t="shared" si="117"/>
        <v>13931.676298249042</v>
      </c>
      <c r="FI34" s="213">
        <f t="shared" si="118"/>
        <v>4.144003375094452</v>
      </c>
      <c r="FJ34" s="43">
        <f t="shared" si="230"/>
        <v>6.7307965266739567</v>
      </c>
      <c r="FK34" s="43">
        <f t="shared" si="119"/>
        <v>5380176.5430643568</v>
      </c>
      <c r="FL34" s="205">
        <f t="shared" si="231"/>
        <v>780.33004545296819</v>
      </c>
      <c r="FM34" s="207">
        <f t="shared" si="232"/>
        <v>50.643618825544863</v>
      </c>
      <c r="FN34" s="196">
        <f t="shared" si="248"/>
        <v>6.0531655600088357</v>
      </c>
      <c r="FO34" s="50">
        <f t="shared" si="233"/>
        <v>1130226.6930662235</v>
      </c>
      <c r="FP34" s="205">
        <f t="shared" si="234"/>
        <v>7792.641794285275</v>
      </c>
      <c r="FQ34" s="213">
        <f t="shared" si="235"/>
        <v>3.891684713408345</v>
      </c>
      <c r="FR34" s="43">
        <f t="shared" si="120"/>
        <v>7.0567823572557709</v>
      </c>
      <c r="FS34" s="43">
        <f t="shared" si="121"/>
        <v>11396785.048710801</v>
      </c>
      <c r="FT34" s="205">
        <f t="shared" si="122"/>
        <v>1652.9669098949171</v>
      </c>
      <c r="FU34" s="207">
        <f t="shared" si="123"/>
        <v>39.434828266408644</v>
      </c>
      <c r="FV34" s="196">
        <f t="shared" si="249"/>
        <v>6.2227796597107083</v>
      </c>
      <c r="FW34" s="50">
        <f t="shared" si="124"/>
        <v>1670242.9977399453</v>
      </c>
      <c r="FX34" s="205">
        <f t="shared" si="125"/>
        <v>11515.924611097465</v>
      </c>
      <c r="FY34" s="213">
        <f t="shared" si="126"/>
        <v>4.0612988131102181</v>
      </c>
      <c r="FZ34" s="252">
        <f t="shared" si="127"/>
        <v>0.22350322556168079</v>
      </c>
      <c r="GA34" s="253">
        <f t="shared" si="128"/>
        <v>777131.73308737995</v>
      </c>
      <c r="GB34" s="205">
        <f t="shared" si="129"/>
        <v>3.7290137965294967</v>
      </c>
      <c r="GC34" s="252">
        <f t="shared" si="130"/>
        <v>0.25386278170847881</v>
      </c>
      <c r="GD34" s="253">
        <f t="shared" si="131"/>
        <v>883651.41091096704</v>
      </c>
      <c r="GE34" s="205">
        <f t="shared" si="132"/>
        <v>3.7848001286222455</v>
      </c>
      <c r="GF34" s="252">
        <f t="shared" si="133"/>
        <v>0.34447512481705833</v>
      </c>
      <c r="GG34" s="253">
        <f t="shared" si="134"/>
        <v>1203286.0352198386</v>
      </c>
      <c r="GH34" s="205">
        <f t="shared" si="135"/>
        <v>3.9188880299095459</v>
      </c>
      <c r="GL34" s="30">
        <v>9.5</v>
      </c>
      <c r="GM34" s="53">
        <f t="shared" si="250"/>
        <v>0.97772360528884772</v>
      </c>
      <c r="GN34" s="363">
        <v>3.7231343756767172</v>
      </c>
      <c r="GO34" s="44">
        <f t="shared" si="21"/>
        <v>6.0012232485775492</v>
      </c>
      <c r="GP34" s="50">
        <f t="shared" si="136"/>
        <v>1002820.6043799514</v>
      </c>
      <c r="GQ34" s="44">
        <f t="shared" si="137"/>
        <v>6914.2073902547136</v>
      </c>
      <c r="GR34" s="26">
        <f t="shared" si="138"/>
        <v>3.8397424019770585</v>
      </c>
      <c r="GS34" s="200">
        <f t="shared" si="139"/>
        <v>59.690260418206066</v>
      </c>
      <c r="GT34" s="196">
        <f t="shared" si="140"/>
        <v>1.7759034736469628</v>
      </c>
      <c r="GU34" s="202">
        <f t="shared" si="141"/>
        <v>6.6052631185728217</v>
      </c>
      <c r="GV34" s="205">
        <f t="shared" si="142"/>
        <v>4029610.9553511278</v>
      </c>
      <c r="GW34" s="205">
        <f t="shared" si="143"/>
        <v>584.44671374221684</v>
      </c>
      <c r="GX34" s="207">
        <f t="shared" si="236"/>
        <v>53.150102812996707</v>
      </c>
      <c r="GY34" s="196">
        <f t="shared" si="22"/>
        <v>6.2664226149997599</v>
      </c>
      <c r="GZ34" s="50">
        <f t="shared" si="144"/>
        <v>1846811.6904365802</v>
      </c>
      <c r="HA34" s="205">
        <f t="shared" si="145"/>
        <v>12733.323370754515</v>
      </c>
      <c r="HB34" s="213">
        <f t="shared" si="146"/>
        <v>4.1049417683992688</v>
      </c>
      <c r="HC34" s="43">
        <f t="shared" si="251"/>
        <v>6.7307965266739567</v>
      </c>
      <c r="HD34" s="43">
        <f t="shared" si="147"/>
        <v>5380176.5430643568</v>
      </c>
      <c r="HE34" s="205">
        <f t="shared" si="237"/>
        <v>780.33004545296819</v>
      </c>
      <c r="HF34" s="207">
        <f t="shared" si="238"/>
        <v>50.643618825544863</v>
      </c>
      <c r="HG34" s="196">
        <f t="shared" si="23"/>
        <v>6.3236525580416627</v>
      </c>
      <c r="HH34" s="50">
        <f t="shared" si="239"/>
        <v>2106941.8910772982</v>
      </c>
      <c r="HI34" s="205">
        <f t="shared" si="240"/>
        <v>14526.858672924112</v>
      </c>
      <c r="HJ34" s="213">
        <f t="shared" si="241"/>
        <v>4.1621717114411725</v>
      </c>
      <c r="HK34" s="43">
        <f t="shared" si="242"/>
        <v>7.0567823572557709</v>
      </c>
      <c r="HL34" s="43">
        <f t="shared" si="148"/>
        <v>11396785.048710801</v>
      </c>
      <c r="HM34" s="205">
        <f t="shared" si="149"/>
        <v>1652.9669098949171</v>
      </c>
      <c r="HN34" s="207">
        <f t="shared" si="243"/>
        <v>39.434828266408644</v>
      </c>
      <c r="HO34" s="196">
        <f t="shared" si="24"/>
        <v>6.4891661534909719</v>
      </c>
      <c r="HP34" s="50">
        <f t="shared" si="150"/>
        <v>3084367.7498329766</v>
      </c>
      <c r="HQ34" s="205">
        <f t="shared" si="151"/>
        <v>21265.975386838414</v>
      </c>
      <c r="HR34" s="213">
        <f t="shared" si="152"/>
        <v>4.3276853068904817</v>
      </c>
      <c r="HS34" s="252">
        <f t="shared" si="153"/>
        <v>0.21137279474251411</v>
      </c>
      <c r="HT34" s="253">
        <f t="shared" si="154"/>
        <v>735618.0548912955</v>
      </c>
      <c r="HU34" s="205">
        <f t="shared" si="155"/>
        <v>3.7051715333503155</v>
      </c>
      <c r="HV34" s="252">
        <f t="shared" si="156"/>
        <v>0.24058628070931654</v>
      </c>
      <c r="HW34" s="253">
        <f t="shared" si="157"/>
        <v>838147.870996846</v>
      </c>
      <c r="HX34" s="205">
        <f t="shared" si="158"/>
        <v>3.7618397995866273</v>
      </c>
      <c r="HY34" s="252">
        <f t="shared" si="159"/>
        <v>0.32852923998004913</v>
      </c>
      <c r="HZ34" s="253">
        <f t="shared" si="160"/>
        <v>1148346.2184238641</v>
      </c>
      <c r="IA34" s="205">
        <f t="shared" si="161"/>
        <v>3.8985919979792136</v>
      </c>
      <c r="IB34" s="205"/>
      <c r="IF34" s="30">
        <v>9.5</v>
      </c>
      <c r="IG34" s="53">
        <f t="shared" si="252"/>
        <v>0.97772360528884772</v>
      </c>
      <c r="IH34" s="67">
        <v>3.5182803260815776</v>
      </c>
      <c r="II34" s="305">
        <f t="shared" si="25"/>
        <v>6.2023592063093931</v>
      </c>
      <c r="IJ34" s="50">
        <f t="shared" si="162"/>
        <v>1593526.1925793237</v>
      </c>
      <c r="IK34" s="305">
        <f t="shared" si="163"/>
        <v>10986.980651548218</v>
      </c>
      <c r="IL34" s="26">
        <f t="shared" si="164"/>
        <v>4.040878359708902</v>
      </c>
      <c r="IM34" s="25">
        <f t="shared" si="165"/>
        <v>6.4820088626424672</v>
      </c>
      <c r="IN34" s="305">
        <f t="shared" si="166"/>
        <v>3033953.0974082975</v>
      </c>
      <c r="IO34" s="305">
        <f t="shared" si="167"/>
        <v>440.03848934190466</v>
      </c>
      <c r="IP34" s="305">
        <f t="shared" si="168"/>
        <v>42.678093638146784</v>
      </c>
      <c r="IQ34" s="305">
        <f t="shared" si="169"/>
        <v>6.3324007467019232</v>
      </c>
      <c r="IR34" s="305">
        <f t="shared" si="170"/>
        <v>2149813.3066563345</v>
      </c>
      <c r="IS34" s="305">
        <f t="shared" si="171"/>
        <v>14822.446794201829</v>
      </c>
      <c r="IT34" s="396">
        <f t="shared" si="172"/>
        <v>4.1709199001014321</v>
      </c>
      <c r="IU34" s="25">
        <f t="shared" si="173"/>
        <v>6.5899602448630787</v>
      </c>
      <c r="IV34" s="305">
        <f t="shared" si="174"/>
        <v>3890095.335928624</v>
      </c>
      <c r="IW34" s="305">
        <f t="shared" si="175"/>
        <v>564.21164733241574</v>
      </c>
      <c r="IX34" s="305">
        <f t="shared" si="176"/>
        <v>40.309466606671492</v>
      </c>
      <c r="IY34" s="305">
        <f t="shared" si="177"/>
        <v>6.3864466270504039</v>
      </c>
      <c r="IZ34" s="305">
        <f t="shared" si="178"/>
        <v>2434706.5664558816</v>
      </c>
      <c r="JA34" s="305">
        <f t="shared" si="179"/>
        <v>16786.717446137354</v>
      </c>
      <c r="JB34" s="396">
        <f t="shared" si="180"/>
        <v>4.2249657804499128</v>
      </c>
      <c r="JC34" s="303">
        <f t="shared" si="181"/>
        <v>6.8007734021553006</v>
      </c>
      <c r="JD34" s="303">
        <f t="shared" si="182"/>
        <v>6320819.697176517</v>
      </c>
      <c r="JE34" s="303">
        <f t="shared" si="183"/>
        <v>916.75904723908764</v>
      </c>
      <c r="JF34" s="303">
        <f t="shared" si="184"/>
        <v>36.225524619829002</v>
      </c>
      <c r="JG34" s="303">
        <f t="shared" si="185"/>
        <v>6.4844810341394776</v>
      </c>
      <c r="JH34" s="303">
        <f t="shared" si="186"/>
        <v>3051272.7756001563</v>
      </c>
      <c r="JI34" s="303">
        <f t="shared" si="187"/>
        <v>21037.793482296933</v>
      </c>
      <c r="JJ34" s="395">
        <f t="shared" si="188"/>
        <v>4.3230001875389865</v>
      </c>
      <c r="JK34" s="252">
        <f t="shared" si="189"/>
        <v>0.20158180179289698</v>
      </c>
      <c r="JL34" s="253">
        <f t="shared" si="190"/>
        <v>720007.07739631913</v>
      </c>
      <c r="JM34" s="205">
        <f t="shared" si="191"/>
        <v>3.6958559188016955</v>
      </c>
      <c r="JN34" s="252">
        <f t="shared" si="192"/>
        <v>0.22570924153593383</v>
      </c>
      <c r="JO34" s="253">
        <f t="shared" si="193"/>
        <v>806841.12106219807</v>
      </c>
      <c r="JP34" s="205">
        <f t="shared" si="194"/>
        <v>3.7453071775402704</v>
      </c>
      <c r="JQ34" s="252">
        <f t="shared" si="195"/>
        <v>0.27853073072890971</v>
      </c>
      <c r="JR34" s="253">
        <f t="shared" si="196"/>
        <v>997509.90042667615</v>
      </c>
      <c r="JS34" s="205">
        <f t="shared" si="197"/>
        <v>3.8374363682137695</v>
      </c>
      <c r="JZ34" s="30">
        <v>9.5</v>
      </c>
      <c r="KA34" s="53">
        <f t="shared" si="253"/>
        <v>0.97772360528884772</v>
      </c>
      <c r="KB34" s="74">
        <v>3.7705489770192866</v>
      </c>
      <c r="KC34" s="25">
        <f t="shared" si="26"/>
        <v>6.0309672556179521</v>
      </c>
      <c r="KD34" s="50">
        <f t="shared" si="198"/>
        <v>1073908.4401083752</v>
      </c>
      <c r="KE34" s="305">
        <f t="shared" si="199"/>
        <v>7404.3409565216207</v>
      </c>
      <c r="KF34" s="26">
        <f t="shared" si="200"/>
        <v>3.8694864090174619</v>
      </c>
      <c r="KK34" s="30">
        <v>9.5</v>
      </c>
      <c r="KL34" s="53">
        <f t="shared" si="254"/>
        <v>0.97772360528884772</v>
      </c>
      <c r="KM34" s="74">
        <v>3.6733890953201778</v>
      </c>
      <c r="KN34" s="25">
        <f t="shared" si="27"/>
        <v>6.0231420811436482</v>
      </c>
      <c r="KO34" s="50">
        <f t="shared" si="201"/>
        <v>1054731.8996326588</v>
      </c>
      <c r="KP34" s="44">
        <f t="shared" si="202"/>
        <v>7272.1233123112706</v>
      </c>
      <c r="KQ34" s="26">
        <f t="shared" si="203"/>
        <v>3.8616612345431576</v>
      </c>
      <c r="KV34" s="30">
        <v>9.5</v>
      </c>
      <c r="KW34" s="53">
        <f t="shared" si="255"/>
        <v>0.97772360528884772</v>
      </c>
      <c r="KX34" s="74">
        <v>3.681811361104196</v>
      </c>
      <c r="KY34" s="25">
        <f t="shared" si="28"/>
        <v>6.1117397203371873</v>
      </c>
      <c r="KZ34" s="50">
        <f t="shared" si="204"/>
        <v>1293420.4414604534</v>
      </c>
      <c r="LA34" s="44">
        <f t="shared" si="205"/>
        <v>8917.8235229638758</v>
      </c>
      <c r="LB34" s="26">
        <f t="shared" si="206"/>
        <v>3.9502588737366966</v>
      </c>
    </row>
    <row r="35" spans="2:314">
      <c r="B35" s="45" t="s">
        <v>24</v>
      </c>
      <c r="C35" s="45">
        <v>100</v>
      </c>
      <c r="D35" s="19">
        <v>0</v>
      </c>
      <c r="E35" s="22">
        <v>0</v>
      </c>
      <c r="F35" s="30"/>
      <c r="G35" s="43"/>
      <c r="M35" s="30">
        <v>10</v>
      </c>
      <c r="N35" s="53">
        <f t="shared" si="244"/>
        <v>1</v>
      </c>
      <c r="O35" s="210">
        <v>3.7175143703905942</v>
      </c>
      <c r="P35" s="196">
        <f t="shared" si="3"/>
        <v>6.0378193345165414</v>
      </c>
      <c r="Q35" s="50">
        <f t="shared" si="29"/>
        <v>1090986.3942607262</v>
      </c>
      <c r="R35" s="196">
        <f t="shared" si="30"/>
        <v>7522.0893516930837</v>
      </c>
      <c r="S35" s="213">
        <f t="shared" si="31"/>
        <v>3.8763384879160507</v>
      </c>
      <c r="T35" s="200">
        <f t="shared" si="32"/>
        <v>62.831853071795862</v>
      </c>
      <c r="U35" s="198">
        <f t="shared" si="33"/>
        <v>1.7981798683581149</v>
      </c>
      <c r="V35" s="202">
        <f t="shared" si="34"/>
        <v>7.022574159371251</v>
      </c>
      <c r="W35" s="205">
        <f t="shared" si="35"/>
        <v>10533535.405942013</v>
      </c>
      <c r="X35" s="205">
        <f t="shared" si="36"/>
        <v>1527.7629082070177</v>
      </c>
      <c r="Y35" s="207">
        <f t="shared" si="37"/>
        <v>54.838666717238056</v>
      </c>
      <c r="Z35" s="196">
        <f t="shared" si="4"/>
        <v>6.3890344985707577</v>
      </c>
      <c r="AA35" s="50">
        <f t="shared" si="38"/>
        <v>2449257.7931017554</v>
      </c>
      <c r="AB35" s="205">
        <f t="shared" si="39"/>
        <v>16887.044661566259</v>
      </c>
      <c r="AC35" s="213">
        <f t="shared" si="40"/>
        <v>4.2275536519702674</v>
      </c>
      <c r="AD35" s="43">
        <f t="shared" si="5"/>
        <v>7.1478213275171463</v>
      </c>
      <c r="AE35" s="43">
        <f t="shared" si="41"/>
        <v>14054691.830681413</v>
      </c>
      <c r="AF35" s="205">
        <f t="shared" si="207"/>
        <v>2038.464393738371</v>
      </c>
      <c r="AG35" s="207">
        <f t="shared" si="208"/>
        <v>49.834836769027149</v>
      </c>
      <c r="AH35" s="196">
        <f t="shared" si="6"/>
        <v>6.4514768636074447</v>
      </c>
      <c r="AI35" s="50">
        <f t="shared" si="209"/>
        <v>2827983.4504224136</v>
      </c>
      <c r="AJ35" s="205">
        <f t="shared" si="210"/>
        <v>19498.267174634439</v>
      </c>
      <c r="AK35" s="213">
        <f t="shared" si="211"/>
        <v>4.2899960170069535</v>
      </c>
      <c r="AL35" s="43">
        <f t="shared" si="7"/>
        <v>7.3914515069948994</v>
      </c>
      <c r="AM35" s="43">
        <f t="shared" si="42"/>
        <v>24629268.142691884</v>
      </c>
      <c r="AN35" s="205">
        <f t="shared" si="43"/>
        <v>3572.1797928797455</v>
      </c>
      <c r="AO35" s="207">
        <f t="shared" si="44"/>
        <v>40.658264307478369</v>
      </c>
      <c r="AP35" s="196">
        <f t="shared" si="8"/>
        <v>6.5653751769756763</v>
      </c>
      <c r="AQ35" s="50">
        <f t="shared" si="45"/>
        <v>3675997.2428526124</v>
      </c>
      <c r="AR35" s="205">
        <f t="shared" si="46"/>
        <v>25345.118750130478</v>
      </c>
      <c r="AS35" s="213">
        <f t="shared" si="47"/>
        <v>4.4038943303751861</v>
      </c>
      <c r="AT35" s="252">
        <f t="shared" si="48"/>
        <v>0.30861340013199962</v>
      </c>
      <c r="AU35" s="253">
        <f t="shared" si="49"/>
        <v>1082987.2704046268</v>
      </c>
      <c r="AV35" s="205">
        <f t="shared" si="50"/>
        <v>3.8731425052921256</v>
      </c>
      <c r="AW35" s="252">
        <f t="shared" si="51"/>
        <v>0.34535032513641745</v>
      </c>
      <c r="AX35" s="253">
        <f t="shared" si="52"/>
        <v>1213697.406657621</v>
      </c>
      <c r="AY35" s="205">
        <f t="shared" si="53"/>
        <v>3.9226295773715871</v>
      </c>
      <c r="AZ35" s="252">
        <f t="shared" si="54"/>
        <v>0.42203141398588861</v>
      </c>
      <c r="BA35" s="253">
        <f t="shared" si="55"/>
        <v>1488299.6814938579</v>
      </c>
      <c r="BB35" s="205">
        <f t="shared" si="56"/>
        <v>4.0112095422134262</v>
      </c>
      <c r="BC35" s="248"/>
      <c r="BG35" s="30">
        <v>10</v>
      </c>
      <c r="BH35" s="53">
        <f t="shared" si="245"/>
        <v>1</v>
      </c>
      <c r="BI35" s="363">
        <v>3.6645537975896225</v>
      </c>
      <c r="BJ35" s="44">
        <f t="shared" si="9"/>
        <v>6.0337288374224727</v>
      </c>
      <c r="BK35" s="50">
        <f t="shared" si="57"/>
        <v>1080758.941824652</v>
      </c>
      <c r="BL35" s="44">
        <f t="shared" si="58"/>
        <v>7451.5735217349375</v>
      </c>
      <c r="BM35" s="26">
        <f t="shared" si="59"/>
        <v>3.8722479908219825</v>
      </c>
      <c r="BN35" s="200">
        <f t="shared" si="60"/>
        <v>62.831853071795862</v>
      </c>
      <c r="BO35" s="198">
        <f t="shared" si="61"/>
        <v>1.7981798683581149</v>
      </c>
      <c r="BP35" s="202">
        <f t="shared" si="212"/>
        <v>6.6184156306547379</v>
      </c>
      <c r="BQ35" s="205">
        <f t="shared" si="62"/>
        <v>4153513.5409434652</v>
      </c>
      <c r="BR35" s="205">
        <f t="shared" si="63"/>
        <v>602.41729695135837</v>
      </c>
      <c r="BS35" s="207">
        <f t="shared" si="10"/>
        <v>52.974676017017956</v>
      </c>
      <c r="BT35" s="196">
        <f t="shared" si="11"/>
        <v>6.2941556436723136</v>
      </c>
      <c r="BU35" s="50">
        <f t="shared" si="64"/>
        <v>1968591.6726958344</v>
      </c>
      <c r="BV35" s="205">
        <f t="shared" si="65"/>
        <v>13572.96712123633</v>
      </c>
      <c r="BW35" s="213">
        <f t="shared" si="66"/>
        <v>4.1326747970718225</v>
      </c>
      <c r="BX35" s="43">
        <f t="shared" si="213"/>
        <v>6.7434491518153825</v>
      </c>
      <c r="BY35" s="43">
        <f t="shared" si="67"/>
        <v>5539226.8561529722</v>
      </c>
      <c r="BZ35" s="205">
        <f t="shared" si="214"/>
        <v>803.39838476271484</v>
      </c>
      <c r="CA35" s="207">
        <f t="shared" si="215"/>
        <v>50.474367543588997</v>
      </c>
      <c r="CB35" s="196">
        <f t="shared" si="12"/>
        <v>6.3515777066276158</v>
      </c>
      <c r="CC35" s="50">
        <f t="shared" si="216"/>
        <v>2246868.7635431043</v>
      </c>
      <c r="CD35" s="205">
        <f t="shared" si="217"/>
        <v>15491.620876126453</v>
      </c>
      <c r="CE35" s="213">
        <f t="shared" si="218"/>
        <v>4.1900968600271247</v>
      </c>
      <c r="CF35" s="43">
        <f t="shared" si="219"/>
        <v>7.0666896496662162</v>
      </c>
      <c r="CG35" s="43">
        <f t="shared" si="68"/>
        <v>11659761.033665232</v>
      </c>
      <c r="CH35" s="205">
        <f t="shared" si="69"/>
        <v>1691.108420800738</v>
      </c>
      <c r="CI35" s="207">
        <f t="shared" si="70"/>
        <v>39.294877719761281</v>
      </c>
      <c r="CJ35" s="196">
        <f t="shared" si="13"/>
        <v>6.5172518856806239</v>
      </c>
      <c r="CK35" s="50">
        <f t="shared" si="71"/>
        <v>3290424.1626712088</v>
      </c>
      <c r="CL35" s="205">
        <f t="shared" si="72"/>
        <v>22686.684899818942</v>
      </c>
      <c r="CM35" s="213">
        <f t="shared" si="73"/>
        <v>4.3557710390801327</v>
      </c>
      <c r="CN35" s="252">
        <f t="shared" si="74"/>
        <v>0.22239486197862984</v>
      </c>
      <c r="CO35" s="253">
        <f t="shared" si="75"/>
        <v>790049.52708947891</v>
      </c>
      <c r="CP35" s="205">
        <f t="shared" si="76"/>
        <v>3.7361734708512873</v>
      </c>
      <c r="CQ35" s="252">
        <f t="shared" si="77"/>
        <v>0.25252630056675918</v>
      </c>
      <c r="CR35" s="253">
        <f t="shared" si="78"/>
        <v>898030.49070133141</v>
      </c>
      <c r="CS35" s="205">
        <f t="shared" si="79"/>
        <v>3.7918102358558268</v>
      </c>
      <c r="CT35" s="252">
        <f t="shared" si="80"/>
        <v>0.34205444333560264</v>
      </c>
      <c r="CU35" s="253">
        <f t="shared" si="81"/>
        <v>1220519.5944314036</v>
      </c>
      <c r="CV35" s="205">
        <f t="shared" si="82"/>
        <v>3.925063909446961</v>
      </c>
      <c r="CZ35" s="30">
        <v>10</v>
      </c>
      <c r="DA35" s="53">
        <f t="shared" si="246"/>
        <v>1</v>
      </c>
      <c r="DB35" s="363">
        <v>3.6104988435530796</v>
      </c>
      <c r="DC35" s="25">
        <f t="shared" si="14"/>
        <v>5.7157338667498916</v>
      </c>
      <c r="DD35" s="50">
        <f t="shared" si="83"/>
        <v>519677.44348424464</v>
      </c>
      <c r="DE35" s="44">
        <f t="shared" si="84"/>
        <v>3583.0512502374304</v>
      </c>
      <c r="DF35" s="26">
        <f t="shared" si="85"/>
        <v>3.5542530201494009</v>
      </c>
      <c r="DG35" s="200">
        <f t="shared" si="86"/>
        <v>62.831853071795862</v>
      </c>
      <c r="DH35" s="196">
        <f t="shared" si="87"/>
        <v>1.7981798683581149</v>
      </c>
      <c r="DI35" s="202">
        <f t="shared" si="88"/>
        <v>6.6184156306547379</v>
      </c>
      <c r="DJ35" s="205">
        <f t="shared" si="89"/>
        <v>4153513.5409434652</v>
      </c>
      <c r="DK35" s="205">
        <f t="shared" si="90"/>
        <v>602.41729695135837</v>
      </c>
      <c r="DL35" s="207">
        <f t="shared" si="220"/>
        <v>52.974676017017956</v>
      </c>
      <c r="DM35" s="196">
        <f t="shared" si="15"/>
        <v>6.0002406359224949</v>
      </c>
      <c r="DN35" s="50">
        <f t="shared" si="91"/>
        <v>1000554.2382212526</v>
      </c>
      <c r="DO35" s="205">
        <f t="shared" si="92"/>
        <v>6898.5813395183632</v>
      </c>
      <c r="DP35" s="213">
        <f t="shared" si="93"/>
        <v>3.8387597893220038</v>
      </c>
      <c r="DQ35" s="43">
        <f t="shared" si="221"/>
        <v>6.7434491518153825</v>
      </c>
      <c r="DR35" s="43">
        <f t="shared" si="94"/>
        <v>5539226.8561529722</v>
      </c>
      <c r="DS35" s="205">
        <f t="shared" si="222"/>
        <v>803.39838476271484</v>
      </c>
      <c r="DT35" s="207">
        <f t="shared" si="16"/>
        <v>50.474367543588997</v>
      </c>
      <c r="DU35" s="196">
        <f t="shared" si="17"/>
        <v>6.0585396974024128</v>
      </c>
      <c r="DV35" s="50">
        <f t="shared" si="223"/>
        <v>1144299.4716146167</v>
      </c>
      <c r="DW35" s="205">
        <f t="shared" si="224"/>
        <v>7889.6702249095943</v>
      </c>
      <c r="DX35" s="213">
        <f t="shared" si="225"/>
        <v>3.8970588508019222</v>
      </c>
      <c r="DY35" s="43">
        <f t="shared" si="226"/>
        <v>7.0666896496662162</v>
      </c>
      <c r="DZ35" s="43">
        <f t="shared" si="95"/>
        <v>11659761.033665232</v>
      </c>
      <c r="EA35" s="205">
        <f t="shared" si="96"/>
        <v>1691.108420800738</v>
      </c>
      <c r="EB35" s="207">
        <f t="shared" si="227"/>
        <v>39.294877719761281</v>
      </c>
      <c r="EC35" s="196">
        <f t="shared" si="18"/>
        <v>6.2265894543203153</v>
      </c>
      <c r="ED35" s="50">
        <f t="shared" si="97"/>
        <v>1684959.4525523118</v>
      </c>
      <c r="EE35" s="205">
        <f t="shared" si="98"/>
        <v>11617.391035079578</v>
      </c>
      <c r="EF35" s="213">
        <f t="shared" si="99"/>
        <v>4.0651086077198242</v>
      </c>
      <c r="EG35" s="252">
        <f t="shared" si="100"/>
        <v>0.14768897797734312</v>
      </c>
      <c r="EH35" s="253">
        <f t="shared" si="101"/>
        <v>479638.27809838677</v>
      </c>
      <c r="EI35" s="205">
        <f t="shared" si="102"/>
        <v>3.5194329885926705</v>
      </c>
      <c r="EJ35" s="252">
        <f t="shared" si="103"/>
        <v>0.16983872530055152</v>
      </c>
      <c r="EK35" s="253">
        <f t="shared" si="104"/>
        <v>552016.31189219735</v>
      </c>
      <c r="EL35" s="205">
        <f t="shared" si="105"/>
        <v>3.5804710645709221</v>
      </c>
      <c r="EM35" s="252">
        <f t="shared" si="106"/>
        <v>0.23929441340051832</v>
      </c>
      <c r="EN35" s="253">
        <f t="shared" si="107"/>
        <v>779790.23213187896</v>
      </c>
      <c r="EO35" s="205">
        <f t="shared" si="108"/>
        <v>3.7304969441927507</v>
      </c>
      <c r="ES35" s="30">
        <v>10</v>
      </c>
      <c r="ET35" s="53">
        <f t="shared" si="247"/>
        <v>1</v>
      </c>
      <c r="EU35" s="363">
        <v>3.7452165635799681</v>
      </c>
      <c r="EV35" s="44">
        <f t="shared" si="19"/>
        <v>6.0274132688469626</v>
      </c>
      <c r="EW35" s="50">
        <f t="shared" si="109"/>
        <v>1065156.124505677</v>
      </c>
      <c r="EX35" s="44">
        <f t="shared" si="110"/>
        <v>7343.9958409967612</v>
      </c>
      <c r="EY35" s="26">
        <f t="shared" si="111"/>
        <v>3.8659324222464719</v>
      </c>
      <c r="EZ35" s="200">
        <f t="shared" si="112"/>
        <v>62.831853071795862</v>
      </c>
      <c r="FA35" s="196">
        <f t="shared" si="113"/>
        <v>1.7981798683581149</v>
      </c>
      <c r="FB35" s="202">
        <f t="shared" si="228"/>
        <v>6.6184156306547379</v>
      </c>
      <c r="FC35" s="205">
        <f t="shared" si="114"/>
        <v>4153513.5409434652</v>
      </c>
      <c r="FD35" s="205">
        <f t="shared" si="115"/>
        <v>602.41729695135837</v>
      </c>
      <c r="FE35" s="207">
        <f t="shared" si="229"/>
        <v>52.974676017017956</v>
      </c>
      <c r="FF35" s="196">
        <f t="shared" si="20"/>
        <v>6.3111475224692972</v>
      </c>
      <c r="FG35" s="50">
        <f t="shared" si="116"/>
        <v>2047139.8973348131</v>
      </c>
      <c r="FH35" s="205">
        <f t="shared" si="117"/>
        <v>14114.538278548176</v>
      </c>
      <c r="FI35" s="213">
        <f t="shared" si="118"/>
        <v>4.1496666758688061</v>
      </c>
      <c r="FJ35" s="43">
        <f t="shared" si="230"/>
        <v>6.7434491518153825</v>
      </c>
      <c r="FK35" s="43">
        <f t="shared" si="119"/>
        <v>5539226.8561529722</v>
      </c>
      <c r="FL35" s="205">
        <f t="shared" si="231"/>
        <v>803.39838476271484</v>
      </c>
      <c r="FM35" s="207">
        <f t="shared" si="232"/>
        <v>50.474367543588997</v>
      </c>
      <c r="FN35" s="196">
        <f t="shared" si="248"/>
        <v>6.0585396974024128</v>
      </c>
      <c r="FO35" s="50">
        <f t="shared" si="233"/>
        <v>1144299.4716146167</v>
      </c>
      <c r="FP35" s="205">
        <f t="shared" si="234"/>
        <v>7889.6702249095943</v>
      </c>
      <c r="FQ35" s="213">
        <f t="shared" si="235"/>
        <v>3.8970588508019222</v>
      </c>
      <c r="FR35" s="43">
        <f t="shared" si="120"/>
        <v>7.0666896496662162</v>
      </c>
      <c r="FS35" s="43">
        <f t="shared" si="121"/>
        <v>11659761.033665232</v>
      </c>
      <c r="FT35" s="205">
        <f t="shared" si="122"/>
        <v>1691.108420800738</v>
      </c>
      <c r="FU35" s="207">
        <f t="shared" si="123"/>
        <v>39.294877719761281</v>
      </c>
      <c r="FV35" s="196">
        <f t="shared" si="249"/>
        <v>6.2265894543203153</v>
      </c>
      <c r="FW35" s="50">
        <f t="shared" si="124"/>
        <v>1684959.4525523118</v>
      </c>
      <c r="FX35" s="205">
        <f t="shared" si="125"/>
        <v>11617.391035079578</v>
      </c>
      <c r="FY35" s="213">
        <f t="shared" si="126"/>
        <v>4.0651086077198242</v>
      </c>
      <c r="FZ35" s="252">
        <f t="shared" si="127"/>
        <v>0.22655821648488811</v>
      </c>
      <c r="GA35" s="253">
        <f t="shared" si="128"/>
        <v>787838.81156293163</v>
      </c>
      <c r="GB35" s="205">
        <f t="shared" si="129"/>
        <v>3.7349565251917811</v>
      </c>
      <c r="GC35" s="252">
        <f t="shared" si="130"/>
        <v>0.25707014890325197</v>
      </c>
      <c r="GD35" s="253">
        <f t="shared" si="131"/>
        <v>894920.25724322768</v>
      </c>
      <c r="GE35" s="205">
        <f t="shared" si="132"/>
        <v>3.7903034921990582</v>
      </c>
      <c r="GF35" s="252">
        <f t="shared" si="133"/>
        <v>0.34746589415555817</v>
      </c>
      <c r="GG35" s="253">
        <f t="shared" si="134"/>
        <v>1213885.3688473282</v>
      </c>
      <c r="GH35" s="205">
        <f t="shared" si="135"/>
        <v>3.9226968302313314</v>
      </c>
      <c r="GL35" s="30">
        <v>10</v>
      </c>
      <c r="GM35" s="53">
        <f t="shared" si="250"/>
        <v>1</v>
      </c>
      <c r="GN35" s="363">
        <v>3.7295185464188574</v>
      </c>
      <c r="GO35" s="44">
        <f t="shared" si="21"/>
        <v>6.0047934156892353</v>
      </c>
      <c r="GP35" s="50">
        <f t="shared" si="136"/>
        <v>1011098.3826410247</v>
      </c>
      <c r="GQ35" s="44">
        <f t="shared" si="137"/>
        <v>6971.2806846980311</v>
      </c>
      <c r="GR35" s="26">
        <f t="shared" si="138"/>
        <v>3.8433125690887451</v>
      </c>
      <c r="GS35" s="200">
        <f t="shared" si="139"/>
        <v>62.831853071795862</v>
      </c>
      <c r="GT35" s="196">
        <f t="shared" si="140"/>
        <v>1.7981798683581149</v>
      </c>
      <c r="GU35" s="202">
        <f t="shared" si="141"/>
        <v>6.6184156306547379</v>
      </c>
      <c r="GV35" s="205">
        <f t="shared" si="142"/>
        <v>4153513.5409434652</v>
      </c>
      <c r="GW35" s="205">
        <f t="shared" si="143"/>
        <v>602.41729695135837</v>
      </c>
      <c r="GX35" s="207">
        <f t="shared" si="236"/>
        <v>52.974676017017956</v>
      </c>
      <c r="GY35" s="196">
        <f t="shared" si="22"/>
        <v>6.2720556706532022</v>
      </c>
      <c r="GZ35" s="50">
        <f t="shared" si="144"/>
        <v>1870921.9517751446</v>
      </c>
      <c r="HA35" s="205">
        <f t="shared" si="145"/>
        <v>12899.557836221195</v>
      </c>
      <c r="HB35" s="213">
        <f t="shared" si="146"/>
        <v>4.110574824052712</v>
      </c>
      <c r="HC35" s="43">
        <f t="shared" si="251"/>
        <v>6.7434491518153825</v>
      </c>
      <c r="HD35" s="43">
        <f t="shared" si="147"/>
        <v>5539226.8561529722</v>
      </c>
      <c r="HE35" s="205">
        <f t="shared" si="237"/>
        <v>803.39838476271484</v>
      </c>
      <c r="HF35" s="207">
        <f t="shared" si="238"/>
        <v>50.474367543588997</v>
      </c>
      <c r="HG35" s="196">
        <f t="shared" si="23"/>
        <v>6.3288863716990207</v>
      </c>
      <c r="HH35" s="50">
        <f t="shared" si="239"/>
        <v>2132486.8987692455</v>
      </c>
      <c r="HI35" s="205">
        <f t="shared" si="240"/>
        <v>14702.985370158243</v>
      </c>
      <c r="HJ35" s="213">
        <f t="shared" si="241"/>
        <v>4.1674055250985296</v>
      </c>
      <c r="HK35" s="43">
        <f t="shared" si="242"/>
        <v>7.0666896496662162</v>
      </c>
      <c r="HL35" s="43">
        <f t="shared" si="148"/>
        <v>11659761.033665232</v>
      </c>
      <c r="HM35" s="205">
        <f t="shared" si="149"/>
        <v>1691.108420800738</v>
      </c>
      <c r="HN35" s="207">
        <f t="shared" si="243"/>
        <v>39.294877719761281</v>
      </c>
      <c r="HO35" s="196">
        <f t="shared" si="24"/>
        <v>6.4928724792183576</v>
      </c>
      <c r="HP35" s="50">
        <f t="shared" si="150"/>
        <v>3110802.7858985909</v>
      </c>
      <c r="HQ35" s="205">
        <f t="shared" si="151"/>
        <v>21448.238616102168</v>
      </c>
      <c r="HR35" s="213">
        <f t="shared" si="152"/>
        <v>4.3313916326178674</v>
      </c>
      <c r="HS35" s="252">
        <f t="shared" si="153"/>
        <v>0.21430677189433001</v>
      </c>
      <c r="HT35" s="253">
        <f t="shared" si="154"/>
        <v>745904.89203455031</v>
      </c>
      <c r="HU35" s="205">
        <f t="shared" si="155"/>
        <v>3.7112026088912202</v>
      </c>
      <c r="HV35" s="252">
        <f t="shared" si="156"/>
        <v>0.2436799191703499</v>
      </c>
      <c r="HW35" s="253">
        <f t="shared" si="157"/>
        <v>849019.42437106546</v>
      </c>
      <c r="HX35" s="205">
        <f t="shared" si="158"/>
        <v>3.7674367798044353</v>
      </c>
      <c r="HY35" s="252">
        <f t="shared" si="159"/>
        <v>0.33145121143554956</v>
      </c>
      <c r="HZ35" s="253">
        <f t="shared" si="160"/>
        <v>1158697.4642795711</v>
      </c>
      <c r="IA35" s="205">
        <f t="shared" si="161"/>
        <v>3.9024892099451849</v>
      </c>
      <c r="IB35" s="205"/>
      <c r="IF35" s="30">
        <v>10</v>
      </c>
      <c r="IG35" s="53">
        <f t="shared" si="252"/>
        <v>1</v>
      </c>
      <c r="IH35" s="67">
        <v>3.5231886304432205</v>
      </c>
      <c r="II35" s="305">
        <f t="shared" si="25"/>
        <v>6.2056547431325235</v>
      </c>
      <c r="IJ35" s="50">
        <f t="shared" si="162"/>
        <v>1605664.2691841256</v>
      </c>
      <c r="IK35" s="305">
        <f t="shared" si="163"/>
        <v>11070.669776599942</v>
      </c>
      <c r="IL35" s="26">
        <f t="shared" si="164"/>
        <v>4.0441738965320333</v>
      </c>
      <c r="IM35" s="25">
        <f t="shared" si="165"/>
        <v>6.4935089460467799</v>
      </c>
      <c r="IN35" s="305">
        <f t="shared" si="166"/>
        <v>3115365.0688236519</v>
      </c>
      <c r="IO35" s="305">
        <f t="shared" si="167"/>
        <v>451.84631885204482</v>
      </c>
      <c r="IP35" s="305">
        <f t="shared" si="168"/>
        <v>42.57026541428273</v>
      </c>
      <c r="IQ35" s="305">
        <f t="shared" si="169"/>
        <v>6.3372835111229175</v>
      </c>
      <c r="IR35" s="305">
        <f t="shared" si="170"/>
        <v>2174119.9996881397</v>
      </c>
      <c r="IS35" s="305">
        <f t="shared" si="171"/>
        <v>14990.035609049797</v>
      </c>
      <c r="IT35" s="396">
        <f t="shared" si="172"/>
        <v>4.1758026645224264</v>
      </c>
      <c r="IU35" s="25">
        <f t="shared" si="173"/>
        <v>6.6004590745349185</v>
      </c>
      <c r="IV35" s="305">
        <f t="shared" si="174"/>
        <v>3985282.1549020964</v>
      </c>
      <c r="IW35" s="305">
        <f t="shared" si="175"/>
        <v>578.01735318269027</v>
      </c>
      <c r="IX35" s="305">
        <f t="shared" si="176"/>
        <v>40.215113671992768</v>
      </c>
      <c r="IY35" s="305">
        <f t="shared" si="177"/>
        <v>6.390737421686338</v>
      </c>
      <c r="IZ35" s="305">
        <f t="shared" si="178"/>
        <v>2458880.493575817</v>
      </c>
      <c r="JA35" s="305">
        <f t="shared" si="179"/>
        <v>16953.390871886801</v>
      </c>
      <c r="JB35" s="396">
        <f t="shared" si="180"/>
        <v>4.2292565750858477</v>
      </c>
      <c r="JC35" s="303">
        <f t="shared" si="181"/>
        <v>6.8091354054073667</v>
      </c>
      <c r="JD35" s="303">
        <f t="shared" si="182"/>
        <v>6443701.3751405487</v>
      </c>
      <c r="JE35" s="303">
        <f t="shared" si="183"/>
        <v>934.58156004763487</v>
      </c>
      <c r="JF35" s="303">
        <f t="shared" si="184"/>
        <v>36.156407000022341</v>
      </c>
      <c r="JG35" s="303">
        <f t="shared" si="185"/>
        <v>6.4876239316940838</v>
      </c>
      <c r="JH35" s="303">
        <f t="shared" si="186"/>
        <v>3073434.2854030556</v>
      </c>
      <c r="JI35" s="303">
        <f t="shared" si="187"/>
        <v>21190.591773625572</v>
      </c>
      <c r="JJ35" s="395">
        <f t="shared" si="188"/>
        <v>4.3261430850935936</v>
      </c>
      <c r="JK35" s="252">
        <f t="shared" si="189"/>
        <v>0.20405673899735155</v>
      </c>
      <c r="JL35" s="253">
        <f t="shared" si="190"/>
        <v>728907.2841694305</v>
      </c>
      <c r="JM35" s="205">
        <f t="shared" si="191"/>
        <v>3.7011914436730713</v>
      </c>
      <c r="JN35" s="252">
        <f t="shared" si="192"/>
        <v>0.22816257633469555</v>
      </c>
      <c r="JO35" s="253">
        <f t="shared" si="193"/>
        <v>815679.31957241811</v>
      </c>
      <c r="JP35" s="205">
        <f t="shared" si="194"/>
        <v>3.7500386049068224</v>
      </c>
      <c r="JQ35" s="252">
        <f t="shared" si="195"/>
        <v>0.28077659529606297</v>
      </c>
      <c r="JR35" s="253">
        <f t="shared" si="196"/>
        <v>1005635.1490555074</v>
      </c>
      <c r="JS35" s="205">
        <f t="shared" si="197"/>
        <v>3.8409595978447881</v>
      </c>
      <c r="JZ35" s="30">
        <v>10</v>
      </c>
      <c r="KA35" s="53">
        <f t="shared" si="253"/>
        <v>1</v>
      </c>
      <c r="KB35" s="74">
        <v>3.7754154033950416</v>
      </c>
      <c r="KC35" s="25">
        <f t="shared" si="26"/>
        <v>6.0347905484943318</v>
      </c>
      <c r="KD35" s="50">
        <f t="shared" si="198"/>
        <v>1083404.2838787567</v>
      </c>
      <c r="KE35" s="305">
        <f t="shared" si="199"/>
        <v>7469.8125203158961</v>
      </c>
      <c r="KF35" s="26">
        <f t="shared" si="200"/>
        <v>3.8733097018938412</v>
      </c>
      <c r="KK35" s="30">
        <v>10</v>
      </c>
      <c r="KL35" s="53">
        <f t="shared" si="254"/>
        <v>1</v>
      </c>
      <c r="KM35" s="74">
        <v>3.6780071446931144</v>
      </c>
      <c r="KN35" s="25">
        <f t="shared" si="27"/>
        <v>6.0269632931692048</v>
      </c>
      <c r="KO35" s="50">
        <f t="shared" si="201"/>
        <v>1064053.0800173106</v>
      </c>
      <c r="KP35" s="44">
        <f t="shared" si="202"/>
        <v>7336.390613980152</v>
      </c>
      <c r="KQ35" s="26">
        <f t="shared" si="203"/>
        <v>3.8654824465687141</v>
      </c>
      <c r="KV35" s="30">
        <v>10</v>
      </c>
      <c r="KW35" s="53">
        <f t="shared" si="255"/>
        <v>1</v>
      </c>
      <c r="KX35" s="74">
        <v>3.6859700419819075</v>
      </c>
      <c r="KY35" s="25">
        <f t="shared" si="28"/>
        <v>6.1153582356789311</v>
      </c>
      <c r="KZ35" s="50">
        <f t="shared" si="204"/>
        <v>1304242.1626653555</v>
      </c>
      <c r="LA35" s="44">
        <f t="shared" si="205"/>
        <v>8992.4366934585869</v>
      </c>
      <c r="LB35" s="26">
        <f t="shared" si="206"/>
        <v>3.9538773890784409</v>
      </c>
    </row>
    <row r="36" spans="2:314">
      <c r="B36" s="46" t="s">
        <v>25</v>
      </c>
      <c r="C36" s="46">
        <v>83</v>
      </c>
      <c r="D36" s="20">
        <v>16</v>
      </c>
      <c r="E36" s="23">
        <v>17</v>
      </c>
      <c r="F36" s="32"/>
      <c r="G36" s="44"/>
      <c r="M36" s="55">
        <v>31.622776601683803</v>
      </c>
      <c r="N36" s="53">
        <v>1.5</v>
      </c>
      <c r="O36" s="210">
        <v>3.8622340860097526</v>
      </c>
      <c r="P36" s="196">
        <f t="shared" si="3"/>
        <v>6.1188807914467365</v>
      </c>
      <c r="Q36" s="50">
        <f t="shared" si="29"/>
        <v>1314863.8685142957</v>
      </c>
      <c r="R36" s="196">
        <f t="shared" si="30"/>
        <v>9065.6708060776255</v>
      </c>
      <c r="S36" s="213">
        <f t="shared" si="31"/>
        <v>3.9573999448462458</v>
      </c>
      <c r="T36" s="200">
        <f t="shared" si="32"/>
        <v>198.69176531592208</v>
      </c>
      <c r="U36" s="198">
        <f t="shared" si="33"/>
        <v>2.2981798683581154</v>
      </c>
      <c r="V36" s="202">
        <f t="shared" si="34"/>
        <v>7.309693355051305</v>
      </c>
      <c r="W36" s="205">
        <f t="shared" si="35"/>
        <v>20402968.311572056</v>
      </c>
      <c r="X36" s="205">
        <f t="shared" si="36"/>
        <v>2959.2057179737881</v>
      </c>
      <c r="Y36" s="207">
        <f t="shared" si="37"/>
        <v>49.614555004756582</v>
      </c>
      <c r="Z36" s="196">
        <f t="shared" si="4"/>
        <v>6.5002184616674246</v>
      </c>
      <c r="AA36" s="50">
        <f t="shared" si="38"/>
        <v>3163868.7700327253</v>
      </c>
      <c r="AB36" s="205">
        <f t="shared" si="39"/>
        <v>21814.115840870832</v>
      </c>
      <c r="AC36" s="213">
        <f t="shared" si="40"/>
        <v>4.3387376150669335</v>
      </c>
      <c r="AD36" s="43">
        <f t="shared" si="5"/>
        <v>7.4092517762873733</v>
      </c>
      <c r="AE36" s="43">
        <f t="shared" si="41"/>
        <v>25659711.921087388</v>
      </c>
      <c r="AF36" s="205">
        <f t="shared" si="207"/>
        <v>3721.6332976106728</v>
      </c>
      <c r="AG36" s="207">
        <f t="shared" si="208"/>
        <v>45.126176823595443</v>
      </c>
      <c r="AH36" s="196">
        <f t="shared" si="6"/>
        <v>6.5483244400478009</v>
      </c>
      <c r="AI36" s="50">
        <f t="shared" si="209"/>
        <v>3534471.1414537346</v>
      </c>
      <c r="AJ36" s="205">
        <f t="shared" si="210"/>
        <v>24369.330247249549</v>
      </c>
      <c r="AK36" s="213">
        <f t="shared" si="211"/>
        <v>4.3868435934473107</v>
      </c>
      <c r="AL36" s="43">
        <f t="shared" si="7"/>
        <v>7.5973963437500016</v>
      </c>
      <c r="AM36" s="43">
        <f t="shared" si="42"/>
        <v>39572760.235321663</v>
      </c>
      <c r="AN36" s="205">
        <f t="shared" si="43"/>
        <v>5739.5539990105835</v>
      </c>
      <c r="AO36" s="207">
        <f t="shared" si="44"/>
        <v>37.01031589612758</v>
      </c>
      <c r="AP36" s="196">
        <f t="shared" si="8"/>
        <v>6.6349235888612839</v>
      </c>
      <c r="AQ36" s="50">
        <f t="shared" si="45"/>
        <v>4314431.6068121688</v>
      </c>
      <c r="AR36" s="205">
        <f t="shared" si="46"/>
        <v>29746.970465384267</v>
      </c>
      <c r="AS36" s="213">
        <f t="shared" si="47"/>
        <v>4.4734427422607927</v>
      </c>
      <c r="AT36" s="252">
        <f t="shared" si="48"/>
        <v>0.39566700968803725</v>
      </c>
      <c r="AU36" s="253">
        <f t="shared" si="49"/>
        <v>1393587.145669695</v>
      </c>
      <c r="AV36" s="205">
        <f t="shared" si="50"/>
        <v>3.9826532851858962</v>
      </c>
      <c r="AW36" s="252">
        <f t="shared" si="51"/>
        <v>0.42783682352530999</v>
      </c>
      <c r="AX36" s="253">
        <f t="shared" si="52"/>
        <v>1509201.9789604344</v>
      </c>
      <c r="AY36" s="205">
        <f t="shared" si="53"/>
        <v>4.0172665194030444</v>
      </c>
      <c r="AZ36" s="252">
        <f t="shared" si="54"/>
        <v>0.49011522882239145</v>
      </c>
      <c r="BA36" s="253">
        <f t="shared" si="55"/>
        <v>1734644.7704311493</v>
      </c>
      <c r="BB36" s="205">
        <f t="shared" si="56"/>
        <v>4.0777297045511718</v>
      </c>
      <c r="BC36" s="248"/>
      <c r="BG36" s="55">
        <v>31.622776601683803</v>
      </c>
      <c r="BH36" s="53">
        <v>1.5</v>
      </c>
      <c r="BI36" s="363">
        <v>3.8119267846571647</v>
      </c>
      <c r="BJ36" s="44">
        <f t="shared" si="9"/>
        <v>6.1184732959530219</v>
      </c>
      <c r="BK36" s="50">
        <f t="shared" si="57"/>
        <v>1313630.719503751</v>
      </c>
      <c r="BL36" s="44">
        <f t="shared" si="58"/>
        <v>9057.1685396056819</v>
      </c>
      <c r="BM36" s="26">
        <f t="shared" si="59"/>
        <v>3.9569924493525312</v>
      </c>
      <c r="BN36" s="200">
        <f t="shared" si="60"/>
        <v>198.69176531592208</v>
      </c>
      <c r="BO36" s="198">
        <f t="shared" si="61"/>
        <v>2.2981798683581154</v>
      </c>
      <c r="BP36" s="202">
        <f t="shared" si="212"/>
        <v>6.9033987708837383</v>
      </c>
      <c r="BQ36" s="205">
        <f t="shared" si="62"/>
        <v>8005690.0320597123</v>
      </c>
      <c r="BR36" s="205">
        <f t="shared" si="63"/>
        <v>1161.1292708698766</v>
      </c>
      <c r="BS36" s="207">
        <f t="shared" si="10"/>
        <v>48.843175109847891</v>
      </c>
      <c r="BT36" s="196">
        <f t="shared" si="11"/>
        <v>6.4140870282405675</v>
      </c>
      <c r="BU36" s="50">
        <f t="shared" si="64"/>
        <v>2594699.2616276192</v>
      </c>
      <c r="BV36" s="205">
        <f t="shared" si="65"/>
        <v>17889.828681099643</v>
      </c>
      <c r="BW36" s="213">
        <f t="shared" si="66"/>
        <v>4.2526061816400773</v>
      </c>
      <c r="BX36" s="43">
        <f t="shared" si="213"/>
        <v>7.0167238840344561</v>
      </c>
      <c r="BY36" s="43">
        <f t="shared" si="67"/>
        <v>10392592.149917148</v>
      </c>
      <c r="BZ36" s="205">
        <f t="shared" si="214"/>
        <v>1507.3207802396832</v>
      </c>
      <c r="CA36" s="207">
        <f t="shared" si="215"/>
        <v>46.570463687880306</v>
      </c>
      <c r="CB36" s="196">
        <f t="shared" si="12"/>
        <v>6.4621475681235765</v>
      </c>
      <c r="CC36" s="50">
        <f t="shared" si="216"/>
        <v>2898328.2380291522</v>
      </c>
      <c r="CD36" s="205">
        <f t="shared" si="217"/>
        <v>19983.277602433878</v>
      </c>
      <c r="CE36" s="213">
        <f t="shared" si="218"/>
        <v>4.3006667215230854</v>
      </c>
      <c r="CF36" s="43">
        <f t="shared" si="219"/>
        <v>7.2784110734110907</v>
      </c>
      <c r="CG36" s="43">
        <f t="shared" si="68"/>
        <v>18985020.630462587</v>
      </c>
      <c r="CH36" s="205">
        <f t="shared" si="69"/>
        <v>2753.5494222010329</v>
      </c>
      <c r="CI36" s="207">
        <f t="shared" si="70"/>
        <v>36.250093633435426</v>
      </c>
      <c r="CJ36" s="196">
        <f t="shared" si="13"/>
        <v>6.5943251763420889</v>
      </c>
      <c r="CK36" s="50">
        <f t="shared" si="71"/>
        <v>3929390.3689204794</v>
      </c>
      <c r="CL36" s="205">
        <f t="shared" si="72"/>
        <v>27092.203540018163</v>
      </c>
      <c r="CM36" s="213">
        <f t="shared" si="73"/>
        <v>4.4328443297415978</v>
      </c>
      <c r="CN36" s="252">
        <f t="shared" si="74"/>
        <v>0.29484851416065866</v>
      </c>
      <c r="CO36" s="253">
        <f t="shared" si="75"/>
        <v>1050150.2380827826</v>
      </c>
      <c r="CP36" s="205">
        <f t="shared" si="76"/>
        <v>3.8597705885673816</v>
      </c>
      <c r="CQ36" s="252">
        <f t="shared" si="77"/>
        <v>0.32721536130785522</v>
      </c>
      <c r="CR36" s="253">
        <f t="shared" si="78"/>
        <v>1166879.1625393864</v>
      </c>
      <c r="CS36" s="205">
        <f t="shared" si="79"/>
        <v>3.9055450379285803</v>
      </c>
      <c r="CT36" s="252">
        <f t="shared" si="80"/>
        <v>0.40814415153304384</v>
      </c>
      <c r="CU36" s="253">
        <f t="shared" si="81"/>
        <v>1460498.8154926375</v>
      </c>
      <c r="CV36" s="205">
        <f t="shared" si="82"/>
        <v>4.0030203624836611</v>
      </c>
      <c r="CZ36" s="55">
        <v>31.622776601683803</v>
      </c>
      <c r="DA36" s="53">
        <v>1.5</v>
      </c>
      <c r="DB36" s="363">
        <v>3.7524319011604357</v>
      </c>
      <c r="DC36" s="25">
        <f t="shared" si="14"/>
        <v>5.7912020798011721</v>
      </c>
      <c r="DD36" s="50">
        <f t="shared" si="83"/>
        <v>618304.03375266748</v>
      </c>
      <c r="DE36" s="44">
        <f t="shared" si="84"/>
        <v>4263.0579197565412</v>
      </c>
      <c r="DF36" s="26">
        <f t="shared" si="85"/>
        <v>3.6297212332006814</v>
      </c>
      <c r="DG36" s="200">
        <f t="shared" si="86"/>
        <v>198.69176531592208</v>
      </c>
      <c r="DH36" s="196">
        <f t="shared" si="87"/>
        <v>2.2981798683581154</v>
      </c>
      <c r="DI36" s="202">
        <f t="shared" si="88"/>
        <v>6.9033987708837383</v>
      </c>
      <c r="DJ36" s="205">
        <f t="shared" si="89"/>
        <v>8005690.0320597123</v>
      </c>
      <c r="DK36" s="205">
        <f t="shared" si="90"/>
        <v>1161.1292708698766</v>
      </c>
      <c r="DL36" s="207">
        <f t="shared" si="220"/>
        <v>48.843175109847891</v>
      </c>
      <c r="DM36" s="196">
        <f t="shared" si="15"/>
        <v>6.1220987464511554</v>
      </c>
      <c r="DN36" s="50">
        <f t="shared" si="91"/>
        <v>1324642.6877546862</v>
      </c>
      <c r="DO36" s="205">
        <f t="shared" si="92"/>
        <v>9133.0934178235002</v>
      </c>
      <c r="DP36" s="213">
        <f t="shared" si="93"/>
        <v>3.9606178998506643</v>
      </c>
      <c r="DQ36" s="43">
        <f t="shared" si="221"/>
        <v>7.0167238840344561</v>
      </c>
      <c r="DR36" s="43">
        <f t="shared" si="94"/>
        <v>10392592.149917148</v>
      </c>
      <c r="DS36" s="205">
        <f t="shared" si="222"/>
        <v>1507.3207802396832</v>
      </c>
      <c r="DT36" s="207">
        <f t="shared" si="16"/>
        <v>46.570463687880306</v>
      </c>
      <c r="DU36" s="196">
        <f t="shared" si="17"/>
        <v>6.1709267686303306</v>
      </c>
      <c r="DV36" s="50">
        <f t="shared" si="223"/>
        <v>1482268.1218569342</v>
      </c>
      <c r="DW36" s="205">
        <f t="shared" si="224"/>
        <v>10219.882955854315</v>
      </c>
      <c r="DX36" s="213">
        <f t="shared" si="225"/>
        <v>4.0094459220298404</v>
      </c>
      <c r="DY36" s="43">
        <f t="shared" si="226"/>
        <v>7.2784110734110907</v>
      </c>
      <c r="DZ36" s="43">
        <f t="shared" si="95"/>
        <v>18985020.630462587</v>
      </c>
      <c r="EA36" s="205">
        <f t="shared" si="96"/>
        <v>2753.5494222010329</v>
      </c>
      <c r="EB36" s="207">
        <f t="shared" si="227"/>
        <v>36.250093633435426</v>
      </c>
      <c r="EC36" s="196">
        <f t="shared" si="18"/>
        <v>6.3050118855680024</v>
      </c>
      <c r="ED36" s="50">
        <f t="shared" si="97"/>
        <v>2018421.60214288</v>
      </c>
      <c r="EE36" s="205">
        <f t="shared" si="98"/>
        <v>13916.532525590643</v>
      </c>
      <c r="EF36" s="213">
        <f t="shared" si="99"/>
        <v>4.1435310389675122</v>
      </c>
      <c r="EG36" s="252">
        <f t="shared" si="100"/>
        <v>0.20197238584228092</v>
      </c>
      <c r="EH36" s="253">
        <f t="shared" si="101"/>
        <v>657236.15545388055</v>
      </c>
      <c r="EI36" s="205">
        <f t="shared" si="102"/>
        <v>3.6562405999492125</v>
      </c>
      <c r="EJ36" s="252">
        <f t="shared" si="103"/>
        <v>0.22738866662341017</v>
      </c>
      <c r="EK36" s="253">
        <f t="shared" si="104"/>
        <v>740653.2749769236</v>
      </c>
      <c r="EL36" s="205">
        <f t="shared" si="105"/>
        <v>3.7081341009135826</v>
      </c>
      <c r="EM36" s="252">
        <f t="shared" si="106"/>
        <v>0.29435347250951394</v>
      </c>
      <c r="EN36" s="253">
        <f t="shared" si="107"/>
        <v>961339.89847859938</v>
      </c>
      <c r="EO36" s="205">
        <f t="shared" si="108"/>
        <v>3.8213961206044496</v>
      </c>
      <c r="ES36" s="55">
        <v>31.622776601683803</v>
      </c>
      <c r="ET36" s="53">
        <v>1.5</v>
      </c>
      <c r="EU36" s="363">
        <v>3.8931515488586275</v>
      </c>
      <c r="EV36" s="44">
        <f t="shared" si="19"/>
        <v>6.1031670341273498</v>
      </c>
      <c r="EW36" s="50">
        <f t="shared" si="109"/>
        <v>1268139.5115824651</v>
      </c>
      <c r="EX36" s="44">
        <f t="shared" si="110"/>
        <v>8743.5175788783163</v>
      </c>
      <c r="EY36" s="26">
        <f t="shared" si="111"/>
        <v>3.9416861875268592</v>
      </c>
      <c r="EZ36" s="200">
        <f t="shared" si="112"/>
        <v>198.69176531592208</v>
      </c>
      <c r="FA36" s="196">
        <f t="shared" si="113"/>
        <v>2.2981798683581154</v>
      </c>
      <c r="FB36" s="202">
        <f t="shared" si="228"/>
        <v>6.9033987708837383</v>
      </c>
      <c r="FC36" s="205">
        <f t="shared" si="114"/>
        <v>8005690.0320597123</v>
      </c>
      <c r="FD36" s="205">
        <f t="shared" si="115"/>
        <v>1161.1292708698766</v>
      </c>
      <c r="FE36" s="207">
        <f t="shared" si="229"/>
        <v>48.843175109847891</v>
      </c>
      <c r="FF36" s="196">
        <f t="shared" si="20"/>
        <v>6.4304696432223771</v>
      </c>
      <c r="FG36" s="50">
        <f t="shared" si="116"/>
        <v>2694446.9864466116</v>
      </c>
      <c r="FH36" s="205">
        <f t="shared" si="117"/>
        <v>18577.565304272641</v>
      </c>
      <c r="FI36" s="213">
        <f t="shared" si="118"/>
        <v>4.2689887966218869</v>
      </c>
      <c r="FJ36" s="43">
        <f t="shared" si="230"/>
        <v>7.0167238840344561</v>
      </c>
      <c r="FK36" s="43">
        <f t="shared" si="119"/>
        <v>10392592.149917148</v>
      </c>
      <c r="FL36" s="205">
        <f t="shared" si="231"/>
        <v>1507.3207802396832</v>
      </c>
      <c r="FM36" s="207">
        <f t="shared" si="232"/>
        <v>46.570463687880306</v>
      </c>
      <c r="FN36" s="196">
        <f t="shared" si="248"/>
        <v>6.1709267686303306</v>
      </c>
      <c r="FO36" s="50">
        <f t="shared" si="233"/>
        <v>1482268.1218569342</v>
      </c>
      <c r="FP36" s="205">
        <f t="shared" si="234"/>
        <v>10219.882955854315</v>
      </c>
      <c r="FQ36" s="213">
        <f t="shared" si="235"/>
        <v>4.0094459220298404</v>
      </c>
      <c r="FR36" s="43">
        <f t="shared" si="120"/>
        <v>7.2784110734110907</v>
      </c>
      <c r="FS36" s="43">
        <f t="shared" si="121"/>
        <v>18985020.630462587</v>
      </c>
      <c r="FT36" s="205">
        <f t="shared" si="122"/>
        <v>2753.5494222010329</v>
      </c>
      <c r="FU36" s="207">
        <f t="shared" si="123"/>
        <v>36.250093633435426</v>
      </c>
      <c r="FV36" s="196">
        <f t="shared" si="249"/>
        <v>6.3050118855680024</v>
      </c>
      <c r="FW36" s="50">
        <f t="shared" si="124"/>
        <v>2018421.60214288</v>
      </c>
      <c r="FX36" s="205">
        <f t="shared" si="125"/>
        <v>13916.532525590643</v>
      </c>
      <c r="FY36" s="213">
        <f t="shared" si="126"/>
        <v>4.1435310389675122</v>
      </c>
      <c r="FZ36" s="252">
        <f t="shared" si="127"/>
        <v>0.29985137707079695</v>
      </c>
      <c r="GA36" s="253">
        <f t="shared" si="128"/>
        <v>1045531.5836302678</v>
      </c>
      <c r="GB36" s="205">
        <f t="shared" si="129"/>
        <v>3.857856310007207</v>
      </c>
      <c r="GC36" s="252">
        <f t="shared" si="130"/>
        <v>0.33251008966937101</v>
      </c>
      <c r="GD36" s="253">
        <f t="shared" si="131"/>
        <v>1160916.0338134184</v>
      </c>
      <c r="GE36" s="205">
        <f t="shared" si="132"/>
        <v>3.9033199628278186</v>
      </c>
      <c r="GF36" s="252">
        <f t="shared" si="133"/>
        <v>0.41394547905267892</v>
      </c>
      <c r="GG36" s="253">
        <f t="shared" si="134"/>
        <v>1450465.0671150167</v>
      </c>
      <c r="GH36" s="205">
        <f t="shared" si="135"/>
        <v>4.0000264271504813</v>
      </c>
      <c r="GL36" s="55">
        <v>31.622776601683803</v>
      </c>
      <c r="GM36" s="53">
        <v>1.5</v>
      </c>
      <c r="GN36" s="363">
        <v>3.8640140207984768</v>
      </c>
      <c r="GO36" s="44">
        <f t="shared" si="21"/>
        <v>6.0805471809696225</v>
      </c>
      <c r="GP36" s="50">
        <f t="shared" si="136"/>
        <v>1203780.1591942832</v>
      </c>
      <c r="GQ36" s="44">
        <f t="shared" si="137"/>
        <v>8299.7752904063764</v>
      </c>
      <c r="GR36" s="26">
        <f t="shared" si="138"/>
        <v>3.9190663343691323</v>
      </c>
      <c r="GS36" s="200">
        <f t="shared" si="139"/>
        <v>198.69176531592208</v>
      </c>
      <c r="GT36" s="196">
        <f t="shared" si="140"/>
        <v>2.2981798683581154</v>
      </c>
      <c r="GU36" s="202">
        <f t="shared" si="141"/>
        <v>6.9033987708837383</v>
      </c>
      <c r="GV36" s="205">
        <f t="shared" si="142"/>
        <v>8005690.0320597123</v>
      </c>
      <c r="GW36" s="205">
        <f t="shared" si="143"/>
        <v>1161.1292708698766</v>
      </c>
      <c r="GX36" s="207">
        <f t="shared" si="236"/>
        <v>48.843175109847891</v>
      </c>
      <c r="GY36" s="196">
        <f t="shared" si="22"/>
        <v>6.3907408080478127</v>
      </c>
      <c r="GZ36" s="50">
        <f t="shared" si="144"/>
        <v>2458899.666489555</v>
      </c>
      <c r="HA36" s="205">
        <f t="shared" si="145"/>
        <v>16953.523064525525</v>
      </c>
      <c r="HB36" s="213">
        <f t="shared" si="146"/>
        <v>4.2292599614473225</v>
      </c>
      <c r="HC36" s="43">
        <f t="shared" si="251"/>
        <v>7.0167238840344561</v>
      </c>
      <c r="HD36" s="43">
        <f t="shared" si="147"/>
        <v>10392592.149917148</v>
      </c>
      <c r="HE36" s="205">
        <f t="shared" si="237"/>
        <v>1507.3207802396832</v>
      </c>
      <c r="HF36" s="207">
        <f t="shared" si="238"/>
        <v>46.570463687880306</v>
      </c>
      <c r="HG36" s="196">
        <f t="shared" si="23"/>
        <v>6.4383024761487047</v>
      </c>
      <c r="HH36" s="50">
        <f t="shared" si="239"/>
        <v>2743484.2805732866</v>
      </c>
      <c r="HI36" s="205">
        <f t="shared" si="240"/>
        <v>18915.665678325473</v>
      </c>
      <c r="HJ36" s="213">
        <f t="shared" si="241"/>
        <v>4.2768216295482144</v>
      </c>
      <c r="HK36" s="43">
        <f t="shared" si="242"/>
        <v>7.2784110734110907</v>
      </c>
      <c r="HL36" s="43">
        <f t="shared" si="148"/>
        <v>18985020.630462587</v>
      </c>
      <c r="HM36" s="205">
        <f t="shared" si="149"/>
        <v>2753.5494222010329</v>
      </c>
      <c r="HN36" s="207">
        <f t="shared" si="243"/>
        <v>36.250093633435426</v>
      </c>
      <c r="HO36" s="196">
        <f t="shared" si="24"/>
        <v>6.5691318798747549</v>
      </c>
      <c r="HP36" s="50">
        <f t="shared" si="150"/>
        <v>3707933.0150054162</v>
      </c>
      <c r="HQ36" s="205">
        <f t="shared" si="151"/>
        <v>25565.308234538741</v>
      </c>
      <c r="HR36" s="213">
        <f t="shared" si="152"/>
        <v>4.4076510332742638</v>
      </c>
      <c r="HS36" s="252">
        <f t="shared" si="153"/>
        <v>0.28507891513290584</v>
      </c>
      <c r="HT36" s="253">
        <f t="shared" si="154"/>
        <v>994774.99353518931</v>
      </c>
      <c r="HU36" s="205">
        <f t="shared" si="155"/>
        <v>3.8362440129224389</v>
      </c>
      <c r="HV36" s="252">
        <f t="shared" si="156"/>
        <v>0.31685183945537643</v>
      </c>
      <c r="HW36" s="253">
        <f t="shared" si="157"/>
        <v>1107009.3340269956</v>
      </c>
      <c r="HX36" s="205">
        <f t="shared" si="158"/>
        <v>3.8826704361565767</v>
      </c>
      <c r="HY36" s="252">
        <f t="shared" si="159"/>
        <v>0.39672314563830913</v>
      </c>
      <c r="HZ36" s="253">
        <f t="shared" si="160"/>
        <v>1390812.7799803675</v>
      </c>
      <c r="IA36" s="205">
        <f t="shared" si="161"/>
        <v>3.9817878260991479</v>
      </c>
      <c r="IB36" s="205"/>
      <c r="IF36" s="55">
        <v>31.622776601683803</v>
      </c>
      <c r="IG36" s="53">
        <v>1.5</v>
      </c>
      <c r="IH36" s="67">
        <v>3.6265789731367342</v>
      </c>
      <c r="II36" s="305">
        <f t="shared" si="25"/>
        <v>6.2753874689534914</v>
      </c>
      <c r="IJ36" s="50">
        <f t="shared" si="162"/>
        <v>1885330.393881334</v>
      </c>
      <c r="IK36" s="305">
        <f t="shared" si="163"/>
        <v>12998.900586517266</v>
      </c>
      <c r="IL36" s="26">
        <f t="shared" si="164"/>
        <v>4.1139066223530003</v>
      </c>
      <c r="IM36" s="25">
        <f t="shared" si="165"/>
        <v>6.739013297656995</v>
      </c>
      <c r="IN36" s="305">
        <f t="shared" si="166"/>
        <v>5482937.5286300285</v>
      </c>
      <c r="IO36" s="305">
        <f t="shared" si="167"/>
        <v>795.23429327744213</v>
      </c>
      <c r="IP36" s="305">
        <f t="shared" si="168"/>
        <v>40.113736785967262</v>
      </c>
      <c r="IQ36" s="305">
        <f t="shared" si="169"/>
        <v>6.4387160524255114</v>
      </c>
      <c r="IR36" s="305">
        <f t="shared" si="170"/>
        <v>2746098.1301358207</v>
      </c>
      <c r="IS36" s="305">
        <f t="shared" si="171"/>
        <v>18933.68754373525</v>
      </c>
      <c r="IT36" s="396">
        <f t="shared" si="172"/>
        <v>4.2772352058250203</v>
      </c>
      <c r="IU36" s="25">
        <f t="shared" si="173"/>
        <v>6.8244148619381422</v>
      </c>
      <c r="IV36" s="305">
        <f t="shared" si="174"/>
        <v>6674440.439883505</v>
      </c>
      <c r="IW36" s="305">
        <f t="shared" si="175"/>
        <v>968.04749251982378</v>
      </c>
      <c r="IX36" s="305">
        <f t="shared" si="176"/>
        <v>38.090416338329035</v>
      </c>
      <c r="IY36" s="305">
        <f t="shared" si="177"/>
        <v>6.4796988957558934</v>
      </c>
      <c r="IZ36" s="305">
        <f t="shared" si="178"/>
        <v>3017858.658743165</v>
      </c>
      <c r="JA36" s="305">
        <f t="shared" si="179"/>
        <v>20807.411165956022</v>
      </c>
      <c r="JB36" s="396">
        <f t="shared" si="180"/>
        <v>4.3182180491554023</v>
      </c>
      <c r="JC36" s="303">
        <f t="shared" si="181"/>
        <v>6.9861898875971544</v>
      </c>
      <c r="JD36" s="303">
        <f t="shared" si="182"/>
        <v>9687013.1123169195</v>
      </c>
      <c r="JE36" s="303">
        <f t="shared" si="183"/>
        <v>1404.9850077842214</v>
      </c>
      <c r="JF36" s="303">
        <f t="shared" si="184"/>
        <v>34.636584681352552</v>
      </c>
      <c r="JG36" s="303">
        <f t="shared" si="185"/>
        <v>6.5523702352215389</v>
      </c>
      <c r="JH36" s="303">
        <f t="shared" si="186"/>
        <v>3567551.369037346</v>
      </c>
      <c r="JI36" s="303">
        <f t="shared" si="187"/>
        <v>24597.41047718393</v>
      </c>
      <c r="JJ36" s="395">
        <f t="shared" si="188"/>
        <v>4.3908893886210478</v>
      </c>
      <c r="JK36" s="252">
        <f t="shared" si="189"/>
        <v>0.26229144624017015</v>
      </c>
      <c r="JL36" s="253">
        <f t="shared" si="190"/>
        <v>938804.35215853853</v>
      </c>
      <c r="JM36" s="205">
        <f t="shared" si="191"/>
        <v>3.8110942476559067</v>
      </c>
      <c r="JN36" s="252">
        <f t="shared" si="192"/>
        <v>0.28490890262689494</v>
      </c>
      <c r="JO36" s="253">
        <f t="shared" si="193"/>
        <v>1020589.4370278345</v>
      </c>
      <c r="JP36" s="205">
        <f t="shared" si="194"/>
        <v>3.8473702225257784</v>
      </c>
      <c r="JQ36" s="252">
        <f t="shared" si="195"/>
        <v>0.33081847207651055</v>
      </c>
      <c r="JR36" s="253">
        <f t="shared" si="196"/>
        <v>1187109.5414761158</v>
      </c>
      <c r="JS36" s="205">
        <f t="shared" si="197"/>
        <v>3.9130099490715549</v>
      </c>
      <c r="JZ36" s="55">
        <v>31.622776601683803</v>
      </c>
      <c r="KA36" s="53">
        <v>1.5</v>
      </c>
      <c r="KB36" s="74">
        <v>3.8751340789711399</v>
      </c>
      <c r="KC36" s="25">
        <f t="shared" si="26"/>
        <v>6.1160512147608053</v>
      </c>
      <c r="KD36" s="50">
        <f t="shared" si="198"/>
        <v>1306324.9291728963</v>
      </c>
      <c r="KE36" s="305">
        <f t="shared" si="199"/>
        <v>9006.7968686641179</v>
      </c>
      <c r="KF36" s="26">
        <f t="shared" si="200"/>
        <v>3.9545703681603142</v>
      </c>
      <c r="KK36" s="55">
        <v>31.622776601683803</v>
      </c>
      <c r="KL36" s="53">
        <v>1.5</v>
      </c>
      <c r="KM36" s="74">
        <v>3.7718656501847336</v>
      </c>
      <c r="KN36" s="25">
        <f t="shared" si="27"/>
        <v>6.1081797328148744</v>
      </c>
      <c r="KO36" s="50">
        <f t="shared" si="201"/>
        <v>1282861.3851249616</v>
      </c>
      <c r="KP36" s="44">
        <f t="shared" si="202"/>
        <v>8845.0213637041797</v>
      </c>
      <c r="KQ36" s="26">
        <f t="shared" si="203"/>
        <v>3.9466988862143833</v>
      </c>
      <c r="KV36" s="55">
        <v>31.622776601683803</v>
      </c>
      <c r="KW36" s="53">
        <v>1.5</v>
      </c>
      <c r="KX36" s="74">
        <v>3.7707435633212443</v>
      </c>
      <c r="KY36" s="25">
        <f t="shared" si="28"/>
        <v>6.1921296723048656</v>
      </c>
      <c r="KZ36" s="50">
        <f t="shared" si="204"/>
        <v>1556430.2835472398</v>
      </c>
      <c r="LA36" s="44">
        <f t="shared" si="205"/>
        <v>10731.213261790166</v>
      </c>
      <c r="LB36" s="26">
        <f t="shared" si="206"/>
        <v>4.0306488257043753</v>
      </c>
    </row>
    <row r="37" spans="2:314" ht="15.75" customHeight="1">
      <c r="B37" s="46" t="s">
        <v>26</v>
      </c>
      <c r="C37" s="46">
        <v>34</v>
      </c>
      <c r="D37" s="20">
        <v>50</v>
      </c>
      <c r="E37" s="23">
        <v>66</v>
      </c>
      <c r="F37" s="43"/>
      <c r="G37" s="43"/>
      <c r="M37" s="30">
        <v>100</v>
      </c>
      <c r="N37" s="53">
        <v>2</v>
      </c>
      <c r="O37" s="210">
        <v>3.982298075330859</v>
      </c>
      <c r="P37" s="196">
        <f t="shared" si="3"/>
        <v>6.1915245607433409</v>
      </c>
      <c r="Q37" s="50">
        <f t="shared" si="29"/>
        <v>1554263.1868453352</v>
      </c>
      <c r="R37" s="196">
        <f t="shared" si="30"/>
        <v>10716.271650133744</v>
      </c>
      <c r="S37" s="213">
        <f t="shared" si="31"/>
        <v>4.0300437141428507</v>
      </c>
      <c r="T37" s="200">
        <f t="shared" si="32"/>
        <v>628.31853071795865</v>
      </c>
      <c r="U37" s="198">
        <f t="shared" si="33"/>
        <v>2.7981798683581149</v>
      </c>
      <c r="V37" s="202">
        <f t="shared" si="34"/>
        <v>7.5656628201724043</v>
      </c>
      <c r="W37" s="205">
        <f t="shared" si="35"/>
        <v>36784327.465984531</v>
      </c>
      <c r="X37" s="205">
        <f t="shared" si="36"/>
        <v>5335.125287011464</v>
      </c>
      <c r="Y37" s="207">
        <f t="shared" si="37"/>
        <v>44.017493003356989</v>
      </c>
      <c r="Z37" s="196">
        <f t="shared" si="4"/>
        <v>6.5938387799552141</v>
      </c>
      <c r="AA37" s="50">
        <f t="shared" si="38"/>
        <v>3924992.036702265</v>
      </c>
      <c r="AB37" s="205">
        <f t="shared" si="39"/>
        <v>27061.878094973308</v>
      </c>
      <c r="AC37" s="213">
        <f t="shared" si="40"/>
        <v>4.4323579333547238</v>
      </c>
      <c r="AD37" s="43">
        <f t="shared" si="5"/>
        <v>7.6423658923102824</v>
      </c>
      <c r="AE37" s="43">
        <f t="shared" si="41"/>
        <v>43890031.476838671</v>
      </c>
      <c r="AF37" s="205">
        <f t="shared" si="207"/>
        <v>6365.7223853377272</v>
      </c>
      <c r="AG37" s="207">
        <f t="shared" si="208"/>
        <v>40.198092779564973</v>
      </c>
      <c r="AH37" s="196">
        <f t="shared" si="6"/>
        <v>6.62990887632089</v>
      </c>
      <c r="AI37" s="50">
        <f t="shared" si="209"/>
        <v>4264900.2326554097</v>
      </c>
      <c r="AJ37" s="205">
        <f t="shared" si="210"/>
        <v>29405.463528103213</v>
      </c>
      <c r="AK37" s="213">
        <f t="shared" si="211"/>
        <v>4.4684280297203989</v>
      </c>
      <c r="AL37" s="43">
        <f t="shared" si="7"/>
        <v>7.77872580400643</v>
      </c>
      <c r="AM37" s="43">
        <f t="shared" si="42"/>
        <v>60079430.046163961</v>
      </c>
      <c r="AN37" s="205">
        <f t="shared" si="43"/>
        <v>8713.8003750355292</v>
      </c>
      <c r="AO37" s="207">
        <f t="shared" si="44"/>
        <v>33.385418644935996</v>
      </c>
      <c r="AP37" s="196">
        <f t="shared" si="8"/>
        <v>6.6932512177635637</v>
      </c>
      <c r="AQ37" s="50">
        <f t="shared" si="45"/>
        <v>4934591.6300373245</v>
      </c>
      <c r="AR37" s="205">
        <f t="shared" si="46"/>
        <v>34022.824987116139</v>
      </c>
      <c r="AS37" s="213">
        <f t="shared" si="47"/>
        <v>4.5317703711630735</v>
      </c>
      <c r="AT37" s="252">
        <f t="shared" si="48"/>
        <v>0.47953499612843981</v>
      </c>
      <c r="AU37" s="253">
        <f t="shared" si="49"/>
        <v>1696175.6502178528</v>
      </c>
      <c r="AV37" s="205">
        <f t="shared" si="50"/>
        <v>4.0679899777178274</v>
      </c>
      <c r="AW37" s="252">
        <f t="shared" si="51"/>
        <v>0.50512185089365447</v>
      </c>
      <c r="AX37" s="253">
        <f t="shared" si="52"/>
        <v>1789341.4851565864</v>
      </c>
      <c r="AY37" s="205">
        <f t="shared" si="53"/>
        <v>4.0912123843898458</v>
      </c>
      <c r="AZ37" s="252">
        <f t="shared" si="54"/>
        <v>0.55046114669719659</v>
      </c>
      <c r="BA37" s="253">
        <f t="shared" si="55"/>
        <v>1955663.6864898566</v>
      </c>
      <c r="BB37" s="205">
        <f t="shared" si="56"/>
        <v>4.1298133250884419</v>
      </c>
      <c r="BC37" s="248"/>
      <c r="BG37" s="30">
        <v>100</v>
      </c>
      <c r="BH37" s="53">
        <v>2</v>
      </c>
      <c r="BI37" s="363">
        <v>3.9382271582032313</v>
      </c>
      <c r="BJ37" s="44">
        <f t="shared" si="9"/>
        <v>6.1946235749455143</v>
      </c>
      <c r="BK37" s="50">
        <f t="shared" si="57"/>
        <v>1565393.6758377107</v>
      </c>
      <c r="BL37" s="44">
        <f t="shared" si="58"/>
        <v>10793.013700418815</v>
      </c>
      <c r="BM37" s="26">
        <f t="shared" si="59"/>
        <v>4.0331427283450232</v>
      </c>
      <c r="BN37" s="200">
        <f t="shared" si="60"/>
        <v>628.31853071795865</v>
      </c>
      <c r="BO37" s="198">
        <f t="shared" si="61"/>
        <v>2.7981798683581149</v>
      </c>
      <c r="BP37" s="202">
        <f t="shared" si="212"/>
        <v>7.1668476072309346</v>
      </c>
      <c r="BQ37" s="205">
        <f t="shared" si="62"/>
        <v>14684109.257753041</v>
      </c>
      <c r="BR37" s="205">
        <f t="shared" si="63"/>
        <v>2129.7538385259854</v>
      </c>
      <c r="BS37" s="207">
        <f t="shared" si="10"/>
        <v>44.55582952172886</v>
      </c>
      <c r="BT37" s="196">
        <f t="shared" si="11"/>
        <v>6.5180089980954268</v>
      </c>
      <c r="BU37" s="50">
        <f t="shared" si="64"/>
        <v>3296165.413924085</v>
      </c>
      <c r="BV37" s="205">
        <f t="shared" si="65"/>
        <v>22726.269449307223</v>
      </c>
      <c r="BW37" s="213">
        <f t="shared" si="66"/>
        <v>4.3565281514949366</v>
      </c>
      <c r="BX37" s="43">
        <f t="shared" si="213"/>
        <v>7.2675287819568499</v>
      </c>
      <c r="BY37" s="43">
        <f t="shared" si="67"/>
        <v>18515215.958537694</v>
      </c>
      <c r="BZ37" s="205">
        <f t="shared" si="214"/>
        <v>2685.4098921943901</v>
      </c>
      <c r="CA37" s="207">
        <f t="shared" si="215"/>
        <v>42.695668564092514</v>
      </c>
      <c r="CB37" s="196">
        <f t="shared" si="12"/>
        <v>6.5563350071256501</v>
      </c>
      <c r="CC37" s="50">
        <f t="shared" si="216"/>
        <v>3600269.4652467314</v>
      </c>
      <c r="CD37" s="205">
        <f t="shared" si="217"/>
        <v>24822.993898204553</v>
      </c>
      <c r="CE37" s="213">
        <f t="shared" si="218"/>
        <v>4.394854160525159</v>
      </c>
      <c r="CF37" s="43">
        <f t="shared" si="219"/>
        <v>7.4684641117288333</v>
      </c>
      <c r="CG37" s="43">
        <f t="shared" si="68"/>
        <v>29407906.691218965</v>
      </c>
      <c r="CH37" s="205">
        <f t="shared" si="69"/>
        <v>4265.263970681016</v>
      </c>
      <c r="CI37" s="207">
        <f t="shared" si="70"/>
        <v>33.546052491712189</v>
      </c>
      <c r="CJ37" s="196">
        <f t="shared" si="13"/>
        <v>6.6579272214144165</v>
      </c>
      <c r="CK37" s="50">
        <f t="shared" si="71"/>
        <v>4549118.2014595605</v>
      </c>
      <c r="CL37" s="205">
        <f t="shared" si="72"/>
        <v>31365.078210695319</v>
      </c>
      <c r="CM37" s="213">
        <f t="shared" si="73"/>
        <v>4.4964463748139254</v>
      </c>
      <c r="CN37" s="252">
        <f t="shared" si="74"/>
        <v>0.37273064133064182</v>
      </c>
      <c r="CO37" s="253">
        <f t="shared" si="75"/>
        <v>1331677.7353565546</v>
      </c>
      <c r="CP37" s="205">
        <f t="shared" si="76"/>
        <v>3.962918292130329</v>
      </c>
      <c r="CQ37" s="252">
        <f t="shared" si="77"/>
        <v>0.4046406440962681</v>
      </c>
      <c r="CR37" s="253">
        <f t="shared" si="78"/>
        <v>1447728.7790763958</v>
      </c>
      <c r="CS37" s="205">
        <f t="shared" si="79"/>
        <v>3.9992063611285142</v>
      </c>
      <c r="CT37" s="252">
        <f t="shared" si="80"/>
        <v>0.47054083178180728</v>
      </c>
      <c r="CU37" s="253">
        <f t="shared" si="81"/>
        <v>1689001.0333284622</v>
      </c>
      <c r="CV37" s="205">
        <f t="shared" si="82"/>
        <v>4.0661490686713533</v>
      </c>
      <c r="CZ37" s="30">
        <v>100</v>
      </c>
      <c r="DA37" s="53">
        <v>2</v>
      </c>
      <c r="DB37" s="363">
        <v>3.8741160936857075</v>
      </c>
      <c r="DC37" s="25">
        <f t="shared" si="14"/>
        <v>5.8586288290793798</v>
      </c>
      <c r="DD37" s="50">
        <f t="shared" si="83"/>
        <v>722152.35038111743</v>
      </c>
      <c r="DE37" s="44">
        <f t="shared" si="84"/>
        <v>4979.0671393137127</v>
      </c>
      <c r="DF37" s="26">
        <f t="shared" si="85"/>
        <v>3.6971479824788887</v>
      </c>
      <c r="DG37" s="200">
        <f t="shared" si="86"/>
        <v>628.31853071795865</v>
      </c>
      <c r="DH37" s="196">
        <f t="shared" si="87"/>
        <v>2.7981798683581149</v>
      </c>
      <c r="DI37" s="202">
        <f t="shared" si="88"/>
        <v>7.1668476072309346</v>
      </c>
      <c r="DJ37" s="205">
        <f t="shared" si="89"/>
        <v>14684109.257753041</v>
      </c>
      <c r="DK37" s="205">
        <f t="shared" si="90"/>
        <v>2129.7538385259854</v>
      </c>
      <c r="DL37" s="207">
        <f t="shared" si="220"/>
        <v>44.55582952172886</v>
      </c>
      <c r="DM37" s="196">
        <f t="shared" si="15"/>
        <v>6.2277532720390951</v>
      </c>
      <c r="DN37" s="50">
        <f t="shared" si="91"/>
        <v>1689480.8443981581</v>
      </c>
      <c r="DO37" s="205">
        <f t="shared" si="92"/>
        <v>11648.564946722645</v>
      </c>
      <c r="DP37" s="213">
        <f t="shared" si="93"/>
        <v>4.066272425438604</v>
      </c>
      <c r="DQ37" s="43">
        <f t="shared" si="221"/>
        <v>7.2675287819568499</v>
      </c>
      <c r="DR37" s="43">
        <f t="shared" si="94"/>
        <v>18515215.958537694</v>
      </c>
      <c r="DS37" s="205">
        <f t="shared" si="222"/>
        <v>2685.4098921943901</v>
      </c>
      <c r="DT37" s="207">
        <f t="shared" si="16"/>
        <v>42.695668564092514</v>
      </c>
      <c r="DU37" s="196">
        <f t="shared" si="17"/>
        <v>6.2667315039532792</v>
      </c>
      <c r="DV37" s="50">
        <f t="shared" si="223"/>
        <v>1848125.689739045</v>
      </c>
      <c r="DW37" s="205">
        <f t="shared" si="224"/>
        <v>12742.383080585178</v>
      </c>
      <c r="DX37" s="213">
        <f t="shared" si="225"/>
        <v>4.1052506573527889</v>
      </c>
      <c r="DY37" s="43">
        <f t="shared" si="226"/>
        <v>7.4684641117288333</v>
      </c>
      <c r="DZ37" s="43">
        <f t="shared" si="95"/>
        <v>29407906.691218965</v>
      </c>
      <c r="EA37" s="205">
        <f t="shared" si="96"/>
        <v>4265.263970681016</v>
      </c>
      <c r="EB37" s="207">
        <f t="shared" si="227"/>
        <v>33.546052491712189</v>
      </c>
      <c r="EC37" s="196">
        <f t="shared" si="18"/>
        <v>6.369786916963351</v>
      </c>
      <c r="ED37" s="50">
        <f t="shared" si="97"/>
        <v>2343078.9207349271</v>
      </c>
      <c r="EE37" s="205">
        <f t="shared" si="98"/>
        <v>16154.966819526346</v>
      </c>
      <c r="EF37" s="213">
        <f t="shared" si="99"/>
        <v>4.2083060703628608</v>
      </c>
      <c r="EG37" s="252">
        <f t="shared" si="100"/>
        <v>0.26442905049726823</v>
      </c>
      <c r="EH37" s="253">
        <f t="shared" si="101"/>
        <v>862550.47636907815</v>
      </c>
      <c r="EI37" s="205">
        <f t="shared" si="102"/>
        <v>3.7743036727588719</v>
      </c>
      <c r="EJ37" s="252">
        <f t="shared" si="103"/>
        <v>0.29134837108650796</v>
      </c>
      <c r="EK37" s="253">
        <f t="shared" si="104"/>
        <v>951405.83588107687</v>
      </c>
      <c r="EL37" s="205">
        <f t="shared" si="105"/>
        <v>3.8168849644345957</v>
      </c>
      <c r="EM37" s="252">
        <f t="shared" si="106"/>
        <v>0.34959230403205949</v>
      </c>
      <c r="EN37" s="253">
        <f t="shared" si="107"/>
        <v>1144525.736949279</v>
      </c>
      <c r="EO37" s="205">
        <f t="shared" si="108"/>
        <v>3.8971447164995232</v>
      </c>
      <c r="ES37" s="30">
        <v>100</v>
      </c>
      <c r="ET37" s="53">
        <v>2</v>
      </c>
      <c r="EU37" s="363">
        <v>4.0203152716584878</v>
      </c>
      <c r="EV37" s="44">
        <f t="shared" si="19"/>
        <v>6.1708489088123937</v>
      </c>
      <c r="EW37" s="50">
        <f t="shared" si="109"/>
        <v>1482002.4063428757</v>
      </c>
      <c r="EX37" s="44">
        <f t="shared" si="110"/>
        <v>10218.050911156604</v>
      </c>
      <c r="EY37" s="26">
        <f t="shared" si="111"/>
        <v>4.0093680622119034</v>
      </c>
      <c r="EZ37" s="200">
        <f t="shared" si="112"/>
        <v>628.31853071795865</v>
      </c>
      <c r="FA37" s="196">
        <f t="shared" si="113"/>
        <v>2.7981798683581149</v>
      </c>
      <c r="FB37" s="202">
        <f t="shared" si="228"/>
        <v>7.1668476072309346</v>
      </c>
      <c r="FC37" s="205">
        <f t="shared" si="114"/>
        <v>14684109.257753041</v>
      </c>
      <c r="FD37" s="205">
        <f t="shared" si="115"/>
        <v>2129.7538385259854</v>
      </c>
      <c r="FE37" s="207">
        <f t="shared" si="229"/>
        <v>44.55582952172886</v>
      </c>
      <c r="FF37" s="196">
        <f t="shared" si="20"/>
        <v>6.5338556968273007</v>
      </c>
      <c r="FG37" s="50">
        <f t="shared" si="116"/>
        <v>3418658.3176579718</v>
      </c>
      <c r="FH37" s="205">
        <f t="shared" si="117"/>
        <v>23570.828622255478</v>
      </c>
      <c r="FI37" s="213">
        <f t="shared" si="118"/>
        <v>4.3723748502268096</v>
      </c>
      <c r="FJ37" s="43">
        <f t="shared" si="230"/>
        <v>7.2675287819568499</v>
      </c>
      <c r="FK37" s="43">
        <f t="shared" si="119"/>
        <v>18515215.958537694</v>
      </c>
      <c r="FL37" s="205">
        <f t="shared" si="231"/>
        <v>2685.4098921943901</v>
      </c>
      <c r="FM37" s="207">
        <f t="shared" si="232"/>
        <v>42.695668564092514</v>
      </c>
      <c r="FN37" s="196">
        <f t="shared" si="248"/>
        <v>6.2667315039532792</v>
      </c>
      <c r="FO37" s="50">
        <f t="shared" si="233"/>
        <v>1848125.689739045</v>
      </c>
      <c r="FP37" s="205">
        <f t="shared" si="234"/>
        <v>12742.383080585178</v>
      </c>
      <c r="FQ37" s="213">
        <f t="shared" si="235"/>
        <v>4.1052506573527889</v>
      </c>
      <c r="FR37" s="43">
        <f t="shared" si="120"/>
        <v>7.4684641117288333</v>
      </c>
      <c r="FS37" s="43">
        <f t="shared" si="121"/>
        <v>29407906.691218965</v>
      </c>
      <c r="FT37" s="205">
        <f t="shared" si="122"/>
        <v>4265.263970681016</v>
      </c>
      <c r="FU37" s="207">
        <f t="shared" si="123"/>
        <v>33.546052491712189</v>
      </c>
      <c r="FV37" s="196">
        <f t="shared" si="249"/>
        <v>6.369786916963351</v>
      </c>
      <c r="FW37" s="50">
        <f t="shared" si="124"/>
        <v>2343078.9207349271</v>
      </c>
      <c r="FX37" s="205">
        <f t="shared" si="125"/>
        <v>16154.966819526346</v>
      </c>
      <c r="FY37" s="213">
        <f t="shared" si="126"/>
        <v>4.2083060703628608</v>
      </c>
      <c r="FZ37" s="252">
        <f t="shared" si="127"/>
        <v>0.37834941893611307</v>
      </c>
      <c r="GA37" s="253">
        <f t="shared" si="128"/>
        <v>1323548.3494237715</v>
      </c>
      <c r="GB37" s="205">
        <f t="shared" si="129"/>
        <v>3.9602589641705475</v>
      </c>
      <c r="GC37" s="252">
        <f t="shared" si="130"/>
        <v>0.41042661942360154</v>
      </c>
      <c r="GD37" s="253">
        <f t="shared" si="131"/>
        <v>1437891.8473531946</v>
      </c>
      <c r="GE37" s="205">
        <f t="shared" si="132"/>
        <v>3.9962453747286251</v>
      </c>
      <c r="GF37" s="252">
        <f t="shared" si="133"/>
        <v>0.4765162672512927</v>
      </c>
      <c r="GG37" s="253">
        <f t="shared" si="134"/>
        <v>1675159.7739502133</v>
      </c>
      <c r="GH37" s="205">
        <f t="shared" si="135"/>
        <v>4.0625753890325065</v>
      </c>
      <c r="GL37" s="30">
        <v>100</v>
      </c>
      <c r="GM37" s="53">
        <v>2</v>
      </c>
      <c r="GN37" s="363">
        <v>3.9809354084742212</v>
      </c>
      <c r="GO37" s="44">
        <f t="shared" si="21"/>
        <v>6.1482290556546655</v>
      </c>
      <c r="GP37" s="50">
        <f t="shared" si="136"/>
        <v>1406789.297502083</v>
      </c>
      <c r="GQ37" s="44">
        <f t="shared" si="137"/>
        <v>9699.4745768454613</v>
      </c>
      <c r="GR37" s="26">
        <f t="shared" si="138"/>
        <v>3.9867482090541744</v>
      </c>
      <c r="GS37" s="200">
        <f t="shared" si="139"/>
        <v>628.31853071795865</v>
      </c>
      <c r="GT37" s="196">
        <f t="shared" si="140"/>
        <v>2.7981798683581149</v>
      </c>
      <c r="GU37" s="202">
        <f t="shared" si="141"/>
        <v>7.1668476072309346</v>
      </c>
      <c r="GV37" s="205">
        <f t="shared" si="142"/>
        <v>14684109.257753041</v>
      </c>
      <c r="GW37" s="205">
        <f t="shared" si="143"/>
        <v>2129.7538385259854</v>
      </c>
      <c r="GX37" s="207">
        <f t="shared" si="236"/>
        <v>44.55582952172886</v>
      </c>
      <c r="GY37" s="196">
        <f t="shared" si="22"/>
        <v>6.4935755071235226</v>
      </c>
      <c r="GZ37" s="50">
        <f t="shared" si="144"/>
        <v>3115842.5741876359</v>
      </c>
      <c r="HA37" s="205">
        <f t="shared" si="145"/>
        <v>21482.986746805946</v>
      </c>
      <c r="HB37" s="213">
        <f t="shared" si="146"/>
        <v>4.3320946605230324</v>
      </c>
      <c r="HC37" s="43">
        <f t="shared" si="251"/>
        <v>7.2675287819568499</v>
      </c>
      <c r="HD37" s="43">
        <f t="shared" si="147"/>
        <v>18515215.958537694</v>
      </c>
      <c r="HE37" s="205">
        <f t="shared" si="237"/>
        <v>2685.4098921943901</v>
      </c>
      <c r="HF37" s="207">
        <f t="shared" si="238"/>
        <v>42.695668564092514</v>
      </c>
      <c r="HG37" s="196">
        <f t="shared" si="23"/>
        <v>6.5314989813474824</v>
      </c>
      <c r="HH37" s="50">
        <f t="shared" si="239"/>
        <v>3400157.0828469731</v>
      </c>
      <c r="HI37" s="205">
        <f t="shared" si="240"/>
        <v>23443.267048529997</v>
      </c>
      <c r="HJ37" s="213">
        <f t="shared" si="241"/>
        <v>4.3700181347469922</v>
      </c>
      <c r="HK37" s="43">
        <f t="shared" si="242"/>
        <v>7.4684641117288333</v>
      </c>
      <c r="HL37" s="43">
        <f t="shared" si="148"/>
        <v>29407906.691218965</v>
      </c>
      <c r="HM37" s="205">
        <f t="shared" si="149"/>
        <v>4265.263970681016</v>
      </c>
      <c r="HN37" s="207">
        <f t="shared" si="243"/>
        <v>33.546052491712189</v>
      </c>
      <c r="HO37" s="196">
        <f t="shared" si="24"/>
        <v>6.6320553025405484</v>
      </c>
      <c r="HP37" s="50">
        <f t="shared" si="150"/>
        <v>4286030.9472875576</v>
      </c>
      <c r="HQ37" s="205">
        <f t="shared" si="151"/>
        <v>29551.154734120359</v>
      </c>
      <c r="HR37" s="213">
        <f t="shared" si="152"/>
        <v>4.4705744559400582</v>
      </c>
      <c r="HS37" s="252">
        <f t="shared" si="153"/>
        <v>0.36169699632038105</v>
      </c>
      <c r="HT37" s="253">
        <f t="shared" si="154"/>
        <v>1266036.3008003593</v>
      </c>
      <c r="HU37" s="205">
        <f t="shared" si="155"/>
        <v>3.9409653116963788</v>
      </c>
      <c r="HV37" s="252">
        <f t="shared" si="156"/>
        <v>0.39325271557225638</v>
      </c>
      <c r="HW37" s="253">
        <f t="shared" si="157"/>
        <v>1378425.4118427103</v>
      </c>
      <c r="HX37" s="205">
        <f t="shared" si="158"/>
        <v>3.9779024243117203</v>
      </c>
      <c r="HY37" s="252">
        <f t="shared" si="159"/>
        <v>0.45872443215344283</v>
      </c>
      <c r="HZ37" s="253">
        <f t="shared" si="160"/>
        <v>1613146.2872467828</v>
      </c>
      <c r="IA37" s="205">
        <f t="shared" si="161"/>
        <v>4.0461929063205808</v>
      </c>
      <c r="IB37" s="205"/>
      <c r="IF37" s="30">
        <v>100</v>
      </c>
      <c r="IG37" s="53">
        <v>2</v>
      </c>
      <c r="IH37" s="67">
        <v>3.7169060273664698</v>
      </c>
      <c r="II37" s="305">
        <f t="shared" si="25"/>
        <v>6.3373784089807828</v>
      </c>
      <c r="IJ37" s="50">
        <f t="shared" si="162"/>
        <v>2174595.1194108445</v>
      </c>
      <c r="IK37" s="305">
        <f t="shared" si="163"/>
        <v>14993.311445509114</v>
      </c>
      <c r="IL37" s="26">
        <f t="shared" si="164"/>
        <v>4.1758975623802925</v>
      </c>
      <c r="IM37" s="25">
        <f t="shared" si="165"/>
        <v>6.9588687927054442</v>
      </c>
      <c r="IN37" s="305">
        <f t="shared" si="166"/>
        <v>9096384.1483144034</v>
      </c>
      <c r="IO37" s="305">
        <f t="shared" si="167"/>
        <v>1319.3213641032244</v>
      </c>
      <c r="IP37" s="305">
        <f t="shared" si="168"/>
        <v>37.603050704923085</v>
      </c>
      <c r="IQ37" s="305">
        <f t="shared" si="169"/>
        <v>6.5249684202358456</v>
      </c>
      <c r="IR37" s="305">
        <f t="shared" si="170"/>
        <v>3349410.8299991288</v>
      </c>
      <c r="IS37" s="305">
        <f t="shared" si="171"/>
        <v>23093.383814244793</v>
      </c>
      <c r="IT37" s="396">
        <f t="shared" si="172"/>
        <v>4.3634875736353553</v>
      </c>
      <c r="IU37" s="25">
        <f t="shared" si="173"/>
        <v>7.0249310539149388</v>
      </c>
      <c r="IV37" s="305">
        <f t="shared" si="174"/>
        <v>10590855.775176605</v>
      </c>
      <c r="IW37" s="305">
        <f t="shared" si="175"/>
        <v>1536.0765399200645</v>
      </c>
      <c r="IX37" s="305">
        <f t="shared" si="176"/>
        <v>35.961752755052359</v>
      </c>
      <c r="IY37" s="305">
        <f t="shared" si="177"/>
        <v>6.5552082396845961</v>
      </c>
      <c r="IZ37" s="305">
        <f t="shared" si="178"/>
        <v>3590940.7524406947</v>
      </c>
      <c r="JA37" s="305">
        <f t="shared" si="179"/>
        <v>24758.674662298003</v>
      </c>
      <c r="JB37" s="396">
        <f t="shared" si="180"/>
        <v>4.3937273930841059</v>
      </c>
      <c r="JC37" s="303">
        <f t="shared" si="181"/>
        <v>7.1425802023019491</v>
      </c>
      <c r="JD37" s="303">
        <f t="shared" si="182"/>
        <v>13886097.244547116</v>
      </c>
      <c r="JE37" s="303">
        <f t="shared" si="183"/>
        <v>2014.0117721546246</v>
      </c>
      <c r="JF37" s="303">
        <f t="shared" si="184"/>
        <v>33.179127925894534</v>
      </c>
      <c r="JG37" s="303">
        <f t="shared" si="185"/>
        <v>6.6067822897109583</v>
      </c>
      <c r="JH37" s="303">
        <f t="shared" si="186"/>
        <v>4043731.3005874269</v>
      </c>
      <c r="JI37" s="303">
        <f t="shared" si="187"/>
        <v>27880.556822038165</v>
      </c>
      <c r="JJ37" s="395">
        <f t="shared" si="188"/>
        <v>4.4453014431104672</v>
      </c>
      <c r="JK37" s="252">
        <f t="shared" si="189"/>
        <v>0.32280088056838818</v>
      </c>
      <c r="JL37" s="253">
        <f t="shared" si="190"/>
        <v>1157976.3577098113</v>
      </c>
      <c r="JM37" s="205">
        <f t="shared" si="191"/>
        <v>3.9022188459334259</v>
      </c>
      <c r="JN37" s="252">
        <f t="shared" si="192"/>
        <v>0.34235795124286972</v>
      </c>
      <c r="JO37" s="253">
        <f t="shared" si="193"/>
        <v>1229081.3137861879</v>
      </c>
      <c r="JP37" s="205">
        <f t="shared" si="194"/>
        <v>3.9280997693701445</v>
      </c>
      <c r="JQ37" s="252">
        <f t="shared" si="195"/>
        <v>0.37852070531018933</v>
      </c>
      <c r="JR37" s="253">
        <f t="shared" si="196"/>
        <v>1360949.2663147426</v>
      </c>
      <c r="JS37" s="205">
        <f t="shared" si="197"/>
        <v>3.9723610892051724</v>
      </c>
      <c r="JZ37" s="30">
        <v>100</v>
      </c>
      <c r="KA37" s="53">
        <v>2</v>
      </c>
      <c r="KB37" s="74">
        <v>3.9575712760800394</v>
      </c>
      <c r="KC37" s="25">
        <f t="shared" si="26"/>
        <v>6.1888735068426435</v>
      </c>
      <c r="KD37" s="50">
        <f t="shared" si="198"/>
        <v>1544804.4323236754</v>
      </c>
      <c r="KE37" s="305">
        <f t="shared" si="199"/>
        <v>10651.055807807983</v>
      </c>
      <c r="KF37" s="26">
        <f t="shared" si="200"/>
        <v>4.0273926602421524</v>
      </c>
      <c r="KK37" s="30">
        <v>100</v>
      </c>
      <c r="KL37" s="53">
        <v>2</v>
      </c>
      <c r="KM37" s="74">
        <v>3.8482271746147898</v>
      </c>
      <c r="KN37" s="25">
        <f t="shared" si="27"/>
        <v>6.1809623909133116</v>
      </c>
      <c r="KO37" s="50">
        <f t="shared" si="201"/>
        <v>1516918.9994341701</v>
      </c>
      <c r="KP37" s="44">
        <f t="shared" si="202"/>
        <v>10458.792440538738</v>
      </c>
      <c r="KQ37" s="26">
        <f t="shared" si="203"/>
        <v>4.0194815443128205</v>
      </c>
      <c r="KV37" s="30">
        <v>100</v>
      </c>
      <c r="KW37" s="53">
        <v>2</v>
      </c>
      <c r="KX37" s="74">
        <v>3.8403054512713686</v>
      </c>
      <c r="KY37" s="25">
        <f t="shared" si="28"/>
        <v>6.2607075233397307</v>
      </c>
      <c r="KZ37" s="50">
        <f t="shared" si="204"/>
        <v>1822667.8088955325</v>
      </c>
      <c r="LA37" s="44">
        <f t="shared" si="205"/>
        <v>12566.857102060561</v>
      </c>
      <c r="LB37" s="26">
        <f t="shared" si="206"/>
        <v>4.0992266767392405</v>
      </c>
    </row>
    <row r="38" spans="2:314" ht="15.75" thickBot="1">
      <c r="B38" s="47" t="s">
        <v>27</v>
      </c>
      <c r="C38" s="47">
        <v>10</v>
      </c>
      <c r="D38" s="21">
        <v>2</v>
      </c>
      <c r="E38" s="24">
        <v>90</v>
      </c>
      <c r="F38" s="43"/>
      <c r="G38" s="43"/>
      <c r="M38" s="55">
        <v>316.22776601683825</v>
      </c>
      <c r="N38" s="53">
        <v>2.5</v>
      </c>
      <c r="O38" s="210">
        <v>4.0795001649845739</v>
      </c>
      <c r="P38" s="196">
        <f t="shared" si="3"/>
        <v>6.2562404666897411</v>
      </c>
      <c r="Q38" s="50">
        <f t="shared" si="29"/>
        <v>1804016.3392288878</v>
      </c>
      <c r="R38" s="196">
        <f t="shared" si="30"/>
        <v>12438.259695061766</v>
      </c>
      <c r="S38" s="213">
        <f t="shared" si="31"/>
        <v>4.0947596200892509</v>
      </c>
      <c r="T38" s="200">
        <f t="shared" si="32"/>
        <v>1986.917653159222</v>
      </c>
      <c r="U38" s="198">
        <f t="shared" si="33"/>
        <v>3.2981798683581154</v>
      </c>
      <c r="V38" s="202">
        <f t="shared" si="34"/>
        <v>7.7883559871095489</v>
      </c>
      <c r="W38" s="205">
        <f t="shared" si="35"/>
        <v>61426530.636572957</v>
      </c>
      <c r="X38" s="205">
        <f t="shared" si="36"/>
        <v>8909.1811504672696</v>
      </c>
      <c r="Y38" s="207">
        <f t="shared" si="37"/>
        <v>38.044790900214259</v>
      </c>
      <c r="Z38" s="196">
        <f t="shared" si="4"/>
        <v>6.6727110377720464</v>
      </c>
      <c r="AA38" s="50">
        <f t="shared" si="38"/>
        <v>4706640.6109591583</v>
      </c>
      <c r="AB38" s="205">
        <f t="shared" si="39"/>
        <v>32451.157418816765</v>
      </c>
      <c r="AC38" s="213">
        <f t="shared" si="40"/>
        <v>4.5112301911715562</v>
      </c>
      <c r="AD38" s="43">
        <f t="shared" si="5"/>
        <v>7.8457195938608733</v>
      </c>
      <c r="AE38" s="43">
        <f t="shared" si="41"/>
        <v>70100254.367461562</v>
      </c>
      <c r="AF38" s="205">
        <f t="shared" si="207"/>
        <v>10167.20069294789</v>
      </c>
      <c r="AG38" s="207">
        <f t="shared" si="208"/>
        <v>35.052912036935737</v>
      </c>
      <c r="AH38" s="196">
        <f t="shared" si="6"/>
        <v>6.6987678787939258</v>
      </c>
      <c r="AI38" s="50">
        <f t="shared" si="209"/>
        <v>4997673.4851344284</v>
      </c>
      <c r="AJ38" s="205">
        <f t="shared" si="210"/>
        <v>34457.759238365448</v>
      </c>
      <c r="AK38" s="213">
        <f t="shared" si="211"/>
        <v>4.5372870321934355</v>
      </c>
      <c r="AL38" s="43">
        <f t="shared" si="7"/>
        <v>7.9351624129641856</v>
      </c>
      <c r="AM38" s="43">
        <f t="shared" si="42"/>
        <v>86131579.794810876</v>
      </c>
      <c r="AN38" s="205">
        <f t="shared" si="43"/>
        <v>12492.35207027978</v>
      </c>
      <c r="AO38" s="207">
        <f t="shared" si="44"/>
        <v>29.792761421078605</v>
      </c>
      <c r="AP38" s="196">
        <f t="shared" si="8"/>
        <v>6.742282359995655</v>
      </c>
      <c r="AQ38" s="50">
        <f t="shared" si="45"/>
        <v>5524364.9350694837</v>
      </c>
      <c r="AR38" s="205">
        <f t="shared" si="46"/>
        <v>38089.170379719675</v>
      </c>
      <c r="AS38" s="213">
        <f t="shared" si="47"/>
        <v>4.5808015133951647</v>
      </c>
      <c r="AT38" s="252">
        <f t="shared" si="48"/>
        <v>0.55364061509352636</v>
      </c>
      <c r="AU38" s="253">
        <f t="shared" si="49"/>
        <v>1967394.1238805857</v>
      </c>
      <c r="AV38" s="205">
        <f t="shared" si="50"/>
        <v>4.132410523324304</v>
      </c>
      <c r="AW38" s="252">
        <f t="shared" si="51"/>
        <v>0.57248051673184042</v>
      </c>
      <c r="AX38" s="253">
        <f t="shared" si="52"/>
        <v>2037104.7874762618</v>
      </c>
      <c r="AY38" s="205">
        <f t="shared" si="53"/>
        <v>4.1475325228278637</v>
      </c>
      <c r="AZ38" s="252">
        <f t="shared" si="54"/>
        <v>0.60142357932071744</v>
      </c>
      <c r="BA38" s="253">
        <f t="shared" si="55"/>
        <v>2144939.4319844912</v>
      </c>
      <c r="BB38" s="205">
        <f t="shared" si="56"/>
        <v>4.1699341866445883</v>
      </c>
      <c r="BC38" s="248"/>
      <c r="BG38" s="55">
        <v>316.22776601683825</v>
      </c>
      <c r="BH38" s="53">
        <v>2.5</v>
      </c>
      <c r="BI38" s="363">
        <v>4.0439963694456269</v>
      </c>
      <c r="BJ38" s="44">
        <f t="shared" si="9"/>
        <v>6.2626279189417513</v>
      </c>
      <c r="BK38" s="50">
        <f t="shared" si="57"/>
        <v>1830745.2623918005</v>
      </c>
      <c r="BL38" s="44">
        <f t="shared" si="58"/>
        <v>12622.549205328491</v>
      </c>
      <c r="BM38" s="26">
        <f t="shared" si="59"/>
        <v>4.1011470723412611</v>
      </c>
      <c r="BN38" s="200">
        <f t="shared" si="60"/>
        <v>1986.917653159222</v>
      </c>
      <c r="BO38" s="198">
        <f t="shared" si="61"/>
        <v>3.2981798683581154</v>
      </c>
      <c r="BP38" s="202">
        <f t="shared" si="212"/>
        <v>7.4059017371963289</v>
      </c>
      <c r="BQ38" s="205">
        <f t="shared" si="62"/>
        <v>25462540.758614585</v>
      </c>
      <c r="BR38" s="205">
        <f t="shared" si="63"/>
        <v>3693.0359865479422</v>
      </c>
      <c r="BS38" s="207">
        <f t="shared" si="10"/>
        <v>40.493604432530816</v>
      </c>
      <c r="BT38" s="196">
        <f t="shared" si="11"/>
        <v>6.6048602387888655</v>
      </c>
      <c r="BU38" s="50">
        <f t="shared" si="64"/>
        <v>4025874.5596951186</v>
      </c>
      <c r="BV38" s="205">
        <f t="shared" si="65"/>
        <v>27757.438879203513</v>
      </c>
      <c r="BW38" s="213">
        <f t="shared" si="66"/>
        <v>4.4433793921883744</v>
      </c>
      <c r="BX38" s="43">
        <f t="shared" si="213"/>
        <v>7.4930025955825652</v>
      </c>
      <c r="BY38" s="43">
        <f t="shared" si="67"/>
        <v>31117349.344890084</v>
      </c>
      <c r="BZ38" s="205">
        <f t="shared" si="214"/>
        <v>4513.1981142841678</v>
      </c>
      <c r="CA38" s="207">
        <f t="shared" si="215"/>
        <v>39.249828415820872</v>
      </c>
      <c r="CB38" s="196">
        <f t="shared" si="12"/>
        <v>6.6332915332445443</v>
      </c>
      <c r="CC38" s="50">
        <f t="shared" si="216"/>
        <v>4298248.6282155076</v>
      </c>
      <c r="CD38" s="205">
        <f t="shared" si="217"/>
        <v>29635.392711875153</v>
      </c>
      <c r="CE38" s="213">
        <f t="shared" si="218"/>
        <v>4.4718106866440541</v>
      </c>
      <c r="CF38" s="43">
        <f t="shared" si="219"/>
        <v>7.6349767646194433</v>
      </c>
      <c r="CG38" s="43">
        <f t="shared" si="68"/>
        <v>43149599.055296026</v>
      </c>
      <c r="CH38" s="205">
        <f t="shared" si="69"/>
        <v>6258.3315477820252</v>
      </c>
      <c r="CI38" s="207">
        <f t="shared" si="70"/>
        <v>31.437373845235356</v>
      </c>
      <c r="CJ38" s="196">
        <f t="shared" si="13"/>
        <v>6.7079566105072388</v>
      </c>
      <c r="CK38" s="50">
        <f t="shared" si="71"/>
        <v>5104539.9899001112</v>
      </c>
      <c r="CL38" s="205">
        <f t="shared" si="72"/>
        <v>35194.57814076369</v>
      </c>
      <c r="CM38" s="213">
        <f t="shared" si="73"/>
        <v>4.5464757639067486</v>
      </c>
      <c r="CN38" s="252">
        <f t="shared" si="74"/>
        <v>0.44979895103607831</v>
      </c>
      <c r="CO38" s="253">
        <f t="shared" si="75"/>
        <v>1612803.3214336738</v>
      </c>
      <c r="CP38" s="205">
        <f t="shared" si="76"/>
        <v>4.0461005625590563</v>
      </c>
      <c r="CQ38" s="252">
        <f t="shared" si="77"/>
        <v>0.47870853169607036</v>
      </c>
      <c r="CR38" s="253">
        <f t="shared" si="78"/>
        <v>1719078.1339680406</v>
      </c>
      <c r="CS38" s="205">
        <f t="shared" si="79"/>
        <v>4.073814769690987</v>
      </c>
      <c r="CT38" s="252">
        <f t="shared" si="80"/>
        <v>0.52605479676313283</v>
      </c>
      <c r="CU38" s="253">
        <f t="shared" si="81"/>
        <v>1894329.1346650722</v>
      </c>
      <c r="CV38" s="205">
        <f t="shared" si="82"/>
        <v>4.115974592137662</v>
      </c>
      <c r="CZ38" s="55">
        <v>316.22776601683825</v>
      </c>
      <c r="DA38" s="53">
        <v>2.5</v>
      </c>
      <c r="DB38" s="363">
        <v>3.9758040961614514</v>
      </c>
      <c r="DC38" s="25">
        <f t="shared" si="14"/>
        <v>5.918534880114553</v>
      </c>
      <c r="DD38" s="50">
        <f t="shared" si="83"/>
        <v>828962.49125108426</v>
      </c>
      <c r="DE38" s="44">
        <f t="shared" si="84"/>
        <v>5715.4974261783254</v>
      </c>
      <c r="DF38" s="26">
        <f t="shared" si="85"/>
        <v>3.7570540335140628</v>
      </c>
      <c r="DG38" s="200">
        <f t="shared" si="86"/>
        <v>1986.917653159222</v>
      </c>
      <c r="DH38" s="196">
        <f t="shared" si="87"/>
        <v>3.2981798683581154</v>
      </c>
      <c r="DI38" s="202">
        <f t="shared" si="88"/>
        <v>7.4059017371963289</v>
      </c>
      <c r="DJ38" s="205">
        <f t="shared" si="89"/>
        <v>25462540.758614585</v>
      </c>
      <c r="DK38" s="205">
        <f t="shared" si="90"/>
        <v>3693.0359865479422</v>
      </c>
      <c r="DL38" s="207">
        <f t="shared" si="220"/>
        <v>40.493604432530816</v>
      </c>
      <c r="DM38" s="196">
        <f t="shared" si="15"/>
        <v>6.3161254020830206</v>
      </c>
      <c r="DN38" s="50">
        <f t="shared" si="91"/>
        <v>2070739.1862753639</v>
      </c>
      <c r="DO38" s="205">
        <f t="shared" si="92"/>
        <v>14277.249711963928</v>
      </c>
      <c r="DP38" s="213">
        <f t="shared" si="93"/>
        <v>4.1546445554825304</v>
      </c>
      <c r="DQ38" s="43">
        <f t="shared" si="221"/>
        <v>7.4930025955825652</v>
      </c>
      <c r="DR38" s="43">
        <f t="shared" si="94"/>
        <v>31117349.344890084</v>
      </c>
      <c r="DS38" s="205">
        <f t="shared" si="222"/>
        <v>4513.1981142841678</v>
      </c>
      <c r="DT38" s="207">
        <f t="shared" si="16"/>
        <v>39.249828415820872</v>
      </c>
      <c r="DU38" s="196">
        <f t="shared" si="17"/>
        <v>6.3450892991307892</v>
      </c>
      <c r="DV38" s="50">
        <f t="shared" si="223"/>
        <v>2213549.8103760015</v>
      </c>
      <c r="DW38" s="205">
        <f t="shared" si="224"/>
        <v>15261.89469058804</v>
      </c>
      <c r="DX38" s="213">
        <f t="shared" si="225"/>
        <v>4.183608452530299</v>
      </c>
      <c r="DY38" s="43">
        <f t="shared" si="226"/>
        <v>7.6349767646194433</v>
      </c>
      <c r="DZ38" s="43">
        <f t="shared" si="95"/>
        <v>43149599.055296026</v>
      </c>
      <c r="EA38" s="205">
        <f t="shared" si="96"/>
        <v>6258.3315477820252</v>
      </c>
      <c r="EB38" s="207">
        <f t="shared" si="227"/>
        <v>31.437373845235356</v>
      </c>
      <c r="EC38" s="196">
        <f t="shared" si="18"/>
        <v>6.4208056122336492</v>
      </c>
      <c r="ED38" s="50">
        <f t="shared" si="97"/>
        <v>2635151.6427744376</v>
      </c>
      <c r="EE38" s="205">
        <f t="shared" si="98"/>
        <v>18168.738140535479</v>
      </c>
      <c r="EF38" s="213">
        <f t="shared" si="99"/>
        <v>4.2593247656331581</v>
      </c>
      <c r="EG38" s="252">
        <f t="shared" si="100"/>
        <v>0.3308609606937602</v>
      </c>
      <c r="EH38" s="253">
        <f t="shared" si="101"/>
        <v>1082278.869843866</v>
      </c>
      <c r="EI38" s="205">
        <f t="shared" si="102"/>
        <v>3.8728583328665991</v>
      </c>
      <c r="EJ38" s="252">
        <f t="shared" si="103"/>
        <v>0.35707254355189577</v>
      </c>
      <c r="EK38" s="253">
        <f t="shared" si="104"/>
        <v>1169423.3892700321</v>
      </c>
      <c r="EL38" s="205">
        <f t="shared" si="105"/>
        <v>3.9064909291752121</v>
      </c>
      <c r="EM38" s="252">
        <f t="shared" si="106"/>
        <v>0.40163798946281182</v>
      </c>
      <c r="EN38" s="253">
        <f t="shared" si="107"/>
        <v>1318271.6617265702</v>
      </c>
      <c r="EO38" s="205">
        <f t="shared" si="108"/>
        <v>3.9585240697512187</v>
      </c>
      <c r="ES38" s="55">
        <v>316.22776601683825</v>
      </c>
      <c r="ET38" s="53">
        <v>2.5</v>
      </c>
      <c r="EU38" s="363">
        <v>4.1263465030967534</v>
      </c>
      <c r="EV38" s="44">
        <f t="shared" si="19"/>
        <v>6.230981628874412</v>
      </c>
      <c r="EW38" s="50">
        <f t="shared" si="109"/>
        <v>1702086.5067747359</v>
      </c>
      <c r="EX38" s="44">
        <f t="shared" si="110"/>
        <v>11735.477963450177</v>
      </c>
      <c r="EY38" s="26">
        <f t="shared" si="111"/>
        <v>4.0695007822739218</v>
      </c>
      <c r="EZ38" s="200">
        <f t="shared" si="112"/>
        <v>1986.917653159222</v>
      </c>
      <c r="FA38" s="196">
        <f t="shared" si="113"/>
        <v>3.2981798683581154</v>
      </c>
      <c r="FB38" s="202">
        <f t="shared" si="228"/>
        <v>7.4059017371963289</v>
      </c>
      <c r="FC38" s="205">
        <f t="shared" si="114"/>
        <v>25462540.758614585</v>
      </c>
      <c r="FD38" s="205">
        <f t="shared" si="115"/>
        <v>3693.0359865479422</v>
      </c>
      <c r="FE38" s="207">
        <f t="shared" si="229"/>
        <v>40.493604432530816</v>
      </c>
      <c r="FF38" s="196">
        <f t="shared" si="20"/>
        <v>6.620249816893546</v>
      </c>
      <c r="FG38" s="50">
        <f t="shared" si="116"/>
        <v>4171092.4599845302</v>
      </c>
      <c r="FH38" s="205">
        <f t="shared" si="117"/>
        <v>28758.681449402939</v>
      </c>
      <c r="FI38" s="213">
        <f t="shared" si="118"/>
        <v>4.4587689702930557</v>
      </c>
      <c r="FJ38" s="43">
        <f t="shared" si="230"/>
        <v>7.4930025955825652</v>
      </c>
      <c r="FK38" s="43">
        <f t="shared" si="119"/>
        <v>31117349.344890084</v>
      </c>
      <c r="FL38" s="205">
        <f t="shared" si="231"/>
        <v>4513.1981142841678</v>
      </c>
      <c r="FM38" s="207">
        <f t="shared" si="232"/>
        <v>39.249828415820872</v>
      </c>
      <c r="FN38" s="196">
        <f t="shared" si="248"/>
        <v>6.3450892991307892</v>
      </c>
      <c r="FO38" s="50">
        <f t="shared" si="233"/>
        <v>2213549.8103760015</v>
      </c>
      <c r="FP38" s="205">
        <f t="shared" si="234"/>
        <v>15261.89469058804</v>
      </c>
      <c r="FQ38" s="213">
        <f t="shared" si="235"/>
        <v>4.183608452530299</v>
      </c>
      <c r="FR38" s="43">
        <f t="shared" si="120"/>
        <v>7.6349767646194433</v>
      </c>
      <c r="FS38" s="43">
        <f t="shared" si="121"/>
        <v>43149599.055296026</v>
      </c>
      <c r="FT38" s="205">
        <f t="shared" si="122"/>
        <v>6258.3315477820252</v>
      </c>
      <c r="FU38" s="207">
        <f t="shared" si="123"/>
        <v>31.437373845235356</v>
      </c>
      <c r="FV38" s="196">
        <f t="shared" si="249"/>
        <v>6.4208056122336492</v>
      </c>
      <c r="FW38" s="50">
        <f t="shared" si="124"/>
        <v>2635151.6427744376</v>
      </c>
      <c r="FX38" s="205">
        <f t="shared" si="125"/>
        <v>18168.738140535479</v>
      </c>
      <c r="FY38" s="213">
        <f t="shared" si="126"/>
        <v>4.2593247656331581</v>
      </c>
      <c r="FZ38" s="252">
        <f t="shared" si="127"/>
        <v>0.45573735030110785</v>
      </c>
      <c r="GA38" s="253">
        <f t="shared" si="128"/>
        <v>1600290.4535084493</v>
      </c>
      <c r="GB38" s="205">
        <f t="shared" si="129"/>
        <v>4.0427179678728251</v>
      </c>
      <c r="GC38" s="252">
        <f t="shared" si="130"/>
        <v>0.48469286664862354</v>
      </c>
      <c r="GD38" s="253">
        <f t="shared" si="131"/>
        <v>1704697.0449705059</v>
      </c>
      <c r="GE38" s="205">
        <f t="shared" si="132"/>
        <v>4.0701663617202843</v>
      </c>
      <c r="GF38" s="252">
        <f t="shared" si="133"/>
        <v>0.5320275723883674</v>
      </c>
      <c r="GG38" s="253">
        <f t="shared" si="134"/>
        <v>1876638.5380310232</v>
      </c>
      <c r="GH38" s="205">
        <f t="shared" si="135"/>
        <v>4.1118997840092764</v>
      </c>
      <c r="GL38" s="55">
        <v>316.22776601683825</v>
      </c>
      <c r="GM38" s="53">
        <v>2.5</v>
      </c>
      <c r="GN38" s="363">
        <v>4.0802401746079378</v>
      </c>
      <c r="GO38" s="44">
        <f t="shared" si="21"/>
        <v>6.2083617757166838</v>
      </c>
      <c r="GP38" s="50">
        <f t="shared" si="136"/>
        <v>1615703.9090525066</v>
      </c>
      <c r="GQ38" s="44">
        <f t="shared" si="137"/>
        <v>11139.89068397886</v>
      </c>
      <c r="GR38" s="26">
        <f t="shared" si="138"/>
        <v>4.0468809291161927</v>
      </c>
      <c r="GS38" s="200">
        <f t="shared" si="139"/>
        <v>1986.917653159222</v>
      </c>
      <c r="GT38" s="196">
        <f t="shared" si="140"/>
        <v>3.2981798683581154</v>
      </c>
      <c r="GU38" s="202">
        <f t="shared" si="141"/>
        <v>7.4059017371963289</v>
      </c>
      <c r="GV38" s="205">
        <f t="shared" si="142"/>
        <v>25462540.758614585</v>
      </c>
      <c r="GW38" s="205">
        <f t="shared" si="143"/>
        <v>3693.0359865479422</v>
      </c>
      <c r="GX38" s="207">
        <f t="shared" si="236"/>
        <v>40.493604432530816</v>
      </c>
      <c r="GY38" s="196">
        <f t="shared" si="22"/>
        <v>6.5795095341379692</v>
      </c>
      <c r="GZ38" s="50">
        <f t="shared" si="144"/>
        <v>3797602.7581942473</v>
      </c>
      <c r="HA38" s="205">
        <f t="shared" si="145"/>
        <v>26183.559593087368</v>
      </c>
      <c r="HB38" s="213">
        <f t="shared" si="146"/>
        <v>4.418028687537479</v>
      </c>
      <c r="HC38" s="43">
        <f t="shared" si="251"/>
        <v>7.4930025955825652</v>
      </c>
      <c r="HD38" s="43">
        <f t="shared" si="147"/>
        <v>31117349.344890084</v>
      </c>
      <c r="HE38" s="205">
        <f t="shared" si="237"/>
        <v>4513.1981142841678</v>
      </c>
      <c r="HF38" s="207">
        <f t="shared" si="238"/>
        <v>39.249828415820872</v>
      </c>
      <c r="HG38" s="196">
        <f t="shared" si="23"/>
        <v>6.6076365046745389</v>
      </c>
      <c r="HH38" s="50">
        <f t="shared" si="239"/>
        <v>4051692.753498144</v>
      </c>
      <c r="HI38" s="205">
        <f t="shared" si="240"/>
        <v>27935.449129108863</v>
      </c>
      <c r="HJ38" s="213">
        <f t="shared" si="241"/>
        <v>4.4461556580740478</v>
      </c>
      <c r="HK38" s="43">
        <f t="shared" si="242"/>
        <v>7.6349767646194433</v>
      </c>
      <c r="HL38" s="43">
        <f t="shared" si="148"/>
        <v>43149599.055296026</v>
      </c>
      <c r="HM38" s="205">
        <f t="shared" si="149"/>
        <v>6258.3315477820252</v>
      </c>
      <c r="HN38" s="207">
        <f t="shared" si="243"/>
        <v>31.437373845235356</v>
      </c>
      <c r="HO38" s="196">
        <f t="shared" si="24"/>
        <v>6.6815430813607311</v>
      </c>
      <c r="HP38" s="50">
        <f t="shared" si="150"/>
        <v>4803337.2626111275</v>
      </c>
      <c r="HQ38" s="205">
        <f t="shared" si="151"/>
        <v>33117.857624760698</v>
      </c>
      <c r="HR38" s="213">
        <f t="shared" si="152"/>
        <v>4.5200622347602408</v>
      </c>
      <c r="HS38" s="252">
        <f t="shared" si="153"/>
        <v>0.43807320718215065</v>
      </c>
      <c r="HT38" s="253">
        <f t="shared" si="154"/>
        <v>1538862.8930311159</v>
      </c>
      <c r="HU38" s="205">
        <f t="shared" si="155"/>
        <v>4.0257190809291368</v>
      </c>
      <c r="HV38" s="252">
        <f t="shared" si="156"/>
        <v>0.46686761341264255</v>
      </c>
      <c r="HW38" s="253">
        <f t="shared" si="157"/>
        <v>1642507.0292219417</v>
      </c>
      <c r="HX38" s="205">
        <f t="shared" si="158"/>
        <v>4.0540263902284472</v>
      </c>
      <c r="HY38" s="252">
        <f t="shared" si="159"/>
        <v>0.51419661739361866</v>
      </c>
      <c r="HZ38" s="253">
        <f t="shared" si="160"/>
        <v>1814025.7062533807</v>
      </c>
      <c r="IA38" s="205">
        <f t="shared" si="161"/>
        <v>4.0971625904812976</v>
      </c>
      <c r="IB38" s="205"/>
      <c r="IF38" s="55">
        <v>316.22776601683825</v>
      </c>
      <c r="IG38" s="53">
        <v>2.5</v>
      </c>
      <c r="IH38" s="67">
        <v>3.7945340645506156</v>
      </c>
      <c r="II38" s="305">
        <f t="shared" si="25"/>
        <v>6.3922101143605605</v>
      </c>
      <c r="IJ38" s="50">
        <f t="shared" si="162"/>
        <v>2467232.7109989864</v>
      </c>
      <c r="IK38" s="305">
        <f t="shared" si="163"/>
        <v>17010.977406487371</v>
      </c>
      <c r="IL38" s="26">
        <f t="shared" si="164"/>
        <v>4.2307292677600694</v>
      </c>
      <c r="IM38" s="25">
        <f t="shared" si="165"/>
        <v>7.1508989424946368</v>
      </c>
      <c r="IN38" s="305">
        <f t="shared" si="166"/>
        <v>14154643.722665273</v>
      </c>
      <c r="IO38" s="305">
        <f t="shared" si="167"/>
        <v>2052.9612162479257</v>
      </c>
      <c r="IP38" s="305">
        <f t="shared" si="168"/>
        <v>35.062160880123059</v>
      </c>
      <c r="IQ38" s="305">
        <f t="shared" si="169"/>
        <v>6.597075130838344</v>
      </c>
      <c r="IR38" s="305">
        <f t="shared" si="170"/>
        <v>3954350.2249171101</v>
      </c>
      <c r="IS38" s="305">
        <f t="shared" si="171"/>
        <v>27264.295756749492</v>
      </c>
      <c r="IT38" s="396">
        <f t="shared" si="172"/>
        <v>4.4355942842378537</v>
      </c>
      <c r="IU38" s="25">
        <f t="shared" si="173"/>
        <v>7.2004780052344728</v>
      </c>
      <c r="IV38" s="305">
        <f t="shared" si="174"/>
        <v>15866385.618936162</v>
      </c>
      <c r="IW38" s="305">
        <f t="shared" si="175"/>
        <v>2301.2288373992633</v>
      </c>
      <c r="IX38" s="305">
        <f t="shared" si="176"/>
        <v>33.843042098209409</v>
      </c>
      <c r="IY38" s="305">
        <f t="shared" si="177"/>
        <v>6.6183740188046514</v>
      </c>
      <c r="IZ38" s="305">
        <f t="shared" si="178"/>
        <v>4153115.591832506</v>
      </c>
      <c r="JA38" s="305">
        <f t="shared" si="179"/>
        <v>28634.735257943088</v>
      </c>
      <c r="JB38" s="396">
        <f t="shared" si="180"/>
        <v>4.4568931722041603</v>
      </c>
      <c r="JC38" s="303">
        <f t="shared" si="181"/>
        <v>7.2778761012695128</v>
      </c>
      <c r="JD38" s="303">
        <f t="shared" si="182"/>
        <v>18961648.921455365</v>
      </c>
      <c r="JE38" s="303">
        <f t="shared" si="183"/>
        <v>2750.1596362700434</v>
      </c>
      <c r="JF38" s="303">
        <f t="shared" si="184"/>
        <v>31.786528950369057</v>
      </c>
      <c r="JG38" s="303">
        <f t="shared" si="185"/>
        <v>6.6519682676273746</v>
      </c>
      <c r="JH38" s="303">
        <f t="shared" si="186"/>
        <v>4487126.0288123842</v>
      </c>
      <c r="JI38" s="303">
        <f t="shared" si="187"/>
        <v>30937.657058414472</v>
      </c>
      <c r="JJ38" s="395">
        <f t="shared" si="188"/>
        <v>4.4904874210268835</v>
      </c>
      <c r="JK38" s="252">
        <f t="shared" si="189"/>
        <v>0.38113551147347202</v>
      </c>
      <c r="JL38" s="253">
        <f t="shared" si="190"/>
        <v>1370505.0858533685</v>
      </c>
      <c r="JM38" s="205">
        <f t="shared" si="191"/>
        <v>3.9753998049160004</v>
      </c>
      <c r="JN38" s="252">
        <f t="shared" si="192"/>
        <v>0.39685892836395015</v>
      </c>
      <c r="JO38" s="253">
        <f t="shared" si="193"/>
        <v>1428029.753745947</v>
      </c>
      <c r="JP38" s="205">
        <f t="shared" si="194"/>
        <v>3.9932564096863468</v>
      </c>
      <c r="JQ38" s="252">
        <f t="shared" si="195"/>
        <v>0.42182739534130842</v>
      </c>
      <c r="JR38" s="253">
        <f t="shared" si="196"/>
        <v>1519613.5315688446</v>
      </c>
      <c r="JS38" s="205">
        <f t="shared" si="197"/>
        <v>4.0202523055232522</v>
      </c>
      <c r="JZ38" s="55">
        <v>316.22776601683825</v>
      </c>
      <c r="KA38" s="53">
        <v>2.5</v>
      </c>
      <c r="KB38" s="74">
        <v>4.0245528660804153</v>
      </c>
      <c r="KC38" s="25">
        <f t="shared" si="26"/>
        <v>6.2537484527712799</v>
      </c>
      <c r="KD38" s="50">
        <f t="shared" si="198"/>
        <v>1793694.4021376199</v>
      </c>
      <c r="KE38" s="305">
        <f t="shared" si="199"/>
        <v>12367.092416082376</v>
      </c>
      <c r="KF38" s="26">
        <f t="shared" si="200"/>
        <v>4.0922676061707897</v>
      </c>
      <c r="KK38" s="55">
        <v>316.22776601683825</v>
      </c>
      <c r="KL38" s="53">
        <v>2.5</v>
      </c>
      <c r="KM38" s="74">
        <v>3.9093092947384545</v>
      </c>
      <c r="KN38" s="25">
        <f t="shared" si="27"/>
        <v>6.2458020282509032</v>
      </c>
      <c r="KO38" s="50">
        <f t="shared" si="201"/>
        <v>1761173.0383104263</v>
      </c>
      <c r="KP38" s="44">
        <f t="shared" si="202"/>
        <v>12142.865417621195</v>
      </c>
      <c r="KQ38" s="26">
        <f t="shared" si="203"/>
        <v>4.0843211816504121</v>
      </c>
      <c r="KV38" s="55">
        <v>316.22776601683825</v>
      </c>
      <c r="KW38" s="53">
        <v>2.5</v>
      </c>
      <c r="KX38" s="74">
        <v>3.8966135510239863</v>
      </c>
      <c r="KY38" s="25">
        <f t="shared" si="28"/>
        <v>6.3216257903422166</v>
      </c>
      <c r="KZ38" s="50">
        <f t="shared" si="204"/>
        <v>2097132.1118997766</v>
      </c>
      <c r="LA38" s="44">
        <f t="shared" si="205"/>
        <v>14459.222599842104</v>
      </c>
      <c r="LB38" s="26">
        <f t="shared" si="206"/>
        <v>4.1601449437417255</v>
      </c>
    </row>
    <row r="39" spans="2:314">
      <c r="B39" s="43"/>
      <c r="C39" s="43"/>
      <c r="D39" s="43"/>
      <c r="E39" s="43"/>
      <c r="F39" s="43"/>
      <c r="G39" s="43"/>
      <c r="M39" s="30">
        <v>1000</v>
      </c>
      <c r="N39" s="53">
        <v>3</v>
      </c>
      <c r="O39" s="210">
        <v>4.1566471393585172</v>
      </c>
      <c r="P39" s="196">
        <f t="shared" si="3"/>
        <v>6.313590315196171</v>
      </c>
      <c r="Q39" s="50">
        <f t="shared" si="29"/>
        <v>2058686.967327432</v>
      </c>
      <c r="R39" s="196">
        <f t="shared" si="30"/>
        <v>14194.152554850485</v>
      </c>
      <c r="S39" s="213">
        <f t="shared" si="31"/>
        <v>4.1521094685956799</v>
      </c>
      <c r="T39" s="200">
        <f t="shared" si="32"/>
        <v>6283.1853071795858</v>
      </c>
      <c r="U39" s="198">
        <f t="shared" si="33"/>
        <v>3.7981798683581149</v>
      </c>
      <c r="V39" s="202">
        <f t="shared" si="34"/>
        <v>7.9756462882377397</v>
      </c>
      <c r="W39" s="205">
        <f t="shared" si="35"/>
        <v>94546681.090475887</v>
      </c>
      <c r="X39" s="205">
        <f t="shared" si="36"/>
        <v>13712.861532000443</v>
      </c>
      <c r="Y39" s="207">
        <f t="shared" si="37"/>
        <v>31.693758882503403</v>
      </c>
      <c r="Z39" s="196">
        <f t="shared" si="4"/>
        <v>6.740156940448367</v>
      </c>
      <c r="AA39" s="50">
        <f t="shared" si="38"/>
        <v>5497394.9663495496</v>
      </c>
      <c r="AB39" s="205">
        <f t="shared" si="39"/>
        <v>37903.21891818822</v>
      </c>
      <c r="AC39" s="213">
        <f t="shared" si="40"/>
        <v>4.5786760938478768</v>
      </c>
      <c r="AD39" s="43">
        <f t="shared" si="5"/>
        <v>8.0178687992141455</v>
      </c>
      <c r="AE39" s="43">
        <f t="shared" si="41"/>
        <v>104200259.18417454</v>
      </c>
      <c r="AF39" s="205">
        <f t="shared" si="207"/>
        <v>15112.997191554306</v>
      </c>
      <c r="AG39" s="207">
        <f t="shared" si="208"/>
        <v>29.692961995707741</v>
      </c>
      <c r="AH39" s="196">
        <f t="shared" si="6"/>
        <v>6.7576486575358423</v>
      </c>
      <c r="AI39" s="50">
        <f t="shared" si="209"/>
        <v>5723328.287231137</v>
      </c>
      <c r="AJ39" s="205">
        <f t="shared" si="210"/>
        <v>39460.974941669752</v>
      </c>
      <c r="AK39" s="213">
        <f t="shared" si="211"/>
        <v>4.5961678109353512</v>
      </c>
      <c r="AL39" s="43">
        <f t="shared" si="7"/>
        <v>8.0664286958232658</v>
      </c>
      <c r="AM39" s="43">
        <f t="shared" si="42"/>
        <v>116527571.55788766</v>
      </c>
      <c r="AN39" s="205">
        <f t="shared" si="43"/>
        <v>16900.925923612911</v>
      </c>
      <c r="AO39" s="207">
        <f t="shared" si="44"/>
        <v>26.241533091730425</v>
      </c>
      <c r="AP39" s="196">
        <f t="shared" si="8"/>
        <v>6.7837944381358799</v>
      </c>
      <c r="AQ39" s="50">
        <f t="shared" si="45"/>
        <v>6078472.2469064817</v>
      </c>
      <c r="AR39" s="205">
        <f t="shared" si="46"/>
        <v>41909.60730908093</v>
      </c>
      <c r="AS39" s="213">
        <f t="shared" si="47"/>
        <v>4.6223135915353897</v>
      </c>
      <c r="AT39" s="252">
        <f t="shared" si="48"/>
        <v>0.61430734995665026</v>
      </c>
      <c r="AU39" s="253">
        <f t="shared" si="49"/>
        <v>2193264.9294859967</v>
      </c>
      <c r="AV39" s="205">
        <f t="shared" si="50"/>
        <v>4.179610247669169</v>
      </c>
      <c r="AW39" s="252">
        <f t="shared" si="51"/>
        <v>0.62757586468528059</v>
      </c>
      <c r="AX39" s="253">
        <f t="shared" si="52"/>
        <v>2243265.8623132831</v>
      </c>
      <c r="AY39" s="205">
        <f t="shared" si="53"/>
        <v>4.1893999007645855</v>
      </c>
      <c r="AZ39" s="252">
        <f t="shared" si="54"/>
        <v>0.64260088863195419</v>
      </c>
      <c r="BA39" s="253">
        <f t="shared" si="55"/>
        <v>2300195.7721322132</v>
      </c>
      <c r="BB39" s="205">
        <f t="shared" si="56"/>
        <v>4.2002839542599011</v>
      </c>
      <c r="BC39" s="248"/>
      <c r="BG39" s="30">
        <v>1000</v>
      </c>
      <c r="BH39" s="53">
        <v>3</v>
      </c>
      <c r="BI39" s="363">
        <v>4.1308717838897726</v>
      </c>
      <c r="BJ39" s="44">
        <f t="shared" si="9"/>
        <v>6.323021985667328</v>
      </c>
      <c r="BK39" s="50">
        <f t="shared" si="57"/>
        <v>2103884.9438682059</v>
      </c>
      <c r="BL39" s="44">
        <f t="shared" si="58"/>
        <v>14505.78175558475</v>
      </c>
      <c r="BM39" s="26">
        <f t="shared" si="59"/>
        <v>4.1615411390668369</v>
      </c>
      <c r="BN39" s="200">
        <f t="shared" si="60"/>
        <v>6283.1853071795858</v>
      </c>
      <c r="BO39" s="198">
        <f t="shared" si="61"/>
        <v>3.7981798683581149</v>
      </c>
      <c r="BP39" s="202">
        <f t="shared" si="212"/>
        <v>7.6177007582799217</v>
      </c>
      <c r="BQ39" s="205">
        <f t="shared" si="62"/>
        <v>41466822.552746706</v>
      </c>
      <c r="BR39" s="205">
        <f t="shared" si="63"/>
        <v>6014.2650094052769</v>
      </c>
      <c r="BS39" s="207">
        <f t="shared" si="10"/>
        <v>37.122354522123743</v>
      </c>
      <c r="BT39" s="196">
        <f t="shared" si="11"/>
        <v>6.673867110175383</v>
      </c>
      <c r="BU39" s="50">
        <f t="shared" si="64"/>
        <v>4719186.1672998425</v>
      </c>
      <c r="BV39" s="205">
        <f t="shared" si="65"/>
        <v>32537.65601885226</v>
      </c>
      <c r="BW39" s="213">
        <f t="shared" si="66"/>
        <v>4.5123862635748919</v>
      </c>
      <c r="BX39" s="43">
        <f t="shared" si="213"/>
        <v>7.6902840749116006</v>
      </c>
      <c r="BY39" s="43">
        <f t="shared" si="67"/>
        <v>49009929.175466336</v>
      </c>
      <c r="BZ39" s="205">
        <f t="shared" si="214"/>
        <v>7108.3021077512867</v>
      </c>
      <c r="CA39" s="207">
        <f t="shared" si="215"/>
        <v>36.714392486660643</v>
      </c>
      <c r="CB39" s="196">
        <f t="shared" si="12"/>
        <v>6.6923450677910274</v>
      </c>
      <c r="CC39" s="50">
        <f t="shared" si="216"/>
        <v>4924306.4004168743</v>
      </c>
      <c r="CD39" s="205">
        <f t="shared" si="217"/>
        <v>33951.910797338249</v>
      </c>
      <c r="CE39" s="213">
        <f t="shared" si="218"/>
        <v>4.5308642211905372</v>
      </c>
      <c r="CF39" s="43">
        <f t="shared" si="219"/>
        <v>7.7760770320829202</v>
      </c>
      <c r="CG39" s="43">
        <f t="shared" si="68"/>
        <v>59714119.387169905</v>
      </c>
      <c r="CH39" s="205">
        <f t="shared" si="69"/>
        <v>8660.8164476763486</v>
      </c>
      <c r="CI39" s="207">
        <f t="shared" si="70"/>
        <v>30.212314744648729</v>
      </c>
      <c r="CJ39" s="196">
        <f t="shared" si="13"/>
        <v>6.7442227821881442</v>
      </c>
      <c r="CK39" s="50">
        <f t="shared" si="71"/>
        <v>5549102.9503823491</v>
      </c>
      <c r="CL39" s="205">
        <f t="shared" si="72"/>
        <v>38259.733058178201</v>
      </c>
      <c r="CM39" s="213">
        <f t="shared" si="73"/>
        <v>4.582741935587654</v>
      </c>
      <c r="CN39" s="252">
        <f t="shared" si="74"/>
        <v>0.5203012573926914</v>
      </c>
      <c r="CO39" s="253">
        <f t="shared" si="75"/>
        <v>1872943.9547297878</v>
      </c>
      <c r="CP39" s="205">
        <f t="shared" si="76"/>
        <v>4.1110439353045063</v>
      </c>
      <c r="CQ39" s="252">
        <f t="shared" si="77"/>
        <v>0.54442064000253731</v>
      </c>
      <c r="CR39" s="253">
        <f t="shared" si="78"/>
        <v>1962774.8601798171</v>
      </c>
      <c r="CS39" s="205">
        <f t="shared" si="79"/>
        <v>4.1313896401675763</v>
      </c>
      <c r="CT39" s="252">
        <f t="shared" si="80"/>
        <v>0.57265593294413886</v>
      </c>
      <c r="CU39" s="253">
        <f t="shared" si="81"/>
        <v>2068593.9608154218</v>
      </c>
      <c r="CV39" s="205">
        <f t="shared" si="82"/>
        <v>4.1541944058424818</v>
      </c>
      <c r="CZ39" s="30">
        <v>1000</v>
      </c>
      <c r="DA39" s="53">
        <v>3</v>
      </c>
      <c r="DB39" s="363">
        <v>4.0589799588712001</v>
      </c>
      <c r="DC39" s="25">
        <f t="shared" si="14"/>
        <v>5.9714951034536465</v>
      </c>
      <c r="DD39" s="50">
        <f t="shared" si="83"/>
        <v>936472.66137277347</v>
      </c>
      <c r="DE39" s="44">
        <f t="shared" si="84"/>
        <v>6456.754246726543</v>
      </c>
      <c r="DF39" s="26">
        <f t="shared" si="85"/>
        <v>3.8100142568531554</v>
      </c>
      <c r="DG39" s="200">
        <f t="shared" si="86"/>
        <v>6283.1853071795858</v>
      </c>
      <c r="DH39" s="196">
        <f t="shared" si="87"/>
        <v>3.7981798683581149</v>
      </c>
      <c r="DI39" s="202">
        <f t="shared" si="88"/>
        <v>7.6177007582799217</v>
      </c>
      <c r="DJ39" s="205">
        <f t="shared" si="89"/>
        <v>41466822.552746706</v>
      </c>
      <c r="DK39" s="205">
        <f t="shared" si="90"/>
        <v>6014.2650094052769</v>
      </c>
      <c r="DL39" s="207">
        <f t="shared" si="220"/>
        <v>37.122354522123743</v>
      </c>
      <c r="DM39" s="196">
        <f t="shared" si="15"/>
        <v>6.3864259145383588</v>
      </c>
      <c r="DN39" s="50">
        <f t="shared" si="91"/>
        <v>2434590.4524165168</v>
      </c>
      <c r="DO39" s="205">
        <f t="shared" si="92"/>
        <v>16785.916867703305</v>
      </c>
      <c r="DP39" s="213">
        <f t="shared" si="93"/>
        <v>4.2249450679378677</v>
      </c>
      <c r="DQ39" s="43">
        <f t="shared" si="221"/>
        <v>7.6902840749116006</v>
      </c>
      <c r="DR39" s="43">
        <f t="shared" si="94"/>
        <v>49009929.175466336</v>
      </c>
      <c r="DS39" s="205">
        <f t="shared" si="222"/>
        <v>7108.3021077512867</v>
      </c>
      <c r="DT39" s="207">
        <f t="shared" si="16"/>
        <v>36.714392486660643</v>
      </c>
      <c r="DU39" s="196">
        <f t="shared" si="17"/>
        <v>6.4053131399916747</v>
      </c>
      <c r="DV39" s="50">
        <f t="shared" si="223"/>
        <v>2542805.487519172</v>
      </c>
      <c r="DW39" s="205">
        <f t="shared" si="224"/>
        <v>17532.033563127687</v>
      </c>
      <c r="DX39" s="213">
        <f t="shared" si="225"/>
        <v>4.2438322933911845</v>
      </c>
      <c r="DY39" s="43">
        <f t="shared" si="226"/>
        <v>7.7760770320829202</v>
      </c>
      <c r="DZ39" s="43">
        <f t="shared" si="95"/>
        <v>59714119.387169905</v>
      </c>
      <c r="EA39" s="205">
        <f t="shared" si="96"/>
        <v>8660.8164476763486</v>
      </c>
      <c r="EB39" s="207">
        <f t="shared" si="227"/>
        <v>30.212314744648729</v>
      </c>
      <c r="EC39" s="196">
        <f t="shared" si="18"/>
        <v>6.4578692868876946</v>
      </c>
      <c r="ED39" s="50">
        <f t="shared" si="97"/>
        <v>2869916.670059165</v>
      </c>
      <c r="EE39" s="205">
        <f t="shared" si="98"/>
        <v>19787.386660057127</v>
      </c>
      <c r="EF39" s="213">
        <f t="shared" si="99"/>
        <v>4.2963884402872035</v>
      </c>
      <c r="EG39" s="252">
        <f t="shared" si="100"/>
        <v>0.3961100366868292</v>
      </c>
      <c r="EH39" s="253">
        <f t="shared" si="101"/>
        <v>1299757.5591303646</v>
      </c>
      <c r="EI39" s="205">
        <f t="shared" si="102"/>
        <v>3.9523815052824363</v>
      </c>
      <c r="EJ39" s="252">
        <f t="shared" si="103"/>
        <v>0.41949853607774323</v>
      </c>
      <c r="EK39" s="253">
        <f t="shared" si="104"/>
        <v>1378196.660761751</v>
      </c>
      <c r="EL39" s="205">
        <f t="shared" si="105"/>
        <v>3.9778303467256011</v>
      </c>
      <c r="EM39" s="252">
        <f t="shared" si="106"/>
        <v>0.44761202143026185</v>
      </c>
      <c r="EN39" s="253">
        <f t="shared" si="107"/>
        <v>1472877.6390295129</v>
      </c>
      <c r="EO39" s="205">
        <f t="shared" si="108"/>
        <v>4.0066858222369914</v>
      </c>
      <c r="ES39" s="30">
        <v>1000</v>
      </c>
      <c r="ET39" s="53">
        <v>3</v>
      </c>
      <c r="EU39" s="363">
        <v>4.2125355633736987</v>
      </c>
      <c r="EV39" s="44">
        <f t="shared" si="19"/>
        <v>6.2841422400220548</v>
      </c>
      <c r="EW39" s="50">
        <f t="shared" si="109"/>
        <v>1923721.6825964299</v>
      </c>
      <c r="EX39" s="44">
        <f t="shared" si="110"/>
        <v>13263.599308298561</v>
      </c>
      <c r="EY39" s="26">
        <f t="shared" si="111"/>
        <v>4.1226613934215646</v>
      </c>
      <c r="EZ39" s="200">
        <f t="shared" si="112"/>
        <v>6283.1853071795858</v>
      </c>
      <c r="FA39" s="196">
        <f t="shared" si="113"/>
        <v>3.7981798683581149</v>
      </c>
      <c r="FB39" s="202">
        <f t="shared" si="228"/>
        <v>7.6177007582799217</v>
      </c>
      <c r="FC39" s="205">
        <f t="shared" si="114"/>
        <v>41466822.552746706</v>
      </c>
      <c r="FD39" s="205">
        <f t="shared" si="115"/>
        <v>6014.2650094052769</v>
      </c>
      <c r="FE39" s="207">
        <f t="shared" si="229"/>
        <v>37.122354522123743</v>
      </c>
      <c r="FF39" s="196">
        <f t="shared" si="20"/>
        <v>6.6888826927898588</v>
      </c>
      <c r="FG39" s="50">
        <f t="shared" si="116"/>
        <v>4885203.873597431</v>
      </c>
      <c r="FH39" s="205">
        <f t="shared" si="117"/>
        <v>33682.308259524623</v>
      </c>
      <c r="FI39" s="213">
        <f t="shared" si="118"/>
        <v>4.5274018461893686</v>
      </c>
      <c r="FJ39" s="43">
        <f t="shared" si="230"/>
        <v>7.6902840749116006</v>
      </c>
      <c r="FK39" s="43">
        <f t="shared" si="119"/>
        <v>49009929.175466336</v>
      </c>
      <c r="FL39" s="205">
        <f t="shared" si="231"/>
        <v>7108.3021077512867</v>
      </c>
      <c r="FM39" s="207">
        <f t="shared" si="232"/>
        <v>36.714392486660643</v>
      </c>
      <c r="FN39" s="196">
        <f t="shared" si="248"/>
        <v>6.4053131399916747</v>
      </c>
      <c r="FO39" s="50">
        <f t="shared" si="233"/>
        <v>2542805.487519172</v>
      </c>
      <c r="FP39" s="205">
        <f t="shared" si="234"/>
        <v>17532.033563127687</v>
      </c>
      <c r="FQ39" s="213">
        <f t="shared" si="235"/>
        <v>4.2438322933911845</v>
      </c>
      <c r="FR39" s="43">
        <f t="shared" si="120"/>
        <v>7.7760770320829202</v>
      </c>
      <c r="FS39" s="43">
        <f t="shared" si="121"/>
        <v>59714119.387169905</v>
      </c>
      <c r="FT39" s="205">
        <f t="shared" si="122"/>
        <v>8660.8164476763486</v>
      </c>
      <c r="FU39" s="207">
        <f t="shared" si="123"/>
        <v>30.212314744648729</v>
      </c>
      <c r="FV39" s="196">
        <f t="shared" si="249"/>
        <v>6.4578692868876946</v>
      </c>
      <c r="FW39" s="50">
        <f t="shared" si="124"/>
        <v>2869916.670059165</v>
      </c>
      <c r="FX39" s="205">
        <f t="shared" si="125"/>
        <v>19787.386660057127</v>
      </c>
      <c r="FY39" s="213">
        <f t="shared" si="126"/>
        <v>4.2963884402872035</v>
      </c>
      <c r="FZ39" s="252">
        <f t="shared" si="127"/>
        <v>0.52628117953317344</v>
      </c>
      <c r="GA39" s="253">
        <f t="shared" si="128"/>
        <v>1855671.5219349328</v>
      </c>
      <c r="GB39" s="205">
        <f t="shared" si="129"/>
        <v>4.1070202562972522</v>
      </c>
      <c r="GC39" s="252">
        <f t="shared" si="130"/>
        <v>0.55035999296099902</v>
      </c>
      <c r="GD39" s="253">
        <f t="shared" si="131"/>
        <v>1943721.054065801</v>
      </c>
      <c r="GE39" s="205">
        <f t="shared" si="132"/>
        <v>4.1271530922961581</v>
      </c>
      <c r="GF39" s="252">
        <f t="shared" si="133"/>
        <v>0.57851242845195072</v>
      </c>
      <c r="GG39" s="253">
        <f t="shared" si="134"/>
        <v>2047363.6214300278</v>
      </c>
      <c r="GH39" s="205">
        <f t="shared" si="135"/>
        <v>4.1497141356595586</v>
      </c>
      <c r="GL39" s="30">
        <v>1000</v>
      </c>
      <c r="GM39" s="53">
        <v>3</v>
      </c>
      <c r="GN39" s="363">
        <v>4.1629285373529443</v>
      </c>
      <c r="GO39" s="44">
        <f t="shared" si="21"/>
        <v>6.2615223868643266</v>
      </c>
      <c r="GP39" s="50">
        <f t="shared" si="136"/>
        <v>1826090.8773607181</v>
      </c>
      <c r="GQ39" s="44">
        <f t="shared" si="137"/>
        <v>12590.458337591584</v>
      </c>
      <c r="GR39" s="26">
        <f t="shared" si="138"/>
        <v>4.1000415402638355</v>
      </c>
      <c r="GS39" s="200">
        <f t="shared" si="139"/>
        <v>6283.1853071795858</v>
      </c>
      <c r="GT39" s="196">
        <f t="shared" si="140"/>
        <v>3.7981798683581149</v>
      </c>
      <c r="GU39" s="202">
        <f t="shared" si="141"/>
        <v>7.6177007582799217</v>
      </c>
      <c r="GV39" s="205">
        <f t="shared" si="142"/>
        <v>41466822.552746706</v>
      </c>
      <c r="GW39" s="205">
        <f t="shared" si="143"/>
        <v>6014.2650094052769</v>
      </c>
      <c r="GX39" s="207">
        <f t="shared" si="236"/>
        <v>37.122354522123743</v>
      </c>
      <c r="GY39" s="196">
        <f t="shared" si="22"/>
        <v>6.6477776574673566</v>
      </c>
      <c r="GZ39" s="50">
        <f t="shared" si="144"/>
        <v>4444036.9114909302</v>
      </c>
      <c r="HA39" s="205">
        <f t="shared" si="145"/>
        <v>30640.567935871204</v>
      </c>
      <c r="HB39" s="213">
        <f t="shared" si="146"/>
        <v>4.4862968108668664</v>
      </c>
      <c r="HC39" s="43">
        <f t="shared" si="251"/>
        <v>7.6902840749116006</v>
      </c>
      <c r="HD39" s="43">
        <f t="shared" si="147"/>
        <v>49009929.175466336</v>
      </c>
      <c r="HE39" s="205">
        <f t="shared" si="237"/>
        <v>7108.3021077512867</v>
      </c>
      <c r="HF39" s="207">
        <f t="shared" si="238"/>
        <v>36.714392486660643</v>
      </c>
      <c r="HG39" s="196">
        <f t="shared" si="23"/>
        <v>6.6660504360096855</v>
      </c>
      <c r="HH39" s="50">
        <f t="shared" si="239"/>
        <v>4635007.444373427</v>
      </c>
      <c r="HI39" s="205">
        <f t="shared" si="240"/>
        <v>31957.263927168129</v>
      </c>
      <c r="HJ39" s="213">
        <f t="shared" si="241"/>
        <v>4.5045695894091953</v>
      </c>
      <c r="HK39" s="43">
        <f t="shared" si="242"/>
        <v>7.7760770320829202</v>
      </c>
      <c r="HL39" s="43">
        <f t="shared" si="148"/>
        <v>59714119.387169905</v>
      </c>
      <c r="HM39" s="205">
        <f t="shared" si="149"/>
        <v>8660.8164476763486</v>
      </c>
      <c r="HN39" s="207">
        <f t="shared" si="243"/>
        <v>30.212314744648729</v>
      </c>
      <c r="HO39" s="196">
        <f t="shared" si="24"/>
        <v>6.7174072280171897</v>
      </c>
      <c r="HP39" s="50">
        <f t="shared" si="150"/>
        <v>5216836.5268140156</v>
      </c>
      <c r="HQ39" s="205">
        <f t="shared" si="151"/>
        <v>35968.835811616198</v>
      </c>
      <c r="HR39" s="213">
        <f t="shared" si="152"/>
        <v>4.5559263814166995</v>
      </c>
      <c r="HS39" s="252">
        <f t="shared" si="153"/>
        <v>0.50843378130222572</v>
      </c>
      <c r="HT39" s="253">
        <f t="shared" si="154"/>
        <v>1793055.587700983</v>
      </c>
      <c r="HU39" s="205">
        <f t="shared" si="155"/>
        <v>4.0921129070205779</v>
      </c>
      <c r="HV39" s="252">
        <f t="shared" si="156"/>
        <v>0.53261329129871382</v>
      </c>
      <c r="HW39" s="253">
        <f t="shared" si="157"/>
        <v>1881218.4522103881</v>
      </c>
      <c r="HX39" s="205">
        <f t="shared" si="158"/>
        <v>4.1129583833363235</v>
      </c>
      <c r="HY39" s="252">
        <f t="shared" si="159"/>
        <v>0.56098971828851207</v>
      </c>
      <c r="HZ39" s="253">
        <f t="shared" si="160"/>
        <v>1985327.0331197847</v>
      </c>
      <c r="IA39" s="205">
        <f t="shared" si="161"/>
        <v>4.1363512095771506</v>
      </c>
      <c r="IB39" s="205"/>
      <c r="IF39" s="30">
        <v>1000</v>
      </c>
      <c r="IG39" s="53">
        <v>3</v>
      </c>
      <c r="IH39" s="67">
        <v>3.860311750816309</v>
      </c>
      <c r="II39" s="305">
        <f t="shared" si="25"/>
        <v>6.4404936837900566</v>
      </c>
      <c r="IJ39" s="50">
        <f t="shared" si="162"/>
        <v>2757361.3500642735</v>
      </c>
      <c r="IK39" s="305">
        <f t="shared" si="163"/>
        <v>19011.344741969151</v>
      </c>
      <c r="IL39" s="26">
        <f t="shared" si="164"/>
        <v>4.2790128371895664</v>
      </c>
      <c r="IM39" s="25">
        <f t="shared" si="165"/>
        <v>7.3129455678856319</v>
      </c>
      <c r="IN39" s="305">
        <f t="shared" si="166"/>
        <v>20556329.379568595</v>
      </c>
      <c r="IO39" s="305">
        <f t="shared" si="167"/>
        <v>2981.4489005538699</v>
      </c>
      <c r="IP39" s="305">
        <f t="shared" si="168"/>
        <v>32.516964578294527</v>
      </c>
      <c r="IQ39" s="305">
        <f t="shared" si="169"/>
        <v>6.6563520848504147</v>
      </c>
      <c r="IR39" s="305">
        <f t="shared" si="170"/>
        <v>4532648.9525684165</v>
      </c>
      <c r="IS39" s="305">
        <f t="shared" si="171"/>
        <v>31251.526692210613</v>
      </c>
      <c r="IT39" s="396">
        <f t="shared" si="172"/>
        <v>4.4948712382499236</v>
      </c>
      <c r="IU39" s="25">
        <f t="shared" si="173"/>
        <v>7.3495459109421333</v>
      </c>
      <c r="IV39" s="305">
        <f t="shared" si="174"/>
        <v>22363816.027381588</v>
      </c>
      <c r="IW39" s="305">
        <f t="shared" si="175"/>
        <v>3243.6031489793709</v>
      </c>
      <c r="IX39" s="305">
        <f t="shared" si="176"/>
        <v>31.748581833932153</v>
      </c>
      <c r="IY39" s="305">
        <f t="shared" si="177"/>
        <v>6.6704300797669251</v>
      </c>
      <c r="IZ39" s="305">
        <f t="shared" si="178"/>
        <v>4681985.6660668328</v>
      </c>
      <c r="JA39" s="305">
        <f t="shared" si="179"/>
        <v>32281.167490970955</v>
      </c>
      <c r="JB39" s="396">
        <f t="shared" si="180"/>
        <v>4.5089492331664349</v>
      </c>
      <c r="JC39" s="303">
        <f t="shared" si="181"/>
        <v>7.3916710501805536</v>
      </c>
      <c r="JD39" s="303">
        <f t="shared" si="182"/>
        <v>24641721.800650839</v>
      </c>
      <c r="JE39" s="303">
        <f t="shared" si="183"/>
        <v>3573.9860465227966</v>
      </c>
      <c r="JF39" s="303">
        <f t="shared" si="184"/>
        <v>30.460761866798364</v>
      </c>
      <c r="JG39" s="303">
        <f t="shared" si="185"/>
        <v>6.6889630973839838</v>
      </c>
      <c r="JH39" s="303">
        <f t="shared" si="186"/>
        <v>4886108.3962515453</v>
      </c>
      <c r="JI39" s="303">
        <f t="shared" si="187"/>
        <v>33688.544726139306</v>
      </c>
      <c r="JJ39" s="395">
        <f t="shared" si="188"/>
        <v>4.5274822507834926</v>
      </c>
      <c r="JK39" s="252">
        <f t="shared" si="189"/>
        <v>0.43328280544440079</v>
      </c>
      <c r="JL39" s="253">
        <f t="shared" si="190"/>
        <v>1561735.2255211922</v>
      </c>
      <c r="JM39" s="205">
        <f t="shared" si="191"/>
        <v>4.0321265594822906</v>
      </c>
      <c r="JN39" s="252">
        <f t="shared" si="192"/>
        <v>0.44531511986187472</v>
      </c>
      <c r="JO39" s="253">
        <f t="shared" si="193"/>
        <v>1606052.9406801853</v>
      </c>
      <c r="JP39" s="205">
        <f t="shared" si="194"/>
        <v>4.0442790103236943</v>
      </c>
      <c r="JQ39" s="252">
        <f t="shared" si="195"/>
        <v>0.45924320211682729</v>
      </c>
      <c r="JR39" s="253">
        <f t="shared" si="196"/>
        <v>1657453.8436024946</v>
      </c>
      <c r="JS39" s="205">
        <f t="shared" si="197"/>
        <v>4.0579605965107994</v>
      </c>
      <c r="JZ39" s="30">
        <v>1000</v>
      </c>
      <c r="KA39" s="53">
        <v>3</v>
      </c>
      <c r="KB39" s="74">
        <v>4.078215524127474</v>
      </c>
      <c r="KC39" s="25">
        <f t="shared" si="26"/>
        <v>6.3112392391005567</v>
      </c>
      <c r="KD39" s="50">
        <f t="shared" si="198"/>
        <v>2047572.2689399368</v>
      </c>
      <c r="KE39" s="305">
        <f t="shared" si="199"/>
        <v>14117.519376996317</v>
      </c>
      <c r="KF39" s="26">
        <f t="shared" si="200"/>
        <v>4.1497583925000665</v>
      </c>
      <c r="KK39" s="30">
        <v>1000</v>
      </c>
      <c r="KL39" s="53">
        <v>3</v>
      </c>
      <c r="KM39" s="74">
        <v>3.9575101999608959</v>
      </c>
      <c r="KN39" s="25">
        <f t="shared" si="27"/>
        <v>6.3032615248637214</v>
      </c>
      <c r="KO39" s="50">
        <f t="shared" si="201"/>
        <v>2010303.018999947</v>
      </c>
      <c r="KP39" s="44">
        <f t="shared" si="202"/>
        <v>13860.556843280074</v>
      </c>
      <c r="KQ39" s="26">
        <f t="shared" si="203"/>
        <v>4.1417806782632303</v>
      </c>
      <c r="KV39" s="30">
        <v>1000</v>
      </c>
      <c r="KW39" s="53">
        <v>3</v>
      </c>
      <c r="KX39" s="74">
        <v>3.9416930337242393</v>
      </c>
      <c r="KY39" s="25">
        <f t="shared" si="28"/>
        <v>6.3754726472215406</v>
      </c>
      <c r="KZ39" s="50">
        <f t="shared" si="204"/>
        <v>2373955.9012986128</v>
      </c>
      <c r="LA39" s="44">
        <f t="shared" si="205"/>
        <v>16367.856190037623</v>
      </c>
      <c r="LB39" s="26">
        <f t="shared" si="206"/>
        <v>4.2139918006210495</v>
      </c>
    </row>
    <row r="40" spans="2:314">
      <c r="B40" s="43"/>
      <c r="C40" s="43"/>
      <c r="D40" s="43"/>
      <c r="E40" s="43"/>
      <c r="F40" s="43"/>
      <c r="G40" s="43"/>
      <c r="M40" s="55">
        <v>3162.2776601683804</v>
      </c>
      <c r="N40" s="53">
        <v>3.5</v>
      </c>
      <c r="O40" s="210">
        <v>4.2169179625190036</v>
      </c>
      <c r="P40" s="196">
        <f t="shared" si="3"/>
        <v>6.3641753781059247</v>
      </c>
      <c r="Q40" s="50">
        <f t="shared" si="29"/>
        <v>2312998.6436869716</v>
      </c>
      <c r="R40" s="196">
        <f t="shared" si="30"/>
        <v>15947.570528547183</v>
      </c>
      <c r="S40" s="213">
        <f t="shared" si="31"/>
        <v>4.2026945315054345</v>
      </c>
      <c r="T40" s="200">
        <f t="shared" si="32"/>
        <v>19869.176531592209</v>
      </c>
      <c r="U40" s="198">
        <f t="shared" si="33"/>
        <v>4.2981798683581154</v>
      </c>
      <c r="V40" s="202">
        <f t="shared" si="34"/>
        <v>8.1254071559319758</v>
      </c>
      <c r="W40" s="205">
        <f t="shared" si="35"/>
        <v>133477220.96313903</v>
      </c>
      <c r="X40" s="205">
        <f t="shared" si="36"/>
        <v>19359.269174051758</v>
      </c>
      <c r="Y40" s="207">
        <f t="shared" si="37"/>
        <v>24.961707137399401</v>
      </c>
      <c r="Z40" s="196">
        <f t="shared" si="4"/>
        <v>6.8000795281046891</v>
      </c>
      <c r="AA40" s="50">
        <f t="shared" si="38"/>
        <v>6310728.9611278046</v>
      </c>
      <c r="AB40" s="205">
        <f t="shared" si="39"/>
        <v>43510.961612025538</v>
      </c>
      <c r="AC40" s="213">
        <f t="shared" si="40"/>
        <v>4.6385986815041989</v>
      </c>
      <c r="AD40" s="43">
        <f t="shared" si="5"/>
        <v>8.1573694266451025</v>
      </c>
      <c r="AE40" s="43">
        <f t="shared" si="41"/>
        <v>143671103.22483051</v>
      </c>
      <c r="AF40" s="205">
        <f t="shared" si="207"/>
        <v>20837.769469522969</v>
      </c>
      <c r="AG40" s="207">
        <f t="shared" si="208"/>
        <v>24.120570055880961</v>
      </c>
      <c r="AH40" s="196">
        <f t="shared" si="6"/>
        <v>6.8095328304959395</v>
      </c>
      <c r="AI40" s="50">
        <f t="shared" si="209"/>
        <v>6449600.7378888614</v>
      </c>
      <c r="AJ40" s="205">
        <f t="shared" si="210"/>
        <v>44468.449183566605</v>
      </c>
      <c r="AK40" s="213">
        <f t="shared" si="211"/>
        <v>4.6480519838954484</v>
      </c>
      <c r="AL40" s="43">
        <f t="shared" si="7"/>
        <v>8.1722471777836745</v>
      </c>
      <c r="AM40" s="43">
        <f t="shared" si="42"/>
        <v>148678160.01223627</v>
      </c>
      <c r="AN40" s="205">
        <f t="shared" si="43"/>
        <v>21563.982971854723</v>
      </c>
      <c r="AO40" s="207">
        <f t="shared" si="44"/>
        <v>22.740922524066445</v>
      </c>
      <c r="AP40" s="196">
        <f t="shared" si="8"/>
        <v>6.819414863608511</v>
      </c>
      <c r="AQ40" s="50">
        <f t="shared" si="45"/>
        <v>6598038.7773274239</v>
      </c>
      <c r="AR40" s="205">
        <f t="shared" si="46"/>
        <v>45491.893840366029</v>
      </c>
      <c r="AS40" s="213">
        <f t="shared" si="47"/>
        <v>4.6579340170080208</v>
      </c>
      <c r="AT40" s="252">
        <f t="shared" si="48"/>
        <v>0.66047751233584007</v>
      </c>
      <c r="AU40" s="253">
        <f t="shared" si="49"/>
        <v>2368403.2839664984</v>
      </c>
      <c r="AV40" s="205">
        <f t="shared" si="50"/>
        <v>4.2129748079913414</v>
      </c>
      <c r="AW40" s="252">
        <f t="shared" si="51"/>
        <v>0.66998157183123619</v>
      </c>
      <c r="AX40" s="253">
        <f t="shared" si="52"/>
        <v>2404895.1597787961</v>
      </c>
      <c r="AY40" s="205">
        <f t="shared" si="53"/>
        <v>4.2196153016677798</v>
      </c>
      <c r="AZ40" s="252">
        <f t="shared" si="54"/>
        <v>0.67435918557665375</v>
      </c>
      <c r="BA40" s="253">
        <f t="shared" si="55"/>
        <v>2421761.0279316683</v>
      </c>
      <c r="BB40" s="205">
        <f t="shared" si="56"/>
        <v>4.2226504394522086</v>
      </c>
      <c r="BC40" s="248"/>
      <c r="BG40" s="55">
        <v>3162.2776601683804</v>
      </c>
      <c r="BH40" s="53">
        <v>3.5</v>
      </c>
      <c r="BI40" s="363">
        <v>4.2010995958803807</v>
      </c>
      <c r="BJ40" s="44">
        <f t="shared" si="9"/>
        <v>6.3763939414690158</v>
      </c>
      <c r="BK40" s="50">
        <f t="shared" si="57"/>
        <v>2378997.2579638227</v>
      </c>
      <c r="BL40" s="44">
        <f t="shared" si="58"/>
        <v>16402.615134318647</v>
      </c>
      <c r="BM40" s="26">
        <f t="shared" si="59"/>
        <v>4.2149130948685247</v>
      </c>
      <c r="BN40" s="200">
        <f t="shared" si="60"/>
        <v>19869.176531592209</v>
      </c>
      <c r="BO40" s="198">
        <f t="shared" si="61"/>
        <v>4.2981798683581154</v>
      </c>
      <c r="BP40" s="202">
        <f t="shared" si="212"/>
        <v>7.7993842679817114</v>
      </c>
      <c r="BQ40" s="205">
        <f t="shared" si="62"/>
        <v>63006342.253981173</v>
      </c>
      <c r="BR40" s="205">
        <f t="shared" si="63"/>
        <v>9138.3138678329215</v>
      </c>
      <c r="BS40" s="207">
        <f t="shared" si="10"/>
        <v>34.9928239703776</v>
      </c>
      <c r="BT40" s="196">
        <f t="shared" si="11"/>
        <v>6.7242472381769893</v>
      </c>
      <c r="BU40" s="50">
        <f t="shared" si="64"/>
        <v>5299650.6021823371</v>
      </c>
      <c r="BV40" s="205">
        <f t="shared" si="65"/>
        <v>36539.81898590269</v>
      </c>
      <c r="BW40" s="213">
        <f t="shared" si="66"/>
        <v>4.5627663915764991</v>
      </c>
      <c r="BX40" s="43">
        <f t="shared" si="213"/>
        <v>7.8565119699439565</v>
      </c>
      <c r="BY40" s="43">
        <f t="shared" si="67"/>
        <v>71864096.515648812</v>
      </c>
      <c r="BZ40" s="205">
        <f t="shared" si="214"/>
        <v>10423.024830436672</v>
      </c>
      <c r="CA40" s="207">
        <f t="shared" si="215"/>
        <v>35.652413020207071</v>
      </c>
      <c r="CB40" s="196">
        <f t="shared" si="12"/>
        <v>6.7328219185827445</v>
      </c>
      <c r="CC40" s="50">
        <f t="shared" si="216"/>
        <v>5405326.3337897621</v>
      </c>
      <c r="CD40" s="205">
        <f t="shared" si="217"/>
        <v>37268.427793160299</v>
      </c>
      <c r="CE40" s="213">
        <f t="shared" si="218"/>
        <v>4.5713410719822534</v>
      </c>
      <c r="CF40" s="43">
        <f t="shared" si="219"/>
        <v>7.8898929141192635</v>
      </c>
      <c r="CG40" s="43">
        <f t="shared" si="68"/>
        <v>77605573.759396136</v>
      </c>
      <c r="CH40" s="205">
        <f t="shared" si="69"/>
        <v>11255.757206915298</v>
      </c>
      <c r="CI40" s="207">
        <f t="shared" si="70"/>
        <v>30.192769740596098</v>
      </c>
      <c r="CJ40" s="196">
        <f t="shared" si="13"/>
        <v>6.7664511053423313</v>
      </c>
      <c r="CK40" s="50">
        <f t="shared" si="71"/>
        <v>5840514.4847876551</v>
      </c>
      <c r="CL40" s="205">
        <f t="shared" si="72"/>
        <v>40268.945649134534</v>
      </c>
      <c r="CM40" s="213">
        <f t="shared" si="73"/>
        <v>4.6049702587418411</v>
      </c>
      <c r="CN40" s="252">
        <f t="shared" si="74"/>
        <v>0.58025353777276689</v>
      </c>
      <c r="CO40" s="253">
        <f t="shared" si="75"/>
        <v>2097202.5580595173</v>
      </c>
      <c r="CP40" s="205">
        <f t="shared" si="76"/>
        <v>4.1601595321715275</v>
      </c>
      <c r="CQ40" s="252">
        <f t="shared" si="77"/>
        <v>0.59870922361163781</v>
      </c>
      <c r="CR40" s="253">
        <f t="shared" si="78"/>
        <v>2166959.2345393854</v>
      </c>
      <c r="CS40" s="205">
        <f t="shared" si="79"/>
        <v>4.174369894723422</v>
      </c>
      <c r="CT40" s="252">
        <f t="shared" si="80"/>
        <v>0.60936885304161648</v>
      </c>
      <c r="CU40" s="253">
        <f t="shared" si="81"/>
        <v>2207430.6331631583</v>
      </c>
      <c r="CV40" s="205">
        <f t="shared" si="82"/>
        <v>4.1824062184881639</v>
      </c>
      <c r="CZ40" s="55">
        <v>3162.2776601683804</v>
      </c>
      <c r="DA40" s="53">
        <v>3.5</v>
      </c>
      <c r="DB40" s="363">
        <v>4.1258292291514245</v>
      </c>
      <c r="DC40" s="25">
        <f t="shared" si="14"/>
        <v>6.0181094270917921</v>
      </c>
      <c r="DD40" s="50">
        <f t="shared" si="83"/>
        <v>1042580.0901920864</v>
      </c>
      <c r="DE40" s="44">
        <f t="shared" si="84"/>
        <v>7188.3395026527896</v>
      </c>
      <c r="DF40" s="26">
        <f t="shared" si="85"/>
        <v>3.8566285804913014</v>
      </c>
      <c r="DG40" s="200">
        <f t="shared" si="86"/>
        <v>19869.176531592209</v>
      </c>
      <c r="DH40" s="196">
        <f t="shared" si="87"/>
        <v>4.2981798683581154</v>
      </c>
      <c r="DI40" s="202">
        <f t="shared" si="88"/>
        <v>7.7993842679817114</v>
      </c>
      <c r="DJ40" s="205">
        <f t="shared" si="89"/>
        <v>63006342.253981173</v>
      </c>
      <c r="DK40" s="205">
        <f t="shared" si="90"/>
        <v>9138.3138678329215</v>
      </c>
      <c r="DL40" s="207">
        <f t="shared" si="220"/>
        <v>34.9928239703776</v>
      </c>
      <c r="DM40" s="196">
        <f t="shared" si="15"/>
        <v>6.4378568083913086</v>
      </c>
      <c r="DN40" s="50">
        <f t="shared" si="91"/>
        <v>2740670.3941408619</v>
      </c>
      <c r="DO40" s="205">
        <f t="shared" si="92"/>
        <v>18896.264606706649</v>
      </c>
      <c r="DP40" s="213">
        <f t="shared" si="93"/>
        <v>4.2763759617908184</v>
      </c>
      <c r="DQ40" s="43">
        <f t="shared" si="221"/>
        <v>7.8565119699439565</v>
      </c>
      <c r="DR40" s="43">
        <f t="shared" si="94"/>
        <v>71864096.515648812</v>
      </c>
      <c r="DS40" s="205">
        <f t="shared" si="222"/>
        <v>10423.024830436672</v>
      </c>
      <c r="DT40" s="207">
        <f t="shared" si="16"/>
        <v>35.652413020207071</v>
      </c>
      <c r="DU40" s="196">
        <f t="shared" si="17"/>
        <v>6.4467143853724611</v>
      </c>
      <c r="DV40" s="50">
        <f t="shared" si="223"/>
        <v>2797141.1691727573</v>
      </c>
      <c r="DW40" s="205">
        <f t="shared" si="224"/>
        <v>19285.61704756556</v>
      </c>
      <c r="DX40" s="213">
        <f t="shared" si="225"/>
        <v>4.28523353877197</v>
      </c>
      <c r="DY40" s="43">
        <f t="shared" si="226"/>
        <v>7.8898929141192635</v>
      </c>
      <c r="DZ40" s="43">
        <f t="shared" si="95"/>
        <v>77605573.759396136</v>
      </c>
      <c r="EA40" s="205">
        <f t="shared" si="96"/>
        <v>11255.757206915298</v>
      </c>
      <c r="EB40" s="207">
        <f t="shared" si="227"/>
        <v>30.192769740596098</v>
      </c>
      <c r="EC40" s="196">
        <f t="shared" si="18"/>
        <v>6.4806946012292137</v>
      </c>
      <c r="ED40" s="50">
        <f t="shared" si="97"/>
        <v>3024785.6306567588</v>
      </c>
      <c r="EE40" s="205">
        <f t="shared" si="98"/>
        <v>20855.170974826993</v>
      </c>
      <c r="EF40" s="213">
        <f t="shared" si="99"/>
        <v>4.3192137546287235</v>
      </c>
      <c r="EG40" s="252">
        <f t="shared" si="100"/>
        <v>0.45531613191146497</v>
      </c>
      <c r="EH40" s="253">
        <f t="shared" si="101"/>
        <v>1498905.767208993</v>
      </c>
      <c r="EI40" s="205">
        <f t="shared" si="102"/>
        <v>4.0142934840012598</v>
      </c>
      <c r="EJ40" s="252">
        <f t="shared" si="103"/>
        <v>0.47428342619417219</v>
      </c>
      <c r="EK40" s="253">
        <f t="shared" si="104"/>
        <v>1563149.8496822959</v>
      </c>
      <c r="EL40" s="205">
        <f t="shared" si="105"/>
        <v>4.0325197665886749</v>
      </c>
      <c r="EM40" s="252">
        <f t="shared" si="106"/>
        <v>0.48540489388446045</v>
      </c>
      <c r="EN40" s="253">
        <f t="shared" si="107"/>
        <v>1600934.2231114337</v>
      </c>
      <c r="EO40" s="205">
        <f t="shared" si="108"/>
        <v>4.0428926420167572</v>
      </c>
      <c r="ES40" s="55">
        <v>3162.2776601683804</v>
      </c>
      <c r="ET40" s="53">
        <v>3.5</v>
      </c>
      <c r="EU40" s="363">
        <v>4.2811578580923477</v>
      </c>
      <c r="EV40" s="44">
        <f t="shared" si="19"/>
        <v>6.3309329402230592</v>
      </c>
      <c r="EW40" s="50">
        <f t="shared" si="109"/>
        <v>2142559.7411213233</v>
      </c>
      <c r="EX40" s="44">
        <f t="shared" si="110"/>
        <v>14772.435200693655</v>
      </c>
      <c r="EY40" s="26">
        <f t="shared" si="111"/>
        <v>4.169452093622569</v>
      </c>
      <c r="EZ40" s="200">
        <f t="shared" si="112"/>
        <v>19869.176531592209</v>
      </c>
      <c r="FA40" s="196">
        <f t="shared" si="113"/>
        <v>4.2981798683581154</v>
      </c>
      <c r="FB40" s="202">
        <f t="shared" si="228"/>
        <v>7.7993842679817114</v>
      </c>
      <c r="FC40" s="205">
        <f t="shared" si="114"/>
        <v>63006342.253981173</v>
      </c>
      <c r="FD40" s="205">
        <f t="shared" si="115"/>
        <v>9138.3138678329215</v>
      </c>
      <c r="FE40" s="207">
        <f t="shared" si="229"/>
        <v>34.9928239703776</v>
      </c>
      <c r="FF40" s="196">
        <f t="shared" si="20"/>
        <v>6.7389763122553425</v>
      </c>
      <c r="FG40" s="50">
        <f t="shared" si="116"/>
        <v>5482470.6103971712</v>
      </c>
      <c r="FH40" s="205">
        <f t="shared" si="117"/>
        <v>37800.319065741998</v>
      </c>
      <c r="FI40" s="213">
        <f t="shared" si="118"/>
        <v>4.5774954656548523</v>
      </c>
      <c r="FJ40" s="43">
        <f t="shared" si="230"/>
        <v>7.8565119699439565</v>
      </c>
      <c r="FK40" s="43">
        <f t="shared" si="119"/>
        <v>71864096.515648812</v>
      </c>
      <c r="FL40" s="205">
        <f t="shared" si="231"/>
        <v>10423.024830436672</v>
      </c>
      <c r="FM40" s="207">
        <f t="shared" si="232"/>
        <v>35.652413020207071</v>
      </c>
      <c r="FN40" s="196">
        <f t="shared" si="248"/>
        <v>6.4467143853724611</v>
      </c>
      <c r="FO40" s="50">
        <f t="shared" si="233"/>
        <v>2797141.1691727573</v>
      </c>
      <c r="FP40" s="205">
        <f t="shared" si="234"/>
        <v>19285.61704756556</v>
      </c>
      <c r="FQ40" s="213">
        <f t="shared" si="235"/>
        <v>4.28523353877197</v>
      </c>
      <c r="FR40" s="43">
        <f t="shared" si="120"/>
        <v>7.8898929141192635</v>
      </c>
      <c r="FS40" s="43">
        <f t="shared" si="121"/>
        <v>77605573.759396136</v>
      </c>
      <c r="FT40" s="205">
        <f t="shared" si="122"/>
        <v>11255.757206915298</v>
      </c>
      <c r="FU40" s="207">
        <f t="shared" si="123"/>
        <v>30.192769740596098</v>
      </c>
      <c r="FV40" s="196">
        <f t="shared" si="249"/>
        <v>6.4806946012292137</v>
      </c>
      <c r="FW40" s="50">
        <f t="shared" si="124"/>
        <v>3024785.6306567588</v>
      </c>
      <c r="FX40" s="205">
        <f t="shared" si="125"/>
        <v>20855.170974826993</v>
      </c>
      <c r="FY40" s="213">
        <f t="shared" si="126"/>
        <v>4.3192137546287235</v>
      </c>
      <c r="FZ40" s="252">
        <f t="shared" si="127"/>
        <v>0.5860812347573684</v>
      </c>
      <c r="GA40" s="253">
        <f t="shared" si="128"/>
        <v>2075370.7312178961</v>
      </c>
      <c r="GB40" s="205">
        <f t="shared" si="129"/>
        <v>4.1556148410214746</v>
      </c>
      <c r="GC40" s="252">
        <f t="shared" si="130"/>
        <v>0.60445549505406426</v>
      </c>
      <c r="GD40" s="253">
        <f t="shared" si="131"/>
        <v>2143640.2572510946</v>
      </c>
      <c r="GE40" s="205">
        <f t="shared" si="132"/>
        <v>4.1696710578346385</v>
      </c>
      <c r="GF40" s="252">
        <f t="shared" si="133"/>
        <v>0.61506069832808241</v>
      </c>
      <c r="GG40" s="253">
        <f t="shared" si="134"/>
        <v>2183236.8771830355</v>
      </c>
      <c r="GH40" s="205">
        <f t="shared" si="135"/>
        <v>4.177620011817047</v>
      </c>
      <c r="GL40" s="55">
        <v>3162.2776601683804</v>
      </c>
      <c r="GM40" s="53">
        <v>3.5</v>
      </c>
      <c r="GN40" s="363">
        <v>4.2306528125411829</v>
      </c>
      <c r="GO40" s="44">
        <f t="shared" si="21"/>
        <v>6.3083130870653319</v>
      </c>
      <c r="GP40" s="50">
        <f t="shared" si="136"/>
        <v>2033822.6848809642</v>
      </c>
      <c r="GQ40" s="44">
        <f t="shared" si="137"/>
        <v>14022.719294809876</v>
      </c>
      <c r="GR40" s="26">
        <f t="shared" si="138"/>
        <v>4.1468322404648408</v>
      </c>
      <c r="GS40" s="200">
        <f t="shared" si="139"/>
        <v>19869.176531592209</v>
      </c>
      <c r="GT40" s="196">
        <f t="shared" si="140"/>
        <v>4.2981798683581154</v>
      </c>
      <c r="GU40" s="202">
        <f t="shared" si="141"/>
        <v>7.7993842679817114</v>
      </c>
      <c r="GV40" s="205">
        <f t="shared" si="142"/>
        <v>63006342.253981173</v>
      </c>
      <c r="GW40" s="205">
        <f t="shared" si="143"/>
        <v>9138.3138678329215</v>
      </c>
      <c r="GX40" s="207">
        <f t="shared" si="236"/>
        <v>34.9928239703776</v>
      </c>
      <c r="GY40" s="196">
        <f t="shared" si="22"/>
        <v>6.6976059911518879</v>
      </c>
      <c r="GZ40" s="50">
        <f t="shared" si="144"/>
        <v>4984320.8529574927</v>
      </c>
      <c r="HA40" s="205">
        <f t="shared" si="145"/>
        <v>34365.696044137199</v>
      </c>
      <c r="HB40" s="213">
        <f t="shared" si="146"/>
        <v>4.5361251445513977</v>
      </c>
      <c r="HC40" s="43">
        <f t="shared" si="251"/>
        <v>7.8565119699439565</v>
      </c>
      <c r="HD40" s="43">
        <f t="shared" si="147"/>
        <v>71864096.515648812</v>
      </c>
      <c r="HE40" s="205">
        <f t="shared" si="237"/>
        <v>10423.024830436672</v>
      </c>
      <c r="HF40" s="207">
        <f t="shared" si="238"/>
        <v>35.652413020207071</v>
      </c>
      <c r="HG40" s="196">
        <f t="shared" si="23"/>
        <v>6.7060745670508375</v>
      </c>
      <c r="HH40" s="50">
        <f t="shared" si="239"/>
        <v>5082466.9949270999</v>
      </c>
      <c r="HI40" s="205">
        <f t="shared" si="240"/>
        <v>35042.39013794357</v>
      </c>
      <c r="HJ40" s="213">
        <f t="shared" si="241"/>
        <v>4.5445937204503473</v>
      </c>
      <c r="HK40" s="43">
        <f t="shared" si="242"/>
        <v>7.8898929141192635</v>
      </c>
      <c r="HL40" s="43">
        <f t="shared" si="148"/>
        <v>77605573.759396136</v>
      </c>
      <c r="HM40" s="205">
        <f t="shared" si="149"/>
        <v>11255.757206915298</v>
      </c>
      <c r="HN40" s="207">
        <f t="shared" si="243"/>
        <v>30.192769740596098</v>
      </c>
      <c r="HO40" s="196">
        <f t="shared" si="24"/>
        <v>6.7393764684837212</v>
      </c>
      <c r="HP40" s="50">
        <f t="shared" si="150"/>
        <v>5487524.4525734894</v>
      </c>
      <c r="HQ40" s="205">
        <f t="shared" si="151"/>
        <v>37835.164094625594</v>
      </c>
      <c r="HR40" s="213">
        <f t="shared" si="152"/>
        <v>4.577895621883231</v>
      </c>
      <c r="HS40" s="252">
        <f t="shared" si="153"/>
        <v>0.56863836469984863</v>
      </c>
      <c r="HT40" s="253">
        <f t="shared" si="154"/>
        <v>2013520.5514379768</v>
      </c>
      <c r="HU40" s="205">
        <f t="shared" si="155"/>
        <v>4.1424752200872152</v>
      </c>
      <c r="HV40" s="252">
        <f t="shared" si="156"/>
        <v>0.58724117089983974</v>
      </c>
      <c r="HW40" s="253">
        <f t="shared" si="157"/>
        <v>2082349.9697091065</v>
      </c>
      <c r="HX40" s="205">
        <f t="shared" si="158"/>
        <v>4.1570728743188416</v>
      </c>
      <c r="HY40" s="252">
        <f t="shared" si="159"/>
        <v>0.59800073093030293</v>
      </c>
      <c r="HZ40" s="253">
        <f t="shared" si="160"/>
        <v>2122338.7617532662</v>
      </c>
      <c r="IA40" s="205">
        <f t="shared" si="161"/>
        <v>4.1653338593634492</v>
      </c>
      <c r="IB40" s="205"/>
      <c r="IF40" s="55">
        <v>3162.2776601683804</v>
      </c>
      <c r="IG40" s="53">
        <v>3.5</v>
      </c>
      <c r="IH40" s="67">
        <v>3.915383597050508</v>
      </c>
      <c r="II40" s="305">
        <f t="shared" si="25"/>
        <v>6.482844502007028</v>
      </c>
      <c r="IJ40" s="50">
        <f t="shared" si="162"/>
        <v>3039796.4397132252</v>
      </c>
      <c r="IK40" s="305">
        <f t="shared" si="163"/>
        <v>20958.666900677155</v>
      </c>
      <c r="IL40" s="26">
        <f t="shared" si="164"/>
        <v>4.3213636554065378</v>
      </c>
      <c r="IM40" s="25">
        <f t="shared" si="165"/>
        <v>7.4428791589811389</v>
      </c>
      <c r="IN40" s="305">
        <f t="shared" si="166"/>
        <v>27725485.447522104</v>
      </c>
      <c r="IO40" s="305">
        <f t="shared" si="167"/>
        <v>4021.248958337711</v>
      </c>
      <c r="IP40" s="305">
        <f t="shared" si="168"/>
        <v>29.995343211810699</v>
      </c>
      <c r="IQ40" s="305">
        <f t="shared" si="169"/>
        <v>6.7041779667481274</v>
      </c>
      <c r="IR40" s="305">
        <f t="shared" si="170"/>
        <v>5060319.8312010691</v>
      </c>
      <c r="IS40" s="305">
        <f t="shared" si="171"/>
        <v>34889.690759371879</v>
      </c>
      <c r="IT40" s="396">
        <f t="shared" si="172"/>
        <v>4.5426971201476363</v>
      </c>
      <c r="IU40" s="25">
        <f t="shared" si="173"/>
        <v>7.4706510510941522</v>
      </c>
      <c r="IV40" s="305">
        <f t="shared" si="174"/>
        <v>29556367.038115907</v>
      </c>
      <c r="IW40" s="305">
        <f t="shared" si="175"/>
        <v>4286.7963624742551</v>
      </c>
      <c r="IX40" s="305">
        <f t="shared" si="176"/>
        <v>29.693027602494809</v>
      </c>
      <c r="IY40" s="305">
        <f t="shared" si="177"/>
        <v>6.7125928542139608</v>
      </c>
      <c r="IZ40" s="305">
        <f t="shared" si="178"/>
        <v>5159324.6208105525</v>
      </c>
      <c r="JA40" s="305">
        <f t="shared" si="179"/>
        <v>35572.305022579763</v>
      </c>
      <c r="JB40" s="396">
        <f t="shared" si="180"/>
        <v>4.5511120076134706</v>
      </c>
      <c r="JC40" s="303">
        <f t="shared" si="181"/>
        <v>7.4835832139844696</v>
      </c>
      <c r="JD40" s="303">
        <f t="shared" si="182"/>
        <v>30449713.728134986</v>
      </c>
      <c r="JE40" s="303">
        <f t="shared" si="183"/>
        <v>4416.3655797012425</v>
      </c>
      <c r="JF40" s="303">
        <f t="shared" si="184"/>
        <v>29.203296230239545</v>
      </c>
      <c r="JG40" s="303">
        <f t="shared" si="185"/>
        <v>6.7186834911911122</v>
      </c>
      <c r="JH40" s="303">
        <f t="shared" si="186"/>
        <v>5232189.8164408579</v>
      </c>
      <c r="JI40" s="303">
        <f t="shared" si="187"/>
        <v>36074.693058803772</v>
      </c>
      <c r="JJ40" s="395">
        <f t="shared" si="188"/>
        <v>4.5572026445906211</v>
      </c>
      <c r="JK40" s="252">
        <f t="shared" si="189"/>
        <v>0.47625926389732631</v>
      </c>
      <c r="JL40" s="253">
        <f t="shared" si="190"/>
        <v>1720406.514959472</v>
      </c>
      <c r="JM40" s="205">
        <f t="shared" si="191"/>
        <v>4.0741502319023439</v>
      </c>
      <c r="JN40" s="252">
        <f t="shared" si="192"/>
        <v>0.48551363527124075</v>
      </c>
      <c r="JO40" s="253">
        <f t="shared" si="193"/>
        <v>1754720.2160145126</v>
      </c>
      <c r="JP40" s="205">
        <f t="shared" si="194"/>
        <v>4.0827270329890606</v>
      </c>
      <c r="JQ40" s="252">
        <f t="shared" si="195"/>
        <v>0.48982684759052575</v>
      </c>
      <c r="JR40" s="253">
        <f t="shared" si="196"/>
        <v>1770732.0919229507</v>
      </c>
      <c r="JS40" s="205">
        <f t="shared" si="197"/>
        <v>4.086672011709342</v>
      </c>
      <c r="JZ40" s="55">
        <v>3162.2776601683804</v>
      </c>
      <c r="KA40" s="53">
        <v>3.5</v>
      </c>
      <c r="KB40" s="74">
        <v>4.1207246913848667</v>
      </c>
      <c r="KC40" s="25">
        <f t="shared" si="26"/>
        <v>6.3619486153053035</v>
      </c>
      <c r="KD40" s="50">
        <f t="shared" si="198"/>
        <v>2301169.5323708318</v>
      </c>
      <c r="KE40" s="305">
        <f t="shared" si="199"/>
        <v>15866.011645009115</v>
      </c>
      <c r="KF40" s="26">
        <f t="shared" si="200"/>
        <v>4.2004677687048133</v>
      </c>
      <c r="KK40" s="55">
        <v>3162.2776601683804</v>
      </c>
      <c r="KL40" s="53">
        <v>3.5</v>
      </c>
      <c r="KM40" s="74">
        <v>3.9951402760760066</v>
      </c>
      <c r="KN40" s="25">
        <f t="shared" si="27"/>
        <v>6.3539433021764626</v>
      </c>
      <c r="KO40" s="50">
        <f t="shared" si="201"/>
        <v>2259140.8166027875</v>
      </c>
      <c r="KP40" s="44">
        <f t="shared" si="202"/>
        <v>15576.233736680235</v>
      </c>
      <c r="KQ40" s="26">
        <f t="shared" si="203"/>
        <v>4.1924624555759715</v>
      </c>
      <c r="KV40" s="55">
        <v>3162.2776601683804</v>
      </c>
      <c r="KW40" s="53">
        <v>3.5</v>
      </c>
      <c r="KX40" s="74">
        <v>3.9774653276696212</v>
      </c>
      <c r="KY40" s="25">
        <f t="shared" si="28"/>
        <v>6.4228609823487481</v>
      </c>
      <c r="KZ40" s="50">
        <f t="shared" si="204"/>
        <v>2647652.4894614592</v>
      </c>
      <c r="LA40" s="44">
        <f t="shared" si="205"/>
        <v>18254.92847823929</v>
      </c>
      <c r="LB40" s="26">
        <f t="shared" si="206"/>
        <v>4.261380135748257</v>
      </c>
    </row>
    <row r="41" spans="2:314" ht="15.75" thickBot="1">
      <c r="B41" s="59" t="s">
        <v>36</v>
      </c>
      <c r="F41" s="43"/>
      <c r="G41" s="43"/>
      <c r="M41" s="17">
        <v>10000</v>
      </c>
      <c r="N41" s="54">
        <v>4</v>
      </c>
      <c r="O41" s="211">
        <v>4.263426279803352</v>
      </c>
      <c r="P41" s="197">
        <f t="shared" si="3"/>
        <v>6.4086098676451302</v>
      </c>
      <c r="Q41" s="70">
        <f t="shared" si="29"/>
        <v>2562181.3617275842</v>
      </c>
      <c r="R41" s="197">
        <f t="shared" si="30"/>
        <v>17665.625565584876</v>
      </c>
      <c r="S41" s="214">
        <f t="shared" si="31"/>
        <v>4.2471290210446391</v>
      </c>
      <c r="T41" s="201">
        <f t="shared" si="32"/>
        <v>62831.853071795864</v>
      </c>
      <c r="U41" s="199">
        <f t="shared" si="33"/>
        <v>4.7981798683581154</v>
      </c>
      <c r="V41" s="203">
        <f t="shared" si="34"/>
        <v>8.2355120225672582</v>
      </c>
      <c r="W41" s="206">
        <f t="shared" si="35"/>
        <v>171993495.35112676</v>
      </c>
      <c r="X41" s="206">
        <f t="shared" si="36"/>
        <v>24945.592578736723</v>
      </c>
      <c r="Y41" s="208">
        <f t="shared" si="37"/>
        <v>17.845945852077271</v>
      </c>
      <c r="Z41" s="197">
        <f t="shared" si="4"/>
        <v>6.8577020705159786</v>
      </c>
      <c r="AA41" s="70">
        <f t="shared" si="38"/>
        <v>7206129.6333179586</v>
      </c>
      <c r="AB41" s="206">
        <f t="shared" si="39"/>
        <v>49684.534350615329</v>
      </c>
      <c r="AC41" s="214">
        <f t="shared" si="40"/>
        <v>4.6962212239154875</v>
      </c>
      <c r="AD41" s="43">
        <f t="shared" si="5"/>
        <v>8.2627773944287402</v>
      </c>
      <c r="AE41" s="43">
        <f t="shared" si="41"/>
        <v>183137547.67950544</v>
      </c>
      <c r="AF41" s="205">
        <f t="shared" si="207"/>
        <v>26561.903640340111</v>
      </c>
      <c r="AG41" s="207">
        <f t="shared" si="208"/>
        <v>18.338063617455425</v>
      </c>
      <c r="AH41" s="196">
        <f t="shared" si="6"/>
        <v>6.8579748336153692</v>
      </c>
      <c r="AI41" s="50">
        <f t="shared" si="209"/>
        <v>7210656.9384336863</v>
      </c>
      <c r="AJ41" s="205">
        <f t="shared" si="210"/>
        <v>49715.74903283504</v>
      </c>
      <c r="AK41" s="213">
        <f t="shared" si="211"/>
        <v>4.696493987014879</v>
      </c>
      <c r="AL41" s="43">
        <f t="shared" si="7"/>
        <v>8.2523403840454108</v>
      </c>
      <c r="AM41" s="43">
        <f t="shared" si="42"/>
        <v>178788830.69714901</v>
      </c>
      <c r="AN41" s="205">
        <f t="shared" si="43"/>
        <v>25931.174426653099</v>
      </c>
      <c r="AO41" s="207">
        <f t="shared" si="44"/>
        <v>19.300118585261671</v>
      </c>
      <c r="AP41" s="196">
        <f t="shared" si="8"/>
        <v>6.8506605663537838</v>
      </c>
      <c r="AQ41" s="50">
        <f t="shared" si="45"/>
        <v>7090233.9649272813</v>
      </c>
      <c r="AR41" s="205">
        <f t="shared" si="46"/>
        <v>48885.461532022018</v>
      </c>
      <c r="AS41" s="213">
        <f t="shared" si="47"/>
        <v>4.6891797197532936</v>
      </c>
      <c r="AT41" s="252">
        <f t="shared" si="48"/>
        <v>0.69263048471008082</v>
      </c>
      <c r="AU41" s="253">
        <f t="shared" si="49"/>
        <v>2492578.1560704131</v>
      </c>
      <c r="AV41" s="205">
        <f t="shared" si="50"/>
        <v>4.235167938123606</v>
      </c>
      <c r="AW41" s="252">
        <f t="shared" si="51"/>
        <v>0.70032669783343937</v>
      </c>
      <c r="AX41" s="253">
        <f t="shared" si="52"/>
        <v>2522626.8501396263</v>
      </c>
      <c r="AY41" s="205">
        <f t="shared" si="53"/>
        <v>4.2403721673294834</v>
      </c>
      <c r="AZ41" s="252">
        <f t="shared" si="54"/>
        <v>0.69739365155279875</v>
      </c>
      <c r="BA41" s="253">
        <f t="shared" si="55"/>
        <v>2511159.031094728</v>
      </c>
      <c r="BB41" s="205">
        <f t="shared" si="56"/>
        <v>4.2383933707479819</v>
      </c>
      <c r="BC41" s="248"/>
      <c r="BG41" s="17">
        <v>10000</v>
      </c>
      <c r="BH41" s="54">
        <v>4</v>
      </c>
      <c r="BI41" s="364">
        <v>4.2571417175335542</v>
      </c>
      <c r="BJ41" s="2">
        <f t="shared" si="9"/>
        <v>6.4233553726160952</v>
      </c>
      <c r="BK41" s="70">
        <f t="shared" si="57"/>
        <v>2650668.2288073073</v>
      </c>
      <c r="BL41" s="2">
        <f t="shared" si="58"/>
        <v>18275.721277251469</v>
      </c>
      <c r="BM41" s="28">
        <f t="shared" si="59"/>
        <v>4.261874526015605</v>
      </c>
      <c r="BN41" s="201">
        <f t="shared" si="60"/>
        <v>62831.853071795864</v>
      </c>
      <c r="BO41" s="199">
        <f t="shared" si="61"/>
        <v>4.7981798683581154</v>
      </c>
      <c r="BP41" s="203">
        <f t="shared" si="212"/>
        <v>7.9480918638016984</v>
      </c>
      <c r="BQ41" s="206">
        <f t="shared" si="62"/>
        <v>88734368.686994612</v>
      </c>
      <c r="BR41" s="206">
        <f t="shared" si="63"/>
        <v>12869.855365624326</v>
      </c>
      <c r="BS41" s="208">
        <f t="shared" si="10"/>
        <v>34.74064645716237</v>
      </c>
      <c r="BT41" s="197">
        <f t="shared" si="11"/>
        <v>6.7551764124094733</v>
      </c>
      <c r="BU41" s="70">
        <f t="shared" si="64"/>
        <v>5690840.4844946554</v>
      </c>
      <c r="BV41" s="206">
        <f t="shared" si="65"/>
        <v>39236.979338874371</v>
      </c>
      <c r="BW41" s="214">
        <f t="shared" si="66"/>
        <v>4.5936955658089831</v>
      </c>
      <c r="BX41" s="43">
        <f t="shared" si="213"/>
        <v>7.9888250306796333</v>
      </c>
      <c r="BY41" s="43">
        <f t="shared" si="67"/>
        <v>97459691.130353868</v>
      </c>
      <c r="BZ41" s="205">
        <f t="shared" si="214"/>
        <v>14135.358682164264</v>
      </c>
      <c r="CA41" s="207">
        <f t="shared" si="215"/>
        <v>36.708545260055423</v>
      </c>
      <c r="CB41" s="196">
        <f t="shared" si="12"/>
        <v>6.7541611972304478</v>
      </c>
      <c r="CC41" s="50">
        <f t="shared" si="216"/>
        <v>5677553.0023203976</v>
      </c>
      <c r="CD41" s="205">
        <f t="shared" si="217"/>
        <v>39145.365338278585</v>
      </c>
      <c r="CE41" s="213">
        <f t="shared" si="218"/>
        <v>4.5926803506299576</v>
      </c>
      <c r="CF41" s="43">
        <f t="shared" si="219"/>
        <v>7.9745524107284744</v>
      </c>
      <c r="CG41" s="43">
        <f t="shared" si="68"/>
        <v>94308841.665574476</v>
      </c>
      <c r="CH41" s="205">
        <f t="shared" si="69"/>
        <v>13678.365777491592</v>
      </c>
      <c r="CI41" s="207">
        <f t="shared" si="70"/>
        <v>31.734270883721251</v>
      </c>
      <c r="CJ41" s="196">
        <f t="shared" si="13"/>
        <v>6.7744178027588688</v>
      </c>
      <c r="CK41" s="50">
        <f t="shared" si="71"/>
        <v>5948641.5845944062</v>
      </c>
      <c r="CL41" s="205">
        <f t="shared" si="72"/>
        <v>41014.45605179813</v>
      </c>
      <c r="CM41" s="213">
        <f t="shared" si="73"/>
        <v>4.6129369561583777</v>
      </c>
      <c r="CN41" s="252">
        <f t="shared" si="74"/>
        <v>0.62770145795062382</v>
      </c>
      <c r="CO41" s="253">
        <f t="shared" si="75"/>
        <v>2277374.4067019545</v>
      </c>
      <c r="CP41" s="205">
        <f t="shared" si="76"/>
        <v>4.1959535891080817</v>
      </c>
      <c r="CQ41" s="252">
        <f t="shared" si="77"/>
        <v>0.64032094785301452</v>
      </c>
      <c r="CR41" s="253">
        <f t="shared" si="78"/>
        <v>2325792.9371593874</v>
      </c>
      <c r="CS41" s="205">
        <f t="shared" si="79"/>
        <v>4.2050902007429336</v>
      </c>
      <c r="CT41" s="252">
        <f t="shared" si="80"/>
        <v>0.63592016814526697</v>
      </c>
      <c r="CU41" s="253">
        <f t="shared" si="81"/>
        <v>2308881.4526982</v>
      </c>
      <c r="CV41" s="205">
        <f t="shared" si="82"/>
        <v>4.2019207884558352</v>
      </c>
      <c r="CZ41" s="17">
        <v>10000</v>
      </c>
      <c r="DA41" s="54">
        <v>4</v>
      </c>
      <c r="DB41" s="364">
        <v>4.1788022333058343</v>
      </c>
      <c r="DC41" s="27">
        <f t="shared" si="14"/>
        <v>6.0589797242689851</v>
      </c>
      <c r="DD41" s="70">
        <f t="shared" si="83"/>
        <v>1145459.4625940276</v>
      </c>
      <c r="DE41" s="2">
        <f t="shared" si="84"/>
        <v>7897.6680843147979</v>
      </c>
      <c r="DF41" s="28">
        <f t="shared" si="85"/>
        <v>3.8974988776684945</v>
      </c>
      <c r="DG41" s="201">
        <f t="shared" si="86"/>
        <v>62831.853071795864</v>
      </c>
      <c r="DH41" s="197">
        <f t="shared" si="87"/>
        <v>4.7981798683581154</v>
      </c>
      <c r="DI41" s="203">
        <f t="shared" si="88"/>
        <v>7.9480918638016984</v>
      </c>
      <c r="DJ41" s="206">
        <f t="shared" si="89"/>
        <v>88734368.686994612</v>
      </c>
      <c r="DK41" s="206">
        <f t="shared" si="90"/>
        <v>12869.855365624326</v>
      </c>
      <c r="DL41" s="207">
        <f t="shared" si="220"/>
        <v>34.74064645716237</v>
      </c>
      <c r="DM41" s="196">
        <f t="shared" si="15"/>
        <v>6.4695779479202589</v>
      </c>
      <c r="DN41" s="70">
        <f t="shared" si="91"/>
        <v>2948342.6027200539</v>
      </c>
      <c r="DO41" s="206">
        <f t="shared" si="92"/>
        <v>20328.114643530116</v>
      </c>
      <c r="DP41" s="214">
        <f t="shared" si="93"/>
        <v>4.3080971013197686</v>
      </c>
      <c r="DQ41" s="43">
        <f t="shared" si="221"/>
        <v>7.9888250306796333</v>
      </c>
      <c r="DR41" s="43">
        <f t="shared" si="94"/>
        <v>97459691.130353868</v>
      </c>
      <c r="DS41" s="205">
        <f t="shared" si="222"/>
        <v>14135.358682164264</v>
      </c>
      <c r="DT41" s="207">
        <f t="shared" si="16"/>
        <v>36.708545260055423</v>
      </c>
      <c r="DU41" s="196">
        <f t="shared" si="17"/>
        <v>6.4687178875878875</v>
      </c>
      <c r="DV41" s="50">
        <f t="shared" si="223"/>
        <v>2942509.5944112791</v>
      </c>
      <c r="DW41" s="205">
        <f t="shared" si="224"/>
        <v>20287.89745116311</v>
      </c>
      <c r="DX41" s="213">
        <f t="shared" si="225"/>
        <v>4.3072370409873963</v>
      </c>
      <c r="DY41" s="43">
        <f t="shared" si="226"/>
        <v>7.9745524107284744</v>
      </c>
      <c r="DZ41" s="43">
        <f t="shared" si="95"/>
        <v>94308841.665574476</v>
      </c>
      <c r="EA41" s="205">
        <f t="shared" si="96"/>
        <v>13678.365777491592</v>
      </c>
      <c r="EB41" s="207">
        <f t="shared" si="227"/>
        <v>31.734270883721251</v>
      </c>
      <c r="EC41" s="196">
        <f t="shared" si="18"/>
        <v>6.4890493369865148</v>
      </c>
      <c r="ED41" s="50">
        <f t="shared" si="97"/>
        <v>3083538.2283425224</v>
      </c>
      <c r="EE41" s="205">
        <f t="shared" si="98"/>
        <v>21260.25603524689</v>
      </c>
      <c r="EF41" s="213">
        <f t="shared" si="99"/>
        <v>4.3275684903860236</v>
      </c>
      <c r="EG41" s="252">
        <f t="shared" si="100"/>
        <v>0.50482373617717846</v>
      </c>
      <c r="EH41" s="253">
        <f t="shared" si="101"/>
        <v>1667129.0213685019</v>
      </c>
      <c r="EI41" s="205">
        <f t="shared" si="102"/>
        <v>4.0604883651651784</v>
      </c>
      <c r="EJ41" s="252">
        <f t="shared" si="103"/>
        <v>0.51841022790344393</v>
      </c>
      <c r="EK41" s="253">
        <f t="shared" si="104"/>
        <v>1713622.3515340332</v>
      </c>
      <c r="EL41" s="205">
        <f t="shared" si="105"/>
        <v>4.0724342716191897</v>
      </c>
      <c r="EM41" s="252">
        <f t="shared" si="106"/>
        <v>0.51365163816508164</v>
      </c>
      <c r="EN41" s="253">
        <f t="shared" si="107"/>
        <v>1697320.6562921035</v>
      </c>
      <c r="EO41" s="205">
        <f t="shared" si="108"/>
        <v>4.068283049991229</v>
      </c>
      <c r="ES41" s="17">
        <v>10000</v>
      </c>
      <c r="ET41" s="54">
        <v>4</v>
      </c>
      <c r="EU41" s="364">
        <v>4.3348973319027602</v>
      </c>
      <c r="EV41" s="2">
        <f t="shared" si="19"/>
        <v>6.3719578800503349</v>
      </c>
      <c r="EW41" s="70">
        <f t="shared" si="109"/>
        <v>2354820.891062567</v>
      </c>
      <c r="EX41" s="2">
        <f t="shared" si="110"/>
        <v>16235.924886862544</v>
      </c>
      <c r="EY41" s="28">
        <f t="shared" si="111"/>
        <v>4.2104770334498438</v>
      </c>
      <c r="EZ41" s="201">
        <f t="shared" si="112"/>
        <v>62831.853071795864</v>
      </c>
      <c r="FA41" s="197">
        <f t="shared" si="113"/>
        <v>4.7981798683581154</v>
      </c>
      <c r="FB41" s="202">
        <f t="shared" si="228"/>
        <v>7.9480918638016984</v>
      </c>
      <c r="FC41" s="206">
        <f t="shared" si="114"/>
        <v>88734368.686994612</v>
      </c>
      <c r="FD41" s="206">
        <f t="shared" si="115"/>
        <v>12869.855365624326</v>
      </c>
      <c r="FE41" s="207">
        <f t="shared" si="229"/>
        <v>34.74064645716237</v>
      </c>
      <c r="FF41" s="196">
        <f t="shared" si="20"/>
        <v>6.7697109919264911</v>
      </c>
      <c r="FG41" s="70">
        <f t="shared" si="116"/>
        <v>5884519.3046518685</v>
      </c>
      <c r="FH41" s="206">
        <f t="shared" si="117"/>
        <v>40572.348320941514</v>
      </c>
      <c r="FI41" s="214">
        <f t="shared" si="118"/>
        <v>4.6082301453259999</v>
      </c>
      <c r="FJ41" s="43">
        <f t="shared" si="230"/>
        <v>7.9888250306796333</v>
      </c>
      <c r="FK41" s="43">
        <f t="shared" si="119"/>
        <v>97459691.130353868</v>
      </c>
      <c r="FL41" s="205">
        <f t="shared" si="231"/>
        <v>14135.358682164264</v>
      </c>
      <c r="FM41" s="207">
        <f t="shared" si="232"/>
        <v>36.708545260055423</v>
      </c>
      <c r="FN41" s="196">
        <f t="shared" si="248"/>
        <v>6.4687178875878875</v>
      </c>
      <c r="FO41" s="50">
        <f t="shared" si="233"/>
        <v>2942509.5944112791</v>
      </c>
      <c r="FP41" s="205">
        <f t="shared" si="234"/>
        <v>20287.89745116311</v>
      </c>
      <c r="FQ41" s="213">
        <f t="shared" si="235"/>
        <v>4.3072370409873963</v>
      </c>
      <c r="FR41" s="43">
        <f t="shared" si="120"/>
        <v>7.9745524107284744</v>
      </c>
      <c r="FS41" s="43">
        <f t="shared" si="121"/>
        <v>94308841.665574476</v>
      </c>
      <c r="FT41" s="205">
        <f t="shared" si="122"/>
        <v>13678.365777491592</v>
      </c>
      <c r="FU41" s="207">
        <f t="shared" si="123"/>
        <v>31.734270883721251</v>
      </c>
      <c r="FV41" s="196">
        <f t="shared" si="249"/>
        <v>6.4890493369865148</v>
      </c>
      <c r="FW41" s="50">
        <f t="shared" si="124"/>
        <v>3083538.2283425224</v>
      </c>
      <c r="FX41" s="205">
        <f t="shared" si="125"/>
        <v>21260.25603524689</v>
      </c>
      <c r="FY41" s="213">
        <f t="shared" si="126"/>
        <v>4.3275684903860236</v>
      </c>
      <c r="FZ41" s="252">
        <f t="shared" si="127"/>
        <v>0.63328704866717223</v>
      </c>
      <c r="GA41" s="253">
        <f t="shared" si="128"/>
        <v>2251651.6270517763</v>
      </c>
      <c r="GB41" s="205">
        <f t="shared" si="129"/>
        <v>4.1910203512339415</v>
      </c>
      <c r="GC41" s="252">
        <f t="shared" si="130"/>
        <v>0.64582410893644959</v>
      </c>
      <c r="GD41" s="253">
        <f t="shared" si="131"/>
        <v>2299001.5376116275</v>
      </c>
      <c r="GE41" s="205">
        <f t="shared" si="132"/>
        <v>4.2000584151324771</v>
      </c>
      <c r="GF41" s="252">
        <f t="shared" si="133"/>
        <v>0.64145293428648031</v>
      </c>
      <c r="GG41" s="253">
        <f t="shared" si="134"/>
        <v>2282464.0730321882</v>
      </c>
      <c r="GH41" s="205">
        <f t="shared" si="135"/>
        <v>4.1969231036774026</v>
      </c>
      <c r="GL41" s="17">
        <v>10000</v>
      </c>
      <c r="GM41" s="54">
        <v>4</v>
      </c>
      <c r="GN41" s="364">
        <v>4.2853745143253326</v>
      </c>
      <c r="GO41" s="2">
        <f t="shared" si="21"/>
        <v>6.3493380268926067</v>
      </c>
      <c r="GP41" s="70">
        <f t="shared" si="136"/>
        <v>2235311.3685260173</v>
      </c>
      <c r="GQ41" s="2">
        <f t="shared" si="137"/>
        <v>15411.935411258442</v>
      </c>
      <c r="GR41" s="28">
        <f t="shared" si="138"/>
        <v>4.1878571802921165</v>
      </c>
      <c r="GS41" s="201">
        <f t="shared" si="139"/>
        <v>62831.853071795864</v>
      </c>
      <c r="GT41" s="197">
        <f t="shared" si="140"/>
        <v>4.7981798683581154</v>
      </c>
      <c r="GU41" s="203">
        <f t="shared" si="141"/>
        <v>7.9480918638016984</v>
      </c>
      <c r="GV41" s="206">
        <f t="shared" si="142"/>
        <v>88734368.686994612</v>
      </c>
      <c r="GW41" s="206">
        <f t="shared" si="143"/>
        <v>12869.855365624326</v>
      </c>
      <c r="GX41" s="207">
        <f t="shared" si="236"/>
        <v>34.74064645716237</v>
      </c>
      <c r="GY41" s="197">
        <f t="shared" si="22"/>
        <v>6.7281792038839807</v>
      </c>
      <c r="GZ41" s="70">
        <f t="shared" si="144"/>
        <v>5347849.8337542862</v>
      </c>
      <c r="HA41" s="206">
        <f t="shared" si="145"/>
        <v>36872.141119775704</v>
      </c>
      <c r="HB41" s="214">
        <f t="shared" si="146"/>
        <v>4.5666983572834905</v>
      </c>
      <c r="HC41" s="43">
        <f t="shared" si="251"/>
        <v>7.9888250306796333</v>
      </c>
      <c r="HD41" s="43">
        <f t="shared" si="147"/>
        <v>97459691.130353868</v>
      </c>
      <c r="HE41" s="205">
        <f t="shared" si="237"/>
        <v>14135.358682164264</v>
      </c>
      <c r="HF41" s="207">
        <f t="shared" si="238"/>
        <v>36.708545260055423</v>
      </c>
      <c r="HG41" s="197">
        <f t="shared" si="23"/>
        <v>6.7271544526019573</v>
      </c>
      <c r="HH41" s="50">
        <f t="shared" si="239"/>
        <v>5335246.0457999818</v>
      </c>
      <c r="HI41" s="205">
        <f t="shared" si="240"/>
        <v>36785.241026739881</v>
      </c>
      <c r="HJ41" s="213">
        <f t="shared" si="241"/>
        <v>4.5656736060014671</v>
      </c>
      <c r="HK41" s="43">
        <f t="shared" si="242"/>
        <v>7.9745524107284744</v>
      </c>
      <c r="HL41" s="43">
        <f t="shared" si="148"/>
        <v>94308841.665574476</v>
      </c>
      <c r="HM41" s="205">
        <f t="shared" si="149"/>
        <v>13678.365777491592</v>
      </c>
      <c r="HN41" s="207">
        <f t="shared" si="243"/>
        <v>31.734270883721251</v>
      </c>
      <c r="HO41" s="197">
        <f t="shared" si="24"/>
        <v>6.747229918562315</v>
      </c>
      <c r="HP41" s="50">
        <f t="shared" si="150"/>
        <v>5587659.3107302375</v>
      </c>
      <c r="HQ41" s="205">
        <f t="shared" si="151"/>
        <v>38525.569909250415</v>
      </c>
      <c r="HR41" s="213">
        <f t="shared" si="152"/>
        <v>4.5857490719618248</v>
      </c>
      <c r="HS41" s="252">
        <f t="shared" si="153"/>
        <v>0.61653086899692922</v>
      </c>
      <c r="HT41" s="253">
        <f t="shared" si="154"/>
        <v>2191545.0067612962</v>
      </c>
      <c r="HU41" s="205">
        <f t="shared" si="155"/>
        <v>4.1792695473889721</v>
      </c>
      <c r="HV41" s="252">
        <f t="shared" si="156"/>
        <v>0.62930523551405826</v>
      </c>
      <c r="HW41" s="253">
        <f t="shared" si="157"/>
        <v>2239525.2233640808</v>
      </c>
      <c r="HX41" s="205">
        <f t="shared" si="158"/>
        <v>4.1886751115872913</v>
      </c>
      <c r="HY41" s="252">
        <f t="shared" si="159"/>
        <v>0.62484869340457361</v>
      </c>
      <c r="HZ41" s="253">
        <f t="shared" si="160"/>
        <v>2222760.0714979698</v>
      </c>
      <c r="IA41" s="205">
        <f t="shared" si="161"/>
        <v>4.1854117401434729</v>
      </c>
      <c r="IB41" s="205"/>
      <c r="IF41" s="307">
        <v>10000</v>
      </c>
      <c r="IG41" s="54">
        <v>4</v>
      </c>
      <c r="IH41" s="68">
        <v>3.9610309171767306</v>
      </c>
      <c r="II41" s="2">
        <f t="shared" si="25"/>
        <v>6.5198638038693817</v>
      </c>
      <c r="IJ41" s="70">
        <f t="shared" si="162"/>
        <v>3310272.9399103606</v>
      </c>
      <c r="IK41" s="2">
        <f t="shared" si="163"/>
        <v>22823.537455176356</v>
      </c>
      <c r="IL41" s="28">
        <f t="shared" si="164"/>
        <v>4.3583829572688906</v>
      </c>
      <c r="IM41" s="27">
        <f t="shared" si="165"/>
        <v>7.5386098763588461</v>
      </c>
      <c r="IN41" s="2">
        <f t="shared" si="166"/>
        <v>34562876.247858562</v>
      </c>
      <c r="IO41" s="2">
        <f t="shared" si="167"/>
        <v>5012.9304452369106</v>
      </c>
      <c r="IP41" s="2">
        <f t="shared" si="168"/>
        <v>27.527203216179384</v>
      </c>
      <c r="IQ41" s="2">
        <f t="shared" si="169"/>
        <v>6.7418298793467528</v>
      </c>
      <c r="IR41" s="2">
        <f t="shared" si="170"/>
        <v>5518612.23358317</v>
      </c>
      <c r="IS41" s="2">
        <f t="shared" si="171"/>
        <v>38049.506883619899</v>
      </c>
      <c r="IT41" s="397">
        <f t="shared" si="172"/>
        <v>4.5803490327462626</v>
      </c>
      <c r="IU41" s="27">
        <f t="shared" si="173"/>
        <v>7.562342331331469</v>
      </c>
      <c r="IV41" s="2">
        <f t="shared" si="174"/>
        <v>36504157.648424193</v>
      </c>
      <c r="IW41" s="2">
        <f t="shared" si="175"/>
        <v>5294.4900170121482</v>
      </c>
      <c r="IX41" s="2">
        <f t="shared" si="176"/>
        <v>27.691373319187463</v>
      </c>
      <c r="IY41" s="2">
        <f t="shared" si="177"/>
        <v>6.7459600332587204</v>
      </c>
      <c r="IZ41" s="2">
        <f t="shared" si="178"/>
        <v>5571344.7525712335</v>
      </c>
      <c r="JA41" s="2">
        <f t="shared" si="179"/>
        <v>38413.084946238036</v>
      </c>
      <c r="JB41" s="397">
        <f t="shared" si="180"/>
        <v>4.5844791866582293</v>
      </c>
      <c r="JC41" s="303">
        <f t="shared" si="181"/>
        <v>7.5532564531574886</v>
      </c>
      <c r="JD41" s="303">
        <f t="shared" si="182"/>
        <v>35748387.192906454</v>
      </c>
      <c r="JE41" s="303">
        <f t="shared" si="183"/>
        <v>5184.8745816847668</v>
      </c>
      <c r="JF41" s="303">
        <f t="shared" si="184"/>
        <v>28.015113966187982</v>
      </c>
      <c r="JG41" s="303">
        <f t="shared" si="185"/>
        <v>6.7419024325371968</v>
      </c>
      <c r="JH41" s="303">
        <f t="shared" si="186"/>
        <v>5519534.2493759515</v>
      </c>
      <c r="JI41" s="303">
        <f t="shared" si="187"/>
        <v>38055.863961227333</v>
      </c>
      <c r="JJ41" s="395">
        <f t="shared" si="188"/>
        <v>4.5804215859367066</v>
      </c>
      <c r="JK41" s="252">
        <f t="shared" si="189"/>
        <v>0.50818930877672663</v>
      </c>
      <c r="JL41" s="253">
        <f t="shared" si="190"/>
        <v>1839042.1151861483</v>
      </c>
      <c r="JM41" s="205">
        <f t="shared" si="191"/>
        <v>4.1031108283599984</v>
      </c>
      <c r="JN41" s="252">
        <f t="shared" si="192"/>
        <v>0.51610516928798789</v>
      </c>
      <c r="JO41" s="253">
        <f t="shared" si="193"/>
        <v>1868564.9144050851</v>
      </c>
      <c r="JP41" s="205">
        <f t="shared" si="194"/>
        <v>4.1100273433444485</v>
      </c>
      <c r="JQ41" s="252">
        <f t="shared" si="195"/>
        <v>0.51307533526621196</v>
      </c>
      <c r="JR41" s="253">
        <f t="shared" si="196"/>
        <v>1857259.379645644</v>
      </c>
      <c r="JS41" s="205">
        <f t="shared" si="197"/>
        <v>4.1073917137265061</v>
      </c>
      <c r="JZ41" s="307">
        <v>10000</v>
      </c>
      <c r="KA41" s="54">
        <v>4</v>
      </c>
      <c r="KB41" s="75">
        <v>4.1540982025211841</v>
      </c>
      <c r="KC41" s="27">
        <f t="shared" si="26"/>
        <v>6.4064923030442964</v>
      </c>
      <c r="KD41" s="70">
        <f t="shared" si="198"/>
        <v>2549718.8989973362</v>
      </c>
      <c r="KE41" s="2">
        <f t="shared" si="199"/>
        <v>17579.699876050872</v>
      </c>
      <c r="KF41" s="28">
        <f t="shared" si="200"/>
        <v>4.2450114564438053</v>
      </c>
      <c r="KK41" s="17">
        <v>10000</v>
      </c>
      <c r="KL41" s="54">
        <v>4</v>
      </c>
      <c r="KM41" s="75">
        <v>4.0242723746190618</v>
      </c>
      <c r="KN41" s="27">
        <f t="shared" si="27"/>
        <v>6.398462746737577</v>
      </c>
      <c r="KO41" s="70">
        <f t="shared" si="201"/>
        <v>2503010.9338832139</v>
      </c>
      <c r="KP41" s="2">
        <f t="shared" si="202"/>
        <v>17257.659666500629</v>
      </c>
      <c r="KQ41" s="28">
        <f t="shared" si="203"/>
        <v>4.2369819001370868</v>
      </c>
      <c r="KV41" s="17">
        <v>10000</v>
      </c>
      <c r="KW41" s="54">
        <v>4</v>
      </c>
      <c r="KX41" s="75">
        <v>4.0056533461069197</v>
      </c>
      <c r="KY41" s="27">
        <f t="shared" si="28"/>
        <v>6.4644049984496412</v>
      </c>
      <c r="KZ41" s="70">
        <f t="shared" si="204"/>
        <v>2913432.7541108835</v>
      </c>
      <c r="LA41" s="2">
        <f t="shared" si="205"/>
        <v>20087.419615733554</v>
      </c>
      <c r="LB41" s="28">
        <f t="shared" si="206"/>
        <v>4.302924151849151</v>
      </c>
    </row>
    <row r="42" spans="2:314" ht="15.75" thickBot="1">
      <c r="F42" s="43"/>
      <c r="G42" s="43"/>
      <c r="M42" s="44"/>
      <c r="N42" s="44"/>
      <c r="O42" s="44"/>
      <c r="P42" s="43"/>
      <c r="Q42" s="29"/>
      <c r="R42" s="43"/>
      <c r="S42" s="43"/>
      <c r="BG42" s="44"/>
      <c r="BH42" s="44"/>
      <c r="BI42" s="44"/>
      <c r="BK42" s="29"/>
      <c r="CZ42" s="44"/>
      <c r="DA42" s="44"/>
      <c r="DB42" s="44"/>
      <c r="DD42" s="29"/>
      <c r="ES42" s="44"/>
      <c r="ET42" s="44"/>
      <c r="EU42" s="44"/>
      <c r="EW42" s="29"/>
      <c r="GL42" s="44"/>
      <c r="GM42" s="44"/>
      <c r="GN42" s="44"/>
      <c r="GP42" s="29"/>
      <c r="IF42" s="305"/>
      <c r="IG42" s="305"/>
      <c r="IH42" s="305"/>
      <c r="IJ42" s="29"/>
      <c r="JZ42" s="305"/>
      <c r="KA42" s="305"/>
      <c r="KB42" s="305"/>
      <c r="KD42" s="29"/>
      <c r="KK42" s="44"/>
      <c r="KL42" s="44"/>
      <c r="KM42" s="44"/>
      <c r="KO42" s="29"/>
      <c r="KV42" s="44"/>
      <c r="KW42" s="44"/>
      <c r="KX42" s="44"/>
      <c r="KZ42" s="29"/>
    </row>
    <row r="43" spans="2:314" ht="15.75" thickBot="1">
      <c r="B43" s="43"/>
      <c r="C43" s="7" t="s">
        <v>34</v>
      </c>
      <c r="D43" s="1"/>
      <c r="E43" s="457" t="s">
        <v>10</v>
      </c>
      <c r="F43" s="43"/>
      <c r="G43" s="43"/>
    </row>
    <row r="44" spans="2:314" ht="15.75" thickBot="1">
      <c r="B44" s="43"/>
      <c r="C44" s="17" t="s">
        <v>11</v>
      </c>
      <c r="D44" s="18" t="s">
        <v>12</v>
      </c>
      <c r="E44" s="458"/>
      <c r="F44" s="43"/>
      <c r="G44" s="43"/>
      <c r="Q44">
        <v>0</v>
      </c>
      <c r="R44">
        <v>5</v>
      </c>
      <c r="BK44" s="43">
        <v>0</v>
      </c>
      <c r="BL44" s="43">
        <v>5</v>
      </c>
      <c r="DD44" s="43">
        <v>0</v>
      </c>
      <c r="DE44" s="43">
        <v>5</v>
      </c>
      <c r="EW44" s="43">
        <v>0</v>
      </c>
      <c r="EX44" s="43">
        <v>5</v>
      </c>
      <c r="GP44" s="43">
        <v>0</v>
      </c>
      <c r="GQ44" s="43">
        <v>5</v>
      </c>
      <c r="IJ44" s="303">
        <v>0</v>
      </c>
      <c r="IK44" s="303">
        <v>5</v>
      </c>
      <c r="KD44" s="303">
        <v>0</v>
      </c>
      <c r="KE44" s="303">
        <v>5</v>
      </c>
      <c r="KO44" s="43">
        <v>0</v>
      </c>
      <c r="KP44" s="43">
        <v>5</v>
      </c>
      <c r="KZ44" s="43">
        <v>0</v>
      </c>
      <c r="LA44" s="43">
        <v>5</v>
      </c>
    </row>
    <row r="45" spans="2:314">
      <c r="B45" s="45" t="s">
        <v>24</v>
      </c>
      <c r="C45" s="45">
        <v>100</v>
      </c>
      <c r="D45" s="19">
        <v>0</v>
      </c>
      <c r="E45" s="22">
        <v>0</v>
      </c>
      <c r="F45" s="43"/>
      <c r="G45" s="43"/>
      <c r="Q45">
        <v>0</v>
      </c>
      <c r="R45">
        <v>5</v>
      </c>
      <c r="BK45" s="43">
        <v>0</v>
      </c>
      <c r="BL45" s="43">
        <v>5</v>
      </c>
      <c r="DD45" s="43">
        <v>0</v>
      </c>
      <c r="DE45" s="43">
        <v>5</v>
      </c>
      <c r="EW45" s="43">
        <v>0</v>
      </c>
      <c r="EX45" s="43">
        <v>5</v>
      </c>
      <c r="GP45" s="43">
        <v>0</v>
      </c>
      <c r="GQ45" s="43">
        <v>5</v>
      </c>
      <c r="IJ45" s="303">
        <v>0</v>
      </c>
      <c r="IK45" s="303">
        <v>5</v>
      </c>
      <c r="KD45" s="303">
        <v>0</v>
      </c>
      <c r="KE45" s="303">
        <v>5</v>
      </c>
      <c r="KO45" s="43">
        <v>0</v>
      </c>
      <c r="KP45" s="43">
        <v>5</v>
      </c>
      <c r="KZ45" s="43">
        <v>0</v>
      </c>
      <c r="LA45" s="43">
        <v>5</v>
      </c>
    </row>
    <row r="46" spans="2:314">
      <c r="B46" s="46" t="s">
        <v>25</v>
      </c>
      <c r="C46" s="46">
        <v>75</v>
      </c>
      <c r="D46" s="20">
        <v>14</v>
      </c>
      <c r="E46" s="23">
        <v>25</v>
      </c>
      <c r="F46" s="43"/>
      <c r="G46" s="43"/>
    </row>
    <row r="47" spans="2:314">
      <c r="B47" s="46" t="s">
        <v>26</v>
      </c>
      <c r="C47" s="46">
        <v>53</v>
      </c>
      <c r="D47" s="20">
        <v>22</v>
      </c>
      <c r="E47" s="23">
        <v>47</v>
      </c>
      <c r="F47" s="43"/>
      <c r="G47" s="43"/>
    </row>
    <row r="48" spans="2:314" ht="15.75" thickBot="1">
      <c r="B48" s="47" t="s">
        <v>27</v>
      </c>
      <c r="C48" s="47">
        <v>4.95</v>
      </c>
      <c r="D48" s="21">
        <v>1.17</v>
      </c>
      <c r="E48" s="13">
        <v>95.05</v>
      </c>
    </row>
    <row r="49" spans="2:5">
      <c r="B49" s="43"/>
      <c r="C49" s="43"/>
      <c r="D49" s="43"/>
      <c r="E49" s="43"/>
    </row>
    <row r="50" spans="2:5">
      <c r="B50" s="43"/>
      <c r="C50" s="43"/>
      <c r="D50" s="43"/>
      <c r="E50" s="43"/>
    </row>
    <row r="51" spans="2:5">
      <c r="B51" s="58" t="s">
        <v>45</v>
      </c>
      <c r="C51" s="43"/>
      <c r="D51" s="43"/>
      <c r="E51" s="43"/>
    </row>
    <row r="52" spans="2:5" ht="15.75" thickBot="1"/>
    <row r="53" spans="2:5" ht="15.75" thickBot="1">
      <c r="B53" s="43"/>
      <c r="C53" s="459" t="s">
        <v>46</v>
      </c>
      <c r="D53" s="460"/>
      <c r="E53" s="457" t="s">
        <v>10</v>
      </c>
    </row>
    <row r="54" spans="2:5" ht="15.75" thickBot="1">
      <c r="B54" s="43"/>
      <c r="C54" s="17" t="s">
        <v>11</v>
      </c>
      <c r="D54" s="18" t="s">
        <v>12</v>
      </c>
      <c r="E54" s="458"/>
    </row>
    <row r="55" spans="2:5">
      <c r="B55" s="45" t="s">
        <v>24</v>
      </c>
      <c r="C55" s="45">
        <v>100</v>
      </c>
      <c r="D55" s="19">
        <v>0</v>
      </c>
      <c r="E55" s="22">
        <v>0</v>
      </c>
    </row>
    <row r="56" spans="2:5">
      <c r="B56" s="46" t="s">
        <v>25</v>
      </c>
      <c r="C56" s="46">
        <v>76</v>
      </c>
      <c r="D56" s="20">
        <v>12</v>
      </c>
      <c r="E56" s="23">
        <v>24</v>
      </c>
    </row>
    <row r="57" spans="2:5">
      <c r="B57" s="46" t="s">
        <v>26</v>
      </c>
      <c r="C57" s="46">
        <v>53</v>
      </c>
      <c r="D57" s="20">
        <v>23</v>
      </c>
      <c r="E57" s="23">
        <v>47</v>
      </c>
    </row>
    <row r="58" spans="2:5" ht="15.75" thickBot="1">
      <c r="B58" s="47" t="s">
        <v>27</v>
      </c>
      <c r="C58" s="47">
        <v>6</v>
      </c>
      <c r="D58" s="21"/>
      <c r="E58" s="13">
        <v>94</v>
      </c>
    </row>
    <row r="59" spans="2:5" ht="15.75" thickBot="1"/>
    <row r="60" spans="2:5" ht="15.75" thickBot="1">
      <c r="B60" s="43"/>
      <c r="C60" s="459" t="s">
        <v>47</v>
      </c>
      <c r="D60" s="460"/>
      <c r="E60" s="457" t="s">
        <v>10</v>
      </c>
    </row>
    <row r="61" spans="2:5" ht="15.75" thickBot="1">
      <c r="B61" s="43"/>
      <c r="C61" s="17" t="s">
        <v>11</v>
      </c>
      <c r="D61" s="18" t="s">
        <v>12</v>
      </c>
      <c r="E61" s="458"/>
    </row>
    <row r="62" spans="2:5">
      <c r="B62" s="45" t="s">
        <v>24</v>
      </c>
      <c r="C62" s="45">
        <v>100</v>
      </c>
      <c r="D62" s="19">
        <v>0</v>
      </c>
      <c r="E62" s="22">
        <v>0</v>
      </c>
    </row>
    <row r="63" spans="2:5">
      <c r="B63" s="46" t="s">
        <v>25</v>
      </c>
      <c r="C63" s="46">
        <v>76</v>
      </c>
      <c r="D63" s="20">
        <v>12</v>
      </c>
      <c r="E63" s="23">
        <v>24</v>
      </c>
    </row>
    <row r="64" spans="2:5">
      <c r="B64" s="46" t="s">
        <v>26</v>
      </c>
      <c r="C64" s="46">
        <v>52</v>
      </c>
      <c r="D64" s="20">
        <v>24</v>
      </c>
      <c r="E64" s="23">
        <v>48</v>
      </c>
    </row>
    <row r="65" spans="2:5" ht="15.75" thickBot="1">
      <c r="B65" s="47" t="s">
        <v>27</v>
      </c>
      <c r="C65" s="47">
        <v>6</v>
      </c>
      <c r="D65" s="21"/>
      <c r="E65" s="13">
        <v>94</v>
      </c>
    </row>
    <row r="66" spans="2:5" ht="15.75" thickBot="1"/>
    <row r="67" spans="2:5" ht="15.75" thickBot="1">
      <c r="B67" s="43"/>
      <c r="C67" s="459" t="s">
        <v>48</v>
      </c>
      <c r="D67" s="460"/>
      <c r="E67" s="457" t="s">
        <v>10</v>
      </c>
    </row>
    <row r="68" spans="2:5" ht="15.75" thickBot="1">
      <c r="B68" s="43"/>
      <c r="C68" s="17" t="s">
        <v>11</v>
      </c>
      <c r="D68" s="18" t="s">
        <v>12</v>
      </c>
      <c r="E68" s="458"/>
    </row>
    <row r="69" spans="2:5">
      <c r="B69" s="45" t="s">
        <v>24</v>
      </c>
      <c r="C69" s="45">
        <v>100</v>
      </c>
      <c r="D69" s="19">
        <v>0</v>
      </c>
      <c r="E69" s="22">
        <v>0</v>
      </c>
    </row>
    <row r="70" spans="2:5">
      <c r="B70" s="46" t="s">
        <v>25</v>
      </c>
      <c r="C70" s="46">
        <v>76</v>
      </c>
      <c r="D70" s="20">
        <v>12</v>
      </c>
      <c r="E70" s="23">
        <v>24</v>
      </c>
    </row>
    <row r="71" spans="2:5">
      <c r="B71" s="46" t="s">
        <v>26</v>
      </c>
      <c r="C71" s="46">
        <v>54</v>
      </c>
      <c r="D71" s="20">
        <v>22</v>
      </c>
      <c r="E71" s="23">
        <v>46</v>
      </c>
    </row>
    <row r="72" spans="2:5" ht="15.75" thickBot="1">
      <c r="B72" s="47" t="s">
        <v>27</v>
      </c>
      <c r="C72" s="47">
        <v>6</v>
      </c>
      <c r="D72" s="21"/>
      <c r="E72" s="13">
        <v>94</v>
      </c>
    </row>
    <row r="74" spans="2:5">
      <c r="B74" s="58" t="s">
        <v>111</v>
      </c>
    </row>
    <row r="75" spans="2:5" ht="15.75" thickBot="1"/>
    <row r="76" spans="2:5" ht="15.75" thickBot="1">
      <c r="B76" s="303"/>
      <c r="C76" s="459" t="s">
        <v>112</v>
      </c>
      <c r="D76" s="460"/>
      <c r="E76" s="457" t="s">
        <v>10</v>
      </c>
    </row>
    <row r="77" spans="2:5" ht="15.75" thickBot="1">
      <c r="B77" s="303"/>
      <c r="C77" s="307" t="s">
        <v>11</v>
      </c>
      <c r="D77" s="308" t="s">
        <v>12</v>
      </c>
      <c r="E77" s="458"/>
    </row>
    <row r="78" spans="2:5">
      <c r="B78" s="309" t="s">
        <v>24</v>
      </c>
      <c r="C78" s="309">
        <v>100</v>
      </c>
      <c r="D78" s="310"/>
      <c r="E78" s="317">
        <v>0</v>
      </c>
    </row>
    <row r="79" spans="2:5">
      <c r="B79" s="311" t="s">
        <v>25</v>
      </c>
      <c r="C79" s="311">
        <v>82</v>
      </c>
      <c r="D79" s="312"/>
      <c r="E79" s="318">
        <v>18</v>
      </c>
    </row>
    <row r="80" spans="2:5">
      <c r="B80" s="311" t="s">
        <v>26</v>
      </c>
      <c r="C80" s="311">
        <v>28</v>
      </c>
      <c r="D80" s="312"/>
      <c r="E80" s="318">
        <v>72</v>
      </c>
    </row>
    <row r="81" spans="1:5" ht="15.75" thickBot="1">
      <c r="B81" s="313" t="s">
        <v>27</v>
      </c>
      <c r="C81" s="313">
        <v>9</v>
      </c>
      <c r="D81" s="314"/>
      <c r="E81" s="315">
        <v>91</v>
      </c>
    </row>
    <row r="82" spans="1:5" ht="15.75" thickBot="1"/>
    <row r="83" spans="1:5" ht="15.75" thickBot="1">
      <c r="B83" s="303"/>
      <c r="C83" s="459" t="s">
        <v>113</v>
      </c>
      <c r="D83" s="460"/>
      <c r="E83" s="457" t="s">
        <v>10</v>
      </c>
    </row>
    <row r="84" spans="1:5" ht="15.75" thickBot="1">
      <c r="B84" s="303"/>
      <c r="C84" s="307" t="s">
        <v>11</v>
      </c>
      <c r="D84" s="308" t="s">
        <v>12</v>
      </c>
      <c r="E84" s="458"/>
    </row>
    <row r="85" spans="1:5">
      <c r="B85" s="309" t="s">
        <v>24</v>
      </c>
      <c r="C85" s="309">
        <v>100</v>
      </c>
      <c r="D85" s="310"/>
      <c r="E85" s="317">
        <v>0</v>
      </c>
    </row>
    <row r="86" spans="1:5">
      <c r="B86" s="311" t="s">
        <v>25</v>
      </c>
      <c r="C86" s="311">
        <v>78</v>
      </c>
      <c r="D86" s="312"/>
      <c r="E86" s="318">
        <v>22</v>
      </c>
    </row>
    <row r="87" spans="1:5">
      <c r="B87" s="311" t="s">
        <v>26</v>
      </c>
      <c r="C87" s="311">
        <v>25</v>
      </c>
      <c r="D87" s="312"/>
      <c r="E87" s="318">
        <v>75</v>
      </c>
    </row>
    <row r="88" spans="1:5" ht="15.75" thickBot="1">
      <c r="B88" s="313" t="s">
        <v>27</v>
      </c>
      <c r="C88" s="313">
        <v>5</v>
      </c>
      <c r="D88" s="314"/>
      <c r="E88" s="315">
        <v>95</v>
      </c>
    </row>
    <row r="89" spans="1:5" ht="15.75" thickBot="1"/>
    <row r="90" spans="1:5" ht="15.75" thickBot="1">
      <c r="A90" s="303"/>
      <c r="B90" s="303"/>
      <c r="C90" s="459" t="s">
        <v>114</v>
      </c>
      <c r="D90" s="460"/>
      <c r="E90" s="457" t="s">
        <v>10</v>
      </c>
    </row>
    <row r="91" spans="1:5" ht="15.75" thickBot="1">
      <c r="A91" s="303"/>
      <c r="B91" s="303"/>
      <c r="C91" s="307" t="s">
        <v>11</v>
      </c>
      <c r="D91" s="308" t="s">
        <v>12</v>
      </c>
      <c r="E91" s="458"/>
    </row>
    <row r="92" spans="1:5">
      <c r="A92" s="303"/>
      <c r="B92" s="309" t="s">
        <v>24</v>
      </c>
      <c r="C92" s="309">
        <v>100</v>
      </c>
      <c r="D92" s="310"/>
      <c r="E92" s="317">
        <v>0</v>
      </c>
    </row>
    <row r="93" spans="1:5">
      <c r="A93" s="303"/>
      <c r="B93" s="311" t="s">
        <v>25</v>
      </c>
      <c r="C93" s="311">
        <v>77</v>
      </c>
      <c r="D93" s="312"/>
      <c r="E93" s="318">
        <v>23</v>
      </c>
    </row>
    <row r="94" spans="1:5">
      <c r="A94" s="303"/>
      <c r="B94" s="311" t="s">
        <v>26</v>
      </c>
      <c r="C94" s="311">
        <v>22</v>
      </c>
      <c r="D94" s="312"/>
      <c r="E94" s="318">
        <v>78</v>
      </c>
    </row>
    <row r="95" spans="1:5" ht="15.75" thickBot="1">
      <c r="A95" s="303"/>
      <c r="B95" s="313" t="s">
        <v>27</v>
      </c>
      <c r="C95" s="313">
        <v>6</v>
      </c>
      <c r="D95" s="314"/>
      <c r="E95" s="315">
        <v>94</v>
      </c>
    </row>
    <row r="96" spans="1:5" ht="15.75" thickBot="1"/>
    <row r="97" spans="2:5" ht="15.75" thickBot="1">
      <c r="B97" s="303"/>
      <c r="C97" s="459" t="s">
        <v>115</v>
      </c>
      <c r="D97" s="460"/>
      <c r="E97" s="457" t="s">
        <v>10</v>
      </c>
    </row>
    <row r="98" spans="2:5" ht="15.75" thickBot="1">
      <c r="B98" s="303"/>
      <c r="C98" s="307" t="s">
        <v>11</v>
      </c>
      <c r="D98" s="308" t="s">
        <v>12</v>
      </c>
      <c r="E98" s="458"/>
    </row>
    <row r="99" spans="2:5">
      <c r="B99" s="309" t="s">
        <v>24</v>
      </c>
      <c r="C99" s="309">
        <v>100</v>
      </c>
      <c r="D99" s="310"/>
      <c r="E99" s="317">
        <v>0</v>
      </c>
    </row>
    <row r="100" spans="2:5">
      <c r="B100" s="311" t="s">
        <v>25</v>
      </c>
      <c r="C100" s="311">
        <v>80</v>
      </c>
      <c r="D100" s="312"/>
      <c r="E100" s="318">
        <v>20</v>
      </c>
    </row>
    <row r="101" spans="2:5">
      <c r="B101" s="311" t="s">
        <v>26</v>
      </c>
      <c r="C101" s="311">
        <v>22</v>
      </c>
      <c r="D101" s="312"/>
      <c r="E101" s="318">
        <v>78</v>
      </c>
    </row>
    <row r="102" spans="2:5" ht="15.75" thickBot="1">
      <c r="B102" s="313" t="s">
        <v>27</v>
      </c>
      <c r="C102" s="313">
        <v>7</v>
      </c>
      <c r="D102" s="314"/>
      <c r="E102" s="315">
        <v>93</v>
      </c>
    </row>
  </sheetData>
  <mergeCells count="59">
    <mergeCell ref="IM11:IT11"/>
    <mergeCell ref="IU11:JB11"/>
    <mergeCell ref="JC11:JJ11"/>
    <mergeCell ref="C97:D97"/>
    <mergeCell ref="E97:E98"/>
    <mergeCell ref="C76:D76"/>
    <mergeCell ref="E76:E77"/>
    <mergeCell ref="C83:D83"/>
    <mergeCell ref="E83:E84"/>
    <mergeCell ref="C90:D90"/>
    <mergeCell ref="E90:E91"/>
    <mergeCell ref="E26:E27"/>
    <mergeCell ref="E19:E20"/>
    <mergeCell ref="V11:AC11"/>
    <mergeCell ref="P10:S11"/>
    <mergeCell ref="O10:O11"/>
    <mergeCell ref="KN11:KQ11"/>
    <mergeCell ref="KY11:LB11"/>
    <mergeCell ref="E53:E54"/>
    <mergeCell ref="W3:Y3"/>
    <mergeCell ref="C6:E6"/>
    <mergeCell ref="C19:D19"/>
    <mergeCell ref="BQ3:BS3"/>
    <mergeCell ref="BT3:BV3"/>
    <mergeCell ref="BP11:BW11"/>
    <mergeCell ref="BX11:CE11"/>
    <mergeCell ref="CF11:CM11"/>
    <mergeCell ref="AD11:AK11"/>
    <mergeCell ref="AL11:AS11"/>
    <mergeCell ref="T10:AS10"/>
    <mergeCell ref="Z3:AB3"/>
    <mergeCell ref="KC11:KF11"/>
    <mergeCell ref="II11:IL11"/>
    <mergeCell ref="GO11:GR11"/>
    <mergeCell ref="EV11:EY11"/>
    <mergeCell ref="DC11:DF11"/>
    <mergeCell ref="BJ11:BM11"/>
    <mergeCell ref="DI11:DP11"/>
    <mergeCell ref="DQ11:DX11"/>
    <mergeCell ref="DY11:EF11"/>
    <mergeCell ref="FJ11:FQ11"/>
    <mergeCell ref="FR11:FY11"/>
    <mergeCell ref="E67:E68"/>
    <mergeCell ref="C53:D53"/>
    <mergeCell ref="C60:D60"/>
    <mergeCell ref="C67:D67"/>
    <mergeCell ref="E33:E34"/>
    <mergeCell ref="E43:E44"/>
    <mergeCell ref="E60:E61"/>
    <mergeCell ref="DJ3:DL3"/>
    <mergeCell ref="DM3:DO3"/>
    <mergeCell ref="FC3:FE3"/>
    <mergeCell ref="FF3:FH3"/>
    <mergeCell ref="FB11:FI11"/>
    <mergeCell ref="GV3:GX3"/>
    <mergeCell ref="GY3:HA3"/>
    <mergeCell ref="GU11:HB11"/>
    <mergeCell ref="HC11:HJ11"/>
    <mergeCell ref="HK11:HR1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3">
    <pageSetUpPr autoPageBreaks="0"/>
  </sheetPr>
  <dimension ref="A1:AH186"/>
  <sheetViews>
    <sheetView topLeftCell="T1" zoomScale="69" zoomScaleNormal="69" workbookViewId="0">
      <pane ySplit="5" topLeftCell="A6" activePane="bottomLeft" state="frozen"/>
      <selection pane="bottomLeft" activeCell="AF21" sqref="AF21"/>
    </sheetView>
  </sheetViews>
  <sheetFormatPr baseColWidth="10" defaultRowHeight="15"/>
  <cols>
    <col min="1" max="2" width="11.42578125" style="43"/>
    <col min="3" max="3" width="12.140625" style="43" customWidth="1"/>
    <col min="4" max="4" width="18.140625" style="43" customWidth="1"/>
    <col min="5" max="5" width="9.7109375" style="43" customWidth="1"/>
    <col min="6" max="6" width="10.28515625" style="43" customWidth="1"/>
    <col min="7" max="7" width="9.28515625" style="43" customWidth="1"/>
    <col min="8" max="8" width="12.28515625" style="43" customWidth="1"/>
    <col min="9" max="9" width="15.42578125" style="43" bestFit="1" customWidth="1"/>
    <col min="10" max="11" width="14.140625" style="43" customWidth="1"/>
    <col min="12" max="12" width="9.7109375" style="43" customWidth="1"/>
    <col min="13" max="13" width="9.28515625" style="43" customWidth="1"/>
    <col min="14" max="14" width="10.28515625" style="43" customWidth="1"/>
    <col min="15" max="15" width="12.28515625" style="43" customWidth="1"/>
    <col min="16" max="16" width="12.7109375" style="43" bestFit="1" customWidth="1"/>
    <col min="17" max="18" width="14.140625" style="43" customWidth="1"/>
    <col min="19" max="19" width="9.7109375" style="43" customWidth="1"/>
    <col min="20" max="20" width="8.140625" style="43" customWidth="1"/>
    <col min="21" max="21" width="10.28515625" style="43" customWidth="1"/>
    <col min="22" max="22" width="12.28515625" style="43" customWidth="1"/>
    <col min="23" max="23" width="13.28515625" style="43" bestFit="1" customWidth="1"/>
    <col min="24" max="24" width="12.28515625" style="43" customWidth="1"/>
    <col min="25" max="25" width="14.140625" style="43" customWidth="1"/>
    <col min="26" max="27" width="11.42578125" style="43"/>
    <col min="28" max="28" width="12.42578125" style="43" customWidth="1"/>
    <col min="29" max="16384" width="11.42578125" style="43"/>
  </cols>
  <sheetData>
    <row r="1" spans="1:31" s="303" customFormat="1">
      <c r="A1" s="303" t="s">
        <v>133</v>
      </c>
    </row>
    <row r="2" spans="1:31" ht="15.75" thickBot="1">
      <c r="A2" s="43" t="s">
        <v>90</v>
      </c>
    </row>
    <row r="3" spans="1:31" ht="15.75" thickBot="1">
      <c r="E3" s="496" t="s">
        <v>61</v>
      </c>
      <c r="F3" s="497"/>
      <c r="G3" s="497"/>
      <c r="H3" s="497"/>
      <c r="I3" s="497"/>
      <c r="J3" s="497"/>
      <c r="K3" s="498"/>
      <c r="L3" s="496" t="s">
        <v>62</v>
      </c>
      <c r="M3" s="497"/>
      <c r="N3" s="497"/>
      <c r="O3" s="497"/>
      <c r="P3" s="497"/>
      <c r="Q3" s="497"/>
      <c r="R3" s="498"/>
      <c r="S3" s="496" t="s">
        <v>56</v>
      </c>
      <c r="T3" s="497"/>
      <c r="U3" s="497"/>
      <c r="V3" s="497"/>
      <c r="W3" s="497"/>
      <c r="X3" s="497"/>
      <c r="Y3" s="498"/>
    </row>
    <row r="4" spans="1:31">
      <c r="A4" s="91" t="s">
        <v>67</v>
      </c>
      <c r="B4" s="92" t="s">
        <v>70</v>
      </c>
      <c r="C4" s="93" t="s">
        <v>17</v>
      </c>
      <c r="D4" s="94" t="s">
        <v>71</v>
      </c>
      <c r="E4" s="92" t="s">
        <v>78</v>
      </c>
      <c r="F4" s="375" t="s">
        <v>63</v>
      </c>
      <c r="G4" s="375" t="s">
        <v>63</v>
      </c>
      <c r="H4" s="499" t="s">
        <v>74</v>
      </c>
      <c r="I4" s="500"/>
      <c r="J4" s="494" t="s">
        <v>81</v>
      </c>
      <c r="K4" s="495"/>
      <c r="L4" s="92" t="s">
        <v>78</v>
      </c>
      <c r="M4" s="375" t="s">
        <v>63</v>
      </c>
      <c r="N4" s="375" t="s">
        <v>63</v>
      </c>
      <c r="O4" s="499" t="s">
        <v>74</v>
      </c>
      <c r="P4" s="500"/>
      <c r="Q4" s="494" t="s">
        <v>81</v>
      </c>
      <c r="R4" s="495"/>
      <c r="S4" s="92" t="s">
        <v>78</v>
      </c>
      <c r="T4" s="375" t="s">
        <v>63</v>
      </c>
      <c r="U4" s="375" t="s">
        <v>63</v>
      </c>
      <c r="V4" s="499" t="s">
        <v>74</v>
      </c>
      <c r="W4" s="500"/>
      <c r="X4" s="494" t="s">
        <v>81</v>
      </c>
      <c r="Y4" s="495"/>
      <c r="AB4" s="159" t="s">
        <v>67</v>
      </c>
      <c r="AC4" s="491" t="s">
        <v>68</v>
      </c>
      <c r="AD4" s="491"/>
      <c r="AE4" s="487"/>
    </row>
    <row r="5" spans="1:31" ht="15.75" thickBot="1">
      <c r="A5" s="95" t="s">
        <v>69</v>
      </c>
      <c r="B5" s="96" t="s">
        <v>72</v>
      </c>
      <c r="C5" s="97" t="s">
        <v>73</v>
      </c>
      <c r="D5" s="98"/>
      <c r="E5" s="133"/>
      <c r="F5" s="376" t="s">
        <v>75</v>
      </c>
      <c r="G5" s="376" t="s">
        <v>76</v>
      </c>
      <c r="H5" s="377" t="s">
        <v>77</v>
      </c>
      <c r="I5" s="377" t="s">
        <v>80</v>
      </c>
      <c r="J5" s="377" t="s">
        <v>77</v>
      </c>
      <c r="K5" s="377" t="s">
        <v>80</v>
      </c>
      <c r="L5" s="133"/>
      <c r="M5" s="376" t="s">
        <v>75</v>
      </c>
      <c r="N5" s="376" t="s">
        <v>76</v>
      </c>
      <c r="O5" s="377" t="s">
        <v>77</v>
      </c>
      <c r="P5" s="377" t="s">
        <v>80</v>
      </c>
      <c r="Q5" s="377" t="s">
        <v>77</v>
      </c>
      <c r="R5" s="377" t="s">
        <v>80</v>
      </c>
      <c r="S5" s="133"/>
      <c r="T5" s="376" t="s">
        <v>75</v>
      </c>
      <c r="U5" s="376" t="s">
        <v>76</v>
      </c>
      <c r="V5" s="377" t="s">
        <v>77</v>
      </c>
      <c r="W5" s="377" t="s">
        <v>80</v>
      </c>
      <c r="X5" s="377" t="s">
        <v>77</v>
      </c>
      <c r="Y5" s="378" t="s">
        <v>80</v>
      </c>
      <c r="AB5" s="160" t="s">
        <v>69</v>
      </c>
      <c r="AC5" s="161" t="s">
        <v>54</v>
      </c>
      <c r="AD5" s="161" t="s">
        <v>55</v>
      </c>
      <c r="AE5" s="162" t="s">
        <v>56</v>
      </c>
    </row>
    <row r="6" spans="1:31">
      <c r="A6" s="99">
        <v>5</v>
      </c>
      <c r="B6" s="100">
        <v>0.1</v>
      </c>
      <c r="C6" s="114">
        <f>B6/(2*PI())</f>
        <v>1.5915494309189534E-2</v>
      </c>
      <c r="D6" s="101">
        <f>LOG(B6)</f>
        <v>-1</v>
      </c>
      <c r="E6" s="125">
        <f t="shared" ref="E6:E20" si="0">D6+$AC$6</f>
        <v>0.95171225763508582</v>
      </c>
      <c r="F6" s="379">
        <v>1.26</v>
      </c>
      <c r="G6" s="379">
        <f>F6*10^6</f>
        <v>1260000</v>
      </c>
      <c r="H6" s="380">
        <f>LOG(G6)</f>
        <v>6.1003705451175625</v>
      </c>
      <c r="I6" s="380">
        <f t="shared" ref="I6:I69" si="1">$AC$20*E6^3+$AC$21*E6^2+$AC$22*E6+$AC$23</f>
        <v>6.0948968387263642</v>
      </c>
      <c r="J6" s="123">
        <v>57.3</v>
      </c>
      <c r="K6" s="129">
        <f>$AF$20*E6^4+$AF$21*E6^3+$AF$22*E6^2+$AF$23*E6+$AF$24</f>
        <v>58.82427191205857</v>
      </c>
      <c r="L6" s="125">
        <f>D6+$AD$6</f>
        <v>0.96234302879076816</v>
      </c>
      <c r="M6" s="379">
        <v>1.75</v>
      </c>
      <c r="N6" s="379">
        <f>M6*10^6</f>
        <v>1750000</v>
      </c>
      <c r="O6" s="380">
        <f>LOG(N6)</f>
        <v>6.2430380486862944</v>
      </c>
      <c r="P6" s="380">
        <f>$AD$20*L6^3+$AD$21*L6^2+$AD$22*L6+$AD$23</f>
        <v>6.2442659057093897</v>
      </c>
      <c r="Q6" s="123">
        <v>55</v>
      </c>
      <c r="R6" s="381">
        <f>$AG$20*L6^4+$AG$21*L6^3+$AG$22*L6^2+$AG$23*L6+$AG$24</f>
        <v>56.233098093128781</v>
      </c>
      <c r="S6" s="125">
        <f>D6+$AE$6</f>
        <v>0.96576755867469455</v>
      </c>
      <c r="T6" s="379">
        <v>4.79</v>
      </c>
      <c r="U6" s="379">
        <f>T6*10^6</f>
        <v>4790000</v>
      </c>
      <c r="V6" s="380">
        <f>LOG(U6)</f>
        <v>6.6803355134145637</v>
      </c>
      <c r="W6" s="380">
        <f>$AE$20*S6^3+$AE$21*S6^2+$AE$22*S6+$AE$23</f>
        <v>6.6712178543011618</v>
      </c>
      <c r="X6" s="123">
        <v>43.3</v>
      </c>
      <c r="Y6" s="382">
        <f t="shared" ref="Y6:Y69" si="2">$AH$20*S6^4+$AH$21*S6^3+$AH$22*S6^2+$AH$23*S6+$AH$24</f>
        <v>44.536086630230045</v>
      </c>
      <c r="AB6" s="163">
        <v>5</v>
      </c>
      <c r="AC6" s="155">
        <v>1.9517122576350858</v>
      </c>
      <c r="AD6" s="155">
        <v>1.9623430287907682</v>
      </c>
      <c r="AE6" s="164">
        <v>1.9657675586746945</v>
      </c>
    </row>
    <row r="7" spans="1:31">
      <c r="A7" s="102">
        <v>5</v>
      </c>
      <c r="B7" s="103">
        <v>0.16</v>
      </c>
      <c r="C7" s="104">
        <f>B7/(2*PI())</f>
        <v>2.5464790894703257E-2</v>
      </c>
      <c r="D7" s="117">
        <f t="shared" ref="D7:D19" si="3">LOG(B7)</f>
        <v>-0.79588001734407521</v>
      </c>
      <c r="E7" s="128">
        <f t="shared" si="0"/>
        <v>1.1558322402910106</v>
      </c>
      <c r="F7" s="383">
        <v>1.74</v>
      </c>
      <c r="G7" s="383">
        <f t="shared" ref="G7:G70" si="4">F7*10^6</f>
        <v>1740000</v>
      </c>
      <c r="H7" s="384">
        <f t="shared" ref="H7:H70" si="5">LOG(G7)</f>
        <v>6.2405492482825995</v>
      </c>
      <c r="I7" s="384">
        <f t="shared" si="1"/>
        <v>6.2252922794931633</v>
      </c>
      <c r="J7" s="120">
        <v>56</v>
      </c>
      <c r="K7" s="129">
        <f>$AF$20*E7^4+$AF$21*E7^3+$AF$22*E7^2+$AF$23*E7+$AF$24</f>
        <v>57.587645443044437</v>
      </c>
      <c r="L7" s="128">
        <f t="shared" ref="L7:L20" si="6">D7+$AD$6</f>
        <v>1.166463011446693</v>
      </c>
      <c r="M7" s="383">
        <v>2.41</v>
      </c>
      <c r="N7" s="383">
        <f t="shared" ref="N7:N70" si="7">M7*10^6</f>
        <v>2410000</v>
      </c>
      <c r="O7" s="384">
        <f t="shared" ref="O7:O70" si="8">LOG(N7)</f>
        <v>6.3820170425748683</v>
      </c>
      <c r="P7" s="385">
        <f>$AD$20*L7^3+$AD$21*L7^2+$AD$22*L7+$AD$23</f>
        <v>6.3705065722889778</v>
      </c>
      <c r="Q7" s="120">
        <v>53.5</v>
      </c>
      <c r="R7" s="382">
        <f>$AG$20*L7^4+$AG$21*L7^3+$AG$22*L7^2+$AG$23*L7+$AG$24</f>
        <v>54.961674051688092</v>
      </c>
      <c r="S7" s="128">
        <f t="shared" ref="S7:S20" si="9">D7+$AE$6</f>
        <v>1.1698875413306193</v>
      </c>
      <c r="T7" s="383">
        <v>6.1</v>
      </c>
      <c r="U7" s="383">
        <f t="shared" ref="U7:U70" si="10">T7*10^6</f>
        <v>6100000</v>
      </c>
      <c r="V7" s="384">
        <f t="shared" ref="V7:V70" si="11">LOG(U7)</f>
        <v>6.7853298350107671</v>
      </c>
      <c r="W7" s="385">
        <f>$AE$20*S7^3+$AE$21*S7^2+$AE$22*S7+$AE$23</f>
        <v>6.7728035463345408</v>
      </c>
      <c r="X7" s="120">
        <v>42</v>
      </c>
      <c r="Y7" s="382">
        <f t="shared" si="2"/>
        <v>43.267227293169114</v>
      </c>
      <c r="AB7" s="165">
        <v>10</v>
      </c>
      <c r="AC7" s="124">
        <v>1.2660664644947974</v>
      </c>
      <c r="AD7" s="124">
        <v>1.2660664644947974</v>
      </c>
      <c r="AE7" s="166">
        <v>1.2660664644947974</v>
      </c>
    </row>
    <row r="8" spans="1:31">
      <c r="A8" s="102">
        <v>5</v>
      </c>
      <c r="B8" s="103">
        <v>0.25600000000000001</v>
      </c>
      <c r="C8" s="115">
        <f>B8/(2*PI())</f>
        <v>4.074366543152521E-2</v>
      </c>
      <c r="D8" s="105">
        <f t="shared" si="3"/>
        <v>-0.59176003468815042</v>
      </c>
      <c r="E8" s="128">
        <f t="shared" si="0"/>
        <v>1.3599522229469354</v>
      </c>
      <c r="F8" s="383">
        <v>2.34</v>
      </c>
      <c r="G8" s="383">
        <f t="shared" si="4"/>
        <v>2340000</v>
      </c>
      <c r="H8" s="384">
        <f t="shared" si="5"/>
        <v>6.3692158574101425</v>
      </c>
      <c r="I8" s="384">
        <f t="shared" si="1"/>
        <v>6.353187962905154</v>
      </c>
      <c r="J8" s="120">
        <v>54.6</v>
      </c>
      <c r="K8" s="129">
        <f t="shared" ref="K8:K71" si="12">$AF$20*E8^4+$AF$21*E8^3+$AF$22*E8^2+$AF$23*E8+$AF$24</f>
        <v>56.232090262722821</v>
      </c>
      <c r="L8" s="128">
        <f t="shared" si="6"/>
        <v>1.3705829941026177</v>
      </c>
      <c r="M8" s="383">
        <v>3.21</v>
      </c>
      <c r="N8" s="383">
        <f t="shared" si="7"/>
        <v>3210000</v>
      </c>
      <c r="O8" s="384">
        <f t="shared" si="8"/>
        <v>6.5065050324048723</v>
      </c>
      <c r="P8" s="385">
        <f t="shared" ref="P8:P71" si="13">$AD$20*L8^3+$AD$21*L8^2+$AD$22*L8+$AD$23</f>
        <v>6.4940817501526791</v>
      </c>
      <c r="Q8" s="120">
        <v>52.2</v>
      </c>
      <c r="R8" s="382">
        <f t="shared" ref="R8:R71" si="14">$AG$20*L8^4+$AG$21*L8^3+$AG$22*L8^2+$AG$23*L8+$AG$24</f>
        <v>53.593553839228292</v>
      </c>
      <c r="S8" s="128">
        <f t="shared" si="9"/>
        <v>1.3740075239865441</v>
      </c>
      <c r="T8" s="383">
        <v>7.59</v>
      </c>
      <c r="U8" s="383">
        <f t="shared" si="10"/>
        <v>7590000</v>
      </c>
      <c r="V8" s="384">
        <f t="shared" si="11"/>
        <v>6.8802417758954801</v>
      </c>
      <c r="W8" s="385">
        <f t="shared" ref="W8:W71" si="15">$AE$20*S8^3+$AE$21*S8^2+$AE$22*S8+$AE$23</f>
        <v>6.8714820137828481</v>
      </c>
      <c r="X8" s="120">
        <v>40.799999999999997</v>
      </c>
      <c r="Y8" s="382">
        <f>$AH$20*S8^4+$AH$21*S8^3+$AH$22*S8^2+$AH$23*S8+$AH$24</f>
        <v>41.97960761412034</v>
      </c>
      <c r="AB8" s="165">
        <v>15</v>
      </c>
      <c r="AC8" s="124">
        <v>0.61130461830130411</v>
      </c>
      <c r="AD8" s="124">
        <v>0.61130461830130411</v>
      </c>
      <c r="AE8" s="166">
        <v>0.61130461830130411</v>
      </c>
    </row>
    <row r="9" spans="1:31">
      <c r="A9" s="102">
        <v>5</v>
      </c>
      <c r="B9" s="103">
        <v>0.41099999999999998</v>
      </c>
      <c r="C9" s="104">
        <f>B9/(2*PI())</f>
        <v>6.5412681610768977E-2</v>
      </c>
      <c r="D9" s="105">
        <f t="shared" si="3"/>
        <v>-0.38615817812393083</v>
      </c>
      <c r="E9" s="128">
        <f t="shared" si="0"/>
        <v>1.5655540795111551</v>
      </c>
      <c r="F9" s="383">
        <v>3.12</v>
      </c>
      <c r="G9" s="383">
        <f t="shared" si="4"/>
        <v>3120000</v>
      </c>
      <c r="H9" s="384">
        <f t="shared" si="5"/>
        <v>6.4941545940184424</v>
      </c>
      <c r="I9" s="384">
        <f t="shared" si="1"/>
        <v>6.4792878864405221</v>
      </c>
      <c r="J9" s="120">
        <v>53.2</v>
      </c>
      <c r="K9" s="129">
        <f t="shared" si="12"/>
        <v>54.757633903609019</v>
      </c>
      <c r="L9" s="128">
        <f t="shared" si="6"/>
        <v>1.5761848506668374</v>
      </c>
      <c r="M9" s="383">
        <v>4.22</v>
      </c>
      <c r="N9" s="383">
        <f t="shared" si="7"/>
        <v>4220000</v>
      </c>
      <c r="O9" s="384">
        <f t="shared" si="8"/>
        <v>6.6253124509616734</v>
      </c>
      <c r="P9" s="385">
        <f t="shared" si="13"/>
        <v>6.6156622031263357</v>
      </c>
      <c r="Q9" s="120">
        <v>50.8</v>
      </c>
      <c r="R9" s="382">
        <f t="shared" si="14"/>
        <v>52.130922433965722</v>
      </c>
      <c r="S9" s="128">
        <f t="shared" si="9"/>
        <v>1.5796093805507638</v>
      </c>
      <c r="T9" s="383">
        <v>9.3699999999999992</v>
      </c>
      <c r="U9" s="383">
        <f t="shared" si="10"/>
        <v>9370000</v>
      </c>
      <c r="V9" s="384">
        <f t="shared" si="11"/>
        <v>6.9717395908877782</v>
      </c>
      <c r="W9" s="385">
        <f t="shared" si="15"/>
        <v>6.9678088412682984</v>
      </c>
      <c r="X9" s="120">
        <v>39.6</v>
      </c>
      <c r="Y9" s="382">
        <f t="shared" si="2"/>
        <v>40.675312096070328</v>
      </c>
      <c r="AB9" s="165">
        <v>20</v>
      </c>
      <c r="AC9" s="124">
        <v>0</v>
      </c>
      <c r="AD9" s="124">
        <v>0</v>
      </c>
      <c r="AE9" s="166">
        <v>0</v>
      </c>
    </row>
    <row r="10" spans="1:31">
      <c r="A10" s="102">
        <v>5</v>
      </c>
      <c r="B10" s="103">
        <v>0.65800000000000003</v>
      </c>
      <c r="C10" s="104">
        <f t="shared" ref="C10:C19" si="16">B10/(2*PI())</f>
        <v>0.10472395255446713</v>
      </c>
      <c r="D10" s="117">
        <f t="shared" si="3"/>
        <v>-0.18177410638604449</v>
      </c>
      <c r="E10" s="128">
        <f t="shared" si="0"/>
        <v>1.7699381512490413</v>
      </c>
      <c r="F10" s="383">
        <v>4.1100000000000003</v>
      </c>
      <c r="G10" s="383">
        <f t="shared" si="4"/>
        <v>4110000.0000000005</v>
      </c>
      <c r="H10" s="384">
        <f t="shared" si="5"/>
        <v>6.6138418218760693</v>
      </c>
      <c r="I10" s="384">
        <f t="shared" si="1"/>
        <v>6.6017347911046231</v>
      </c>
      <c r="J10" s="120">
        <v>51.7</v>
      </c>
      <c r="K10" s="129">
        <f t="shared" si="12"/>
        <v>53.196922262839053</v>
      </c>
      <c r="L10" s="128">
        <f t="shared" si="6"/>
        <v>1.7805689224047236</v>
      </c>
      <c r="M10" s="383">
        <v>5.49</v>
      </c>
      <c r="N10" s="383">
        <f t="shared" si="7"/>
        <v>5490000</v>
      </c>
      <c r="O10" s="384">
        <f t="shared" si="8"/>
        <v>6.7395723444500923</v>
      </c>
      <c r="P10" s="385">
        <f t="shared" si="13"/>
        <v>6.733449634390567</v>
      </c>
      <c r="Q10" s="120">
        <v>49.4</v>
      </c>
      <c r="R10" s="382">
        <f t="shared" si="14"/>
        <v>50.608221580581905</v>
      </c>
      <c r="S10" s="128">
        <f t="shared" si="9"/>
        <v>1.78399345228865</v>
      </c>
      <c r="T10" s="383">
        <v>11.5</v>
      </c>
      <c r="U10" s="383">
        <f t="shared" si="10"/>
        <v>11500000</v>
      </c>
      <c r="V10" s="384">
        <f t="shared" si="11"/>
        <v>7.0606978403536118</v>
      </c>
      <c r="W10" s="385">
        <f t="shared" si="15"/>
        <v>7.0603848600730172</v>
      </c>
      <c r="X10" s="120">
        <v>38.5</v>
      </c>
      <c r="Y10" s="382">
        <f t="shared" si="2"/>
        <v>39.383977594158807</v>
      </c>
      <c r="AB10" s="165">
        <v>25</v>
      </c>
      <c r="AC10" s="124">
        <v>-0.62861260732542124</v>
      </c>
      <c r="AD10" s="124">
        <v>-0.59049720917123727</v>
      </c>
      <c r="AE10" s="166">
        <v>-0.6223895399093875</v>
      </c>
    </row>
    <row r="11" spans="1:31">
      <c r="A11" s="102">
        <v>5</v>
      </c>
      <c r="B11" s="103">
        <v>1.05</v>
      </c>
      <c r="C11" s="104">
        <f t="shared" si="16"/>
        <v>0.16711269024649011</v>
      </c>
      <c r="D11" s="105">
        <f t="shared" si="3"/>
        <v>2.1189299069938092E-2</v>
      </c>
      <c r="E11" s="128">
        <f t="shared" si="0"/>
        <v>1.9729015567050239</v>
      </c>
      <c r="F11" s="383">
        <v>5.38</v>
      </c>
      <c r="G11" s="383">
        <f t="shared" si="4"/>
        <v>5380000</v>
      </c>
      <c r="H11" s="384">
        <f t="shared" si="5"/>
        <v>6.7307822756663889</v>
      </c>
      <c r="I11" s="384">
        <f t="shared" si="1"/>
        <v>6.7202699445742295</v>
      </c>
      <c r="J11" s="120">
        <v>50.3</v>
      </c>
      <c r="K11" s="129">
        <f t="shared" si="12"/>
        <v>51.568971518858277</v>
      </c>
      <c r="L11" s="128">
        <f t="shared" si="6"/>
        <v>1.9835323278607062</v>
      </c>
      <c r="M11" s="383">
        <v>7.09</v>
      </c>
      <c r="N11" s="383">
        <f t="shared" si="7"/>
        <v>7090000</v>
      </c>
      <c r="O11" s="384">
        <f t="shared" si="8"/>
        <v>6.8506462351830661</v>
      </c>
      <c r="P11" s="385">
        <f t="shared" si="13"/>
        <v>6.8471930982725064</v>
      </c>
      <c r="Q11" s="120">
        <v>48</v>
      </c>
      <c r="R11" s="382">
        <f t="shared" si="14"/>
        <v>49.045707309789293</v>
      </c>
      <c r="S11" s="128">
        <f t="shared" si="9"/>
        <v>1.9869568577446326</v>
      </c>
      <c r="T11" s="383">
        <v>14</v>
      </c>
      <c r="U11" s="383">
        <f t="shared" si="10"/>
        <v>14000000</v>
      </c>
      <c r="V11" s="384">
        <f t="shared" si="11"/>
        <v>7.1461280356782382</v>
      </c>
      <c r="W11" s="385">
        <f t="shared" si="15"/>
        <v>7.1490530651435593</v>
      </c>
      <c r="X11" s="120">
        <v>37.5</v>
      </c>
      <c r="Y11" s="382">
        <f t="shared" si="2"/>
        <v>38.120047947815252</v>
      </c>
      <c r="AB11" s="165">
        <v>30</v>
      </c>
      <c r="AC11" s="124">
        <v>-1.2388979609731474</v>
      </c>
      <c r="AD11" s="124">
        <v>-1.1735537724400085</v>
      </c>
      <c r="AE11" s="166">
        <v>-1.207036250508847</v>
      </c>
    </row>
    <row r="12" spans="1:31">
      <c r="A12" s="102">
        <v>5</v>
      </c>
      <c r="B12" s="103">
        <v>1.69</v>
      </c>
      <c r="C12" s="104">
        <f t="shared" si="16"/>
        <v>0.26897185382530314</v>
      </c>
      <c r="D12" s="117">
        <f t="shared" si="3"/>
        <v>0.22788670461367352</v>
      </c>
      <c r="E12" s="128">
        <f t="shared" si="0"/>
        <v>2.1795989622487593</v>
      </c>
      <c r="F12" s="383">
        <v>6.97</v>
      </c>
      <c r="G12" s="383">
        <f t="shared" si="4"/>
        <v>6970000</v>
      </c>
      <c r="H12" s="384">
        <f t="shared" si="5"/>
        <v>6.8432327780980096</v>
      </c>
      <c r="I12" s="384">
        <f t="shared" si="1"/>
        <v>6.8376529001655886</v>
      </c>
      <c r="J12" s="120">
        <v>48.8</v>
      </c>
      <c r="K12" s="129">
        <f t="shared" si="12"/>
        <v>49.849547082272949</v>
      </c>
      <c r="L12" s="128">
        <f t="shared" si="6"/>
        <v>2.1902297334044416</v>
      </c>
      <c r="M12" s="383">
        <v>9.08</v>
      </c>
      <c r="N12" s="383">
        <f t="shared" si="7"/>
        <v>9080000</v>
      </c>
      <c r="O12" s="384">
        <f t="shared" si="8"/>
        <v>6.958085848521085</v>
      </c>
      <c r="P12" s="385">
        <f t="shared" si="13"/>
        <v>6.9595275665728593</v>
      </c>
      <c r="Q12" s="120">
        <v>46.6</v>
      </c>
      <c r="R12" s="382">
        <f t="shared" si="14"/>
        <v>47.4230200324469</v>
      </c>
      <c r="S12" s="128">
        <f t="shared" si="9"/>
        <v>2.193654263288368</v>
      </c>
      <c r="T12" s="383">
        <v>17</v>
      </c>
      <c r="U12" s="383">
        <f t="shared" si="10"/>
        <v>17000000</v>
      </c>
      <c r="V12" s="384">
        <f t="shared" si="11"/>
        <v>7.2304489213782741</v>
      </c>
      <c r="W12" s="385">
        <f t="shared" si="15"/>
        <v>7.2358795008144581</v>
      </c>
      <c r="X12" s="120">
        <v>36.4</v>
      </c>
      <c r="Y12" s="382">
        <f t="shared" si="2"/>
        <v>36.86630346889698</v>
      </c>
      <c r="AB12" s="165">
        <v>35</v>
      </c>
      <c r="AC12" s="124">
        <v>-1.679803757244011</v>
      </c>
      <c r="AD12" s="124">
        <v>-1.7632297116776572</v>
      </c>
      <c r="AE12" s="166">
        <v>-1.7480875143565191</v>
      </c>
    </row>
    <row r="13" spans="1:31">
      <c r="A13" s="102">
        <v>5</v>
      </c>
      <c r="B13" s="103">
        <v>2.7</v>
      </c>
      <c r="C13" s="104">
        <f t="shared" si="16"/>
        <v>0.42971834634811745</v>
      </c>
      <c r="D13" s="118">
        <f t="shared" si="3"/>
        <v>0.43136376415898736</v>
      </c>
      <c r="E13" s="128">
        <f t="shared" si="0"/>
        <v>2.3830760217940732</v>
      </c>
      <c r="F13" s="383">
        <v>8.9600000000000009</v>
      </c>
      <c r="G13" s="383">
        <f t="shared" si="4"/>
        <v>8960000</v>
      </c>
      <c r="H13" s="384">
        <f t="shared" si="5"/>
        <v>6.9523080096621248</v>
      </c>
      <c r="I13" s="384">
        <f t="shared" si="1"/>
        <v>6.9497267373946876</v>
      </c>
      <c r="J13" s="120">
        <v>47.3</v>
      </c>
      <c r="K13" s="129">
        <f t="shared" si="12"/>
        <v>48.116798420837924</v>
      </c>
      <c r="L13" s="128">
        <f t="shared" si="6"/>
        <v>2.3937067929497555</v>
      </c>
      <c r="M13" s="383">
        <v>11.5</v>
      </c>
      <c r="N13" s="383">
        <f t="shared" si="7"/>
        <v>11500000</v>
      </c>
      <c r="O13" s="384">
        <f t="shared" si="8"/>
        <v>7.0606978403536118</v>
      </c>
      <c r="P13" s="385">
        <f t="shared" si="13"/>
        <v>7.0664652903809539</v>
      </c>
      <c r="Q13" s="120">
        <v>45.2</v>
      </c>
      <c r="R13" s="382">
        <f t="shared" si="14"/>
        <v>45.816784676889213</v>
      </c>
      <c r="S13" s="128">
        <f t="shared" si="9"/>
        <v>2.3971313228336819</v>
      </c>
      <c r="T13" s="383">
        <v>20.5</v>
      </c>
      <c r="U13" s="383">
        <f t="shared" si="10"/>
        <v>20500000</v>
      </c>
      <c r="V13" s="384">
        <f t="shared" si="11"/>
        <v>7.3117538610557542</v>
      </c>
      <c r="W13" s="385">
        <f t="shared" si="15"/>
        <v>7.3178022409659862</v>
      </c>
      <c r="X13" s="120">
        <v>35.4</v>
      </c>
      <c r="Y13" s="382">
        <f t="shared" si="2"/>
        <v>35.680322586664317</v>
      </c>
      <c r="AB13" s="165">
        <v>40</v>
      </c>
      <c r="AC13" s="124">
        <v>-2.0890389674547594</v>
      </c>
      <c r="AD13" s="124">
        <v>-2.1979180434849575</v>
      </c>
      <c r="AE13" s="166">
        <v>-2.2620371813244686</v>
      </c>
    </row>
    <row r="14" spans="1:31">
      <c r="A14" s="102">
        <v>5</v>
      </c>
      <c r="B14" s="103">
        <v>4.33</v>
      </c>
      <c r="C14" s="104">
        <f t="shared" si="16"/>
        <v>0.68914090358790681</v>
      </c>
      <c r="D14" s="105">
        <f t="shared" si="3"/>
        <v>0.63648789635336545</v>
      </c>
      <c r="E14" s="128">
        <f t="shared" si="0"/>
        <v>2.5882001539884514</v>
      </c>
      <c r="F14" s="383">
        <v>11.4</v>
      </c>
      <c r="G14" s="383">
        <f t="shared" si="4"/>
        <v>11400000</v>
      </c>
      <c r="H14" s="384">
        <f t="shared" si="5"/>
        <v>7.0569048513364727</v>
      </c>
      <c r="I14" s="384">
        <f t="shared" si="1"/>
        <v>7.0590160816379584</v>
      </c>
      <c r="J14" s="120">
        <v>45.7</v>
      </c>
      <c r="K14" s="129">
        <f t="shared" si="12"/>
        <v>46.352817063845301</v>
      </c>
      <c r="L14" s="128">
        <f t="shared" si="6"/>
        <v>2.5988309251441337</v>
      </c>
      <c r="M14" s="383">
        <v>14.6</v>
      </c>
      <c r="N14" s="383">
        <f t="shared" si="7"/>
        <v>14600000</v>
      </c>
      <c r="O14" s="384">
        <f t="shared" si="8"/>
        <v>7.1643528557844371</v>
      </c>
      <c r="P14" s="385">
        <f t="shared" si="13"/>
        <v>7.1704099033565329</v>
      </c>
      <c r="Q14" s="120">
        <v>43.9</v>
      </c>
      <c r="R14" s="382">
        <f t="shared" si="14"/>
        <v>44.213294640468625</v>
      </c>
      <c r="S14" s="128">
        <f t="shared" si="9"/>
        <v>2.6022554550280601</v>
      </c>
      <c r="T14" s="383">
        <v>24.5</v>
      </c>
      <c r="U14" s="383">
        <f t="shared" si="10"/>
        <v>24500000</v>
      </c>
      <c r="V14" s="384">
        <f t="shared" si="11"/>
        <v>7.3891660843645326</v>
      </c>
      <c r="W14" s="385">
        <f t="shared" si="15"/>
        <v>7.3966934428582665</v>
      </c>
      <c r="X14" s="120">
        <v>34.5</v>
      </c>
      <c r="Y14" s="382">
        <f t="shared" si="2"/>
        <v>34.549512458407008</v>
      </c>
      <c r="AB14" s="165">
        <v>45</v>
      </c>
      <c r="AC14" s="124">
        <v>-2.4924699937553374</v>
      </c>
      <c r="AD14" s="124">
        <v>-2.6013490697855355</v>
      </c>
      <c r="AE14" s="166">
        <v>-2.6654682076250467</v>
      </c>
    </row>
    <row r="15" spans="1:31">
      <c r="A15" s="102">
        <v>5</v>
      </c>
      <c r="B15" s="103">
        <v>6.93</v>
      </c>
      <c r="C15" s="104">
        <f t="shared" si="16"/>
        <v>1.1029437556268347</v>
      </c>
      <c r="D15" s="105">
        <f t="shared" si="3"/>
        <v>0.84073323461180671</v>
      </c>
      <c r="E15" s="128">
        <f t="shared" si="0"/>
        <v>2.7924454922468924</v>
      </c>
      <c r="F15" s="383">
        <v>14.4</v>
      </c>
      <c r="G15" s="383">
        <f t="shared" si="4"/>
        <v>14400000</v>
      </c>
      <c r="H15" s="384">
        <f t="shared" si="5"/>
        <v>7.1583624920952493</v>
      </c>
      <c r="I15" s="384">
        <f t="shared" si="1"/>
        <v>7.1639589950573512</v>
      </c>
      <c r="J15" s="120">
        <v>44.2</v>
      </c>
      <c r="K15" s="129">
        <f t="shared" si="12"/>
        <v>44.604532664631719</v>
      </c>
      <c r="L15" s="128">
        <f t="shared" si="6"/>
        <v>2.8030762634025748</v>
      </c>
      <c r="M15" s="383">
        <v>18.2</v>
      </c>
      <c r="N15" s="383">
        <f t="shared" si="7"/>
        <v>18200000</v>
      </c>
      <c r="O15" s="384">
        <f t="shared" si="8"/>
        <v>7.2600713879850751</v>
      </c>
      <c r="P15" s="385">
        <f t="shared" si="13"/>
        <v>7.2698642855592839</v>
      </c>
      <c r="Q15" s="120">
        <v>42.5</v>
      </c>
      <c r="R15" s="382">
        <f t="shared" si="14"/>
        <v>42.659124957735237</v>
      </c>
      <c r="S15" s="128">
        <f t="shared" si="9"/>
        <v>2.8065007932865011</v>
      </c>
      <c r="T15" s="383">
        <v>29.3</v>
      </c>
      <c r="U15" s="383">
        <f t="shared" si="10"/>
        <v>29300000</v>
      </c>
      <c r="V15" s="384">
        <f t="shared" si="11"/>
        <v>7.4668676203541091</v>
      </c>
      <c r="W15" s="385">
        <f t="shared" si="15"/>
        <v>7.4714329991279662</v>
      </c>
      <c r="X15" s="120">
        <v>33.5</v>
      </c>
      <c r="Y15" s="382">
        <f t="shared" si="2"/>
        <v>33.505335602699994</v>
      </c>
      <c r="AB15" s="165">
        <v>50</v>
      </c>
      <c r="AC15" s="124">
        <v>-2.8477144086363366</v>
      </c>
      <c r="AD15" s="124">
        <v>-2.9583873728310697</v>
      </c>
      <c r="AE15" s="166">
        <v>-3.0898017752430418</v>
      </c>
    </row>
    <row r="16" spans="1:31" ht="15.75" thickBot="1">
      <c r="A16" s="102">
        <v>5</v>
      </c>
      <c r="B16" s="103">
        <v>11.1</v>
      </c>
      <c r="C16" s="104">
        <f t="shared" si="16"/>
        <v>1.7666198683200383</v>
      </c>
      <c r="D16" s="105">
        <f t="shared" si="3"/>
        <v>1.0453229787866574</v>
      </c>
      <c r="E16" s="128">
        <f t="shared" si="0"/>
        <v>2.997035236421743</v>
      </c>
      <c r="F16" s="383">
        <v>18.100000000000001</v>
      </c>
      <c r="G16" s="383">
        <f t="shared" si="4"/>
        <v>18100000</v>
      </c>
      <c r="H16" s="384">
        <f t="shared" si="5"/>
        <v>7.2576785748691846</v>
      </c>
      <c r="I16" s="384">
        <f t="shared" si="1"/>
        <v>7.2650033295200629</v>
      </c>
      <c r="J16" s="120">
        <v>42.7</v>
      </c>
      <c r="K16" s="129">
        <f t="shared" si="12"/>
        <v>42.889179172765182</v>
      </c>
      <c r="L16" s="128">
        <f t="shared" si="6"/>
        <v>3.0076660075774253</v>
      </c>
      <c r="M16" s="383">
        <v>22.7</v>
      </c>
      <c r="N16" s="383">
        <f t="shared" si="7"/>
        <v>22700000</v>
      </c>
      <c r="O16" s="384">
        <f t="shared" si="8"/>
        <v>7.3560258571931225</v>
      </c>
      <c r="P16" s="385">
        <f t="shared" si="13"/>
        <v>7.3652440148198686</v>
      </c>
      <c r="Q16" s="120">
        <v>41.1</v>
      </c>
      <c r="R16" s="382">
        <f t="shared" si="14"/>
        <v>41.173885172283505</v>
      </c>
      <c r="S16" s="128">
        <f t="shared" si="9"/>
        <v>3.0110905374613521</v>
      </c>
      <c r="T16" s="383">
        <v>34.700000000000003</v>
      </c>
      <c r="U16" s="383">
        <f t="shared" si="10"/>
        <v>34700000</v>
      </c>
      <c r="V16" s="384">
        <f t="shared" si="11"/>
        <v>7.540329474790874</v>
      </c>
      <c r="W16" s="385">
        <f t="shared" si="15"/>
        <v>7.5423553016660652</v>
      </c>
      <c r="X16" s="120">
        <v>32.6</v>
      </c>
      <c r="Y16" s="382">
        <f t="shared" si="2"/>
        <v>32.559370736213509</v>
      </c>
      <c r="AB16" s="167">
        <v>55</v>
      </c>
      <c r="AC16" s="131">
        <v>-3.1774507869028716</v>
      </c>
      <c r="AD16" s="131">
        <v>-3.2894340134711406</v>
      </c>
      <c r="AE16" s="168">
        <v>-3.479030954041253</v>
      </c>
    </row>
    <row r="17" spans="1:34" ht="15.75" thickBot="1">
      <c r="A17" s="102">
        <v>5</v>
      </c>
      <c r="B17" s="103">
        <v>17.8</v>
      </c>
      <c r="C17" s="104">
        <f t="shared" si="16"/>
        <v>2.8329579870357371</v>
      </c>
      <c r="D17" s="105">
        <f t="shared" si="3"/>
        <v>1.2504200023088941</v>
      </c>
      <c r="E17" s="128">
        <f t="shared" si="0"/>
        <v>3.2021322599439799</v>
      </c>
      <c r="F17" s="383">
        <v>22.5</v>
      </c>
      <c r="G17" s="383">
        <f t="shared" si="4"/>
        <v>22500000</v>
      </c>
      <c r="H17" s="384">
        <f t="shared" si="5"/>
        <v>7.3521825181113627</v>
      </c>
      <c r="I17" s="384">
        <f t="shared" si="1"/>
        <v>7.3620073067514067</v>
      </c>
      <c r="J17" s="120">
        <v>41.2</v>
      </c>
      <c r="K17" s="129">
        <f t="shared" si="12"/>
        <v>41.235868056115308</v>
      </c>
      <c r="L17" s="128">
        <f t="shared" si="6"/>
        <v>3.2127630310996622</v>
      </c>
      <c r="M17" s="383">
        <v>28</v>
      </c>
      <c r="N17" s="383">
        <f t="shared" si="7"/>
        <v>28000000</v>
      </c>
      <c r="O17" s="384">
        <f t="shared" si="8"/>
        <v>7.4471580313422194</v>
      </c>
      <c r="P17" s="385">
        <f t="shared" si="13"/>
        <v>7.456401702163248</v>
      </c>
      <c r="Q17" s="120">
        <v>39.799999999999997</v>
      </c>
      <c r="R17" s="382">
        <f t="shared" si="14"/>
        <v>39.788354161754462</v>
      </c>
      <c r="S17" s="128">
        <f t="shared" si="9"/>
        <v>3.2161875609835886</v>
      </c>
      <c r="T17" s="383">
        <v>41</v>
      </c>
      <c r="U17" s="383">
        <f t="shared" si="10"/>
        <v>41000000</v>
      </c>
      <c r="V17" s="384">
        <f t="shared" si="11"/>
        <v>7.6127838567197355</v>
      </c>
      <c r="W17" s="385">
        <f t="shared" si="15"/>
        <v>7.6093634024866592</v>
      </c>
      <c r="X17" s="120">
        <v>31.7</v>
      </c>
      <c r="Y17" s="382">
        <f t="shared" si="2"/>
        <v>31.730672446349701</v>
      </c>
    </row>
    <row r="18" spans="1:34" ht="15.75" thickBot="1">
      <c r="A18" s="102">
        <v>5</v>
      </c>
      <c r="B18" s="103">
        <v>28.5</v>
      </c>
      <c r="C18" s="104">
        <f t="shared" si="16"/>
        <v>4.5359158781190176</v>
      </c>
      <c r="D18" s="105">
        <f t="shared" si="3"/>
        <v>1.4548448600085102</v>
      </c>
      <c r="E18" s="128">
        <f t="shared" si="0"/>
        <v>3.406557117643596</v>
      </c>
      <c r="F18" s="383">
        <v>27.8</v>
      </c>
      <c r="G18" s="383">
        <f t="shared" si="4"/>
        <v>27800000</v>
      </c>
      <c r="H18" s="384">
        <f t="shared" si="5"/>
        <v>7.4440447959180762</v>
      </c>
      <c r="I18" s="384">
        <f t="shared" si="1"/>
        <v>7.454222184075074</v>
      </c>
      <c r="J18" s="120">
        <v>39.799999999999997</v>
      </c>
      <c r="K18" s="129">
        <f t="shared" si="12"/>
        <v>39.686558389638783</v>
      </c>
      <c r="L18" s="128">
        <f t="shared" si="6"/>
        <v>3.4171878887992784</v>
      </c>
      <c r="M18" s="383">
        <v>34.299999999999997</v>
      </c>
      <c r="N18" s="383">
        <f t="shared" si="7"/>
        <v>34300000</v>
      </c>
      <c r="O18" s="384">
        <f t="shared" si="8"/>
        <v>7.5352941200427708</v>
      </c>
      <c r="P18" s="385">
        <f t="shared" si="13"/>
        <v>7.5426223689197656</v>
      </c>
      <c r="Q18" s="120">
        <v>38.5</v>
      </c>
      <c r="R18" s="382">
        <f t="shared" si="14"/>
        <v>38.544071152911179</v>
      </c>
      <c r="S18" s="128">
        <f t="shared" si="9"/>
        <v>3.4206124186832048</v>
      </c>
      <c r="T18" s="383">
        <v>48.2</v>
      </c>
      <c r="U18" s="383">
        <f t="shared" si="10"/>
        <v>48200000</v>
      </c>
      <c r="V18" s="384">
        <f t="shared" si="11"/>
        <v>7.6830470382388496</v>
      </c>
      <c r="W18" s="385">
        <f t="shared" si="15"/>
        <v>7.671948566585816</v>
      </c>
      <c r="X18" s="120">
        <v>30.8</v>
      </c>
      <c r="Y18" s="382">
        <f t="shared" si="2"/>
        <v>31.043923378929875</v>
      </c>
      <c r="AC18" s="488" t="s">
        <v>79</v>
      </c>
      <c r="AD18" s="489"/>
      <c r="AE18" s="490"/>
      <c r="AF18" s="489" t="s">
        <v>64</v>
      </c>
      <c r="AG18" s="489"/>
      <c r="AH18" s="490"/>
    </row>
    <row r="19" spans="1:34" ht="15.75" thickBot="1">
      <c r="A19" s="102">
        <v>5</v>
      </c>
      <c r="B19" s="103">
        <v>45.6</v>
      </c>
      <c r="C19" s="104">
        <f t="shared" si="16"/>
        <v>7.2574654049904277</v>
      </c>
      <c r="D19" s="116">
        <f t="shared" si="3"/>
        <v>1.658964842664435</v>
      </c>
      <c r="E19" s="128">
        <f t="shared" si="0"/>
        <v>3.6106771002995206</v>
      </c>
      <c r="F19" s="383">
        <v>34</v>
      </c>
      <c r="G19" s="383">
        <f t="shared" si="4"/>
        <v>34000000</v>
      </c>
      <c r="H19" s="384">
        <f t="shared" si="5"/>
        <v>7.5314789170422554</v>
      </c>
      <c r="I19" s="384">
        <f t="shared" si="1"/>
        <v>7.5416504987336372</v>
      </c>
      <c r="J19" s="120">
        <v>38.299999999999997</v>
      </c>
      <c r="K19" s="129">
        <f t="shared" si="12"/>
        <v>38.272510642329848</v>
      </c>
      <c r="L19" s="128">
        <f t="shared" si="6"/>
        <v>3.6213078714552029</v>
      </c>
      <c r="M19" s="383">
        <v>41.7</v>
      </c>
      <c r="N19" s="383">
        <f t="shared" si="7"/>
        <v>41700000</v>
      </c>
      <c r="O19" s="384">
        <f t="shared" si="8"/>
        <v>7.6201360549737576</v>
      </c>
      <c r="P19" s="385">
        <f t="shared" si="13"/>
        <v>7.6238989212742041</v>
      </c>
      <c r="Q19" s="120">
        <v>37.1</v>
      </c>
      <c r="R19" s="382">
        <f t="shared" si="14"/>
        <v>37.473639254081114</v>
      </c>
      <c r="S19" s="128">
        <f t="shared" si="9"/>
        <v>3.6247324013391298</v>
      </c>
      <c r="T19" s="383">
        <v>56.4</v>
      </c>
      <c r="U19" s="383">
        <f t="shared" si="10"/>
        <v>56400000</v>
      </c>
      <c r="V19" s="384">
        <f t="shared" si="11"/>
        <v>7.7512791039833422</v>
      </c>
      <c r="W19" s="385">
        <f t="shared" si="15"/>
        <v>7.730125616350902</v>
      </c>
      <c r="X19" s="120">
        <v>29.8</v>
      </c>
      <c r="Y19" s="382">
        <f t="shared" si="2"/>
        <v>30.517799688476252</v>
      </c>
      <c r="AB19" s="136" t="s">
        <v>53</v>
      </c>
      <c r="AC19" s="224" t="s">
        <v>54</v>
      </c>
      <c r="AD19" s="225" t="s">
        <v>55</v>
      </c>
      <c r="AE19" s="226" t="s">
        <v>56</v>
      </c>
      <c r="AF19" s="225" t="s">
        <v>54</v>
      </c>
      <c r="AG19" s="225" t="s">
        <v>55</v>
      </c>
      <c r="AH19" s="226" t="s">
        <v>56</v>
      </c>
    </row>
    <row r="20" spans="1:34" ht="15.75" thickBot="1">
      <c r="A20" s="106">
        <v>5</v>
      </c>
      <c r="B20" s="107">
        <v>73</v>
      </c>
      <c r="C20" s="108">
        <f>B20/(2*PI())</f>
        <v>11.618310845708359</v>
      </c>
      <c r="D20" s="109">
        <f>LOG(B20)</f>
        <v>1.8633228601204559</v>
      </c>
      <c r="E20" s="130">
        <f t="shared" si="0"/>
        <v>3.8150351177555417</v>
      </c>
      <c r="F20" s="386">
        <v>41.3</v>
      </c>
      <c r="G20" s="386">
        <f t="shared" si="4"/>
        <v>41300000</v>
      </c>
      <c r="H20" s="387">
        <f t="shared" si="5"/>
        <v>7.6159500516564007</v>
      </c>
      <c r="I20" s="387">
        <f t="shared" si="1"/>
        <v>7.6243319455400025</v>
      </c>
      <c r="J20" s="121">
        <v>36.799999999999997</v>
      </c>
      <c r="K20" s="132">
        <f t="shared" si="12"/>
        <v>37.027010029056733</v>
      </c>
      <c r="L20" s="130">
        <f t="shared" si="6"/>
        <v>3.8256658889112241</v>
      </c>
      <c r="M20" s="386">
        <v>50.3</v>
      </c>
      <c r="N20" s="386">
        <f t="shared" si="7"/>
        <v>50300000</v>
      </c>
      <c r="O20" s="387">
        <f t="shared" si="8"/>
        <v>7.7015679850559273</v>
      </c>
      <c r="P20" s="388">
        <f t="shared" si="13"/>
        <v>7.7002547158134309</v>
      </c>
      <c r="Q20" s="121">
        <v>35.799999999999997</v>
      </c>
      <c r="R20" s="389">
        <f t="shared" si="14"/>
        <v>36.61221415367163</v>
      </c>
      <c r="S20" s="130">
        <f t="shared" si="9"/>
        <v>3.8290904187951504</v>
      </c>
      <c r="T20" s="386">
        <v>65.599999999999994</v>
      </c>
      <c r="U20" s="386">
        <f t="shared" si="10"/>
        <v>65599999.999999993</v>
      </c>
      <c r="V20" s="387">
        <f t="shared" si="11"/>
        <v>7.8169038393756605</v>
      </c>
      <c r="W20" s="390">
        <f t="shared" si="15"/>
        <v>7.7839237066522653</v>
      </c>
      <c r="X20" s="121">
        <v>28.9</v>
      </c>
      <c r="Y20" s="389">
        <f t="shared" si="2"/>
        <v>30.172665056566657</v>
      </c>
      <c r="AB20" s="221" t="s">
        <v>4</v>
      </c>
      <c r="AC20" s="227">
        <v>-3.81387E-3</v>
      </c>
      <c r="AD20" s="126">
        <v>-3.8149999999999998E-3</v>
      </c>
      <c r="AE20" s="229">
        <v>-2.496E-3</v>
      </c>
      <c r="AF20" s="231">
        <v>5.6592999999999997E-2</v>
      </c>
      <c r="AG20" s="232">
        <v>5.4401999999999999E-2</v>
      </c>
      <c r="AH20" s="228">
        <v>2.2425E-2</v>
      </c>
    </row>
    <row r="21" spans="1:34">
      <c r="A21" s="110">
        <v>10</v>
      </c>
      <c r="B21" s="100">
        <v>0.1</v>
      </c>
      <c r="C21" s="114">
        <f>B21/(2*PI())</f>
        <v>1.5915494309189534E-2</v>
      </c>
      <c r="D21" s="101">
        <f>LOG(B21)</f>
        <v>-1</v>
      </c>
      <c r="E21" s="125">
        <f t="shared" ref="E21:E35" si="17">D21+$AC$7</f>
        <v>0.26606646449479743</v>
      </c>
      <c r="F21" s="379">
        <v>0.43099999999999999</v>
      </c>
      <c r="G21" s="379">
        <f t="shared" si="4"/>
        <v>431000</v>
      </c>
      <c r="H21" s="380">
        <f t="shared" si="5"/>
        <v>5.6344772701607315</v>
      </c>
      <c r="I21" s="380">
        <f t="shared" si="1"/>
        <v>5.6411384825331563</v>
      </c>
      <c r="J21" s="123">
        <v>60.7</v>
      </c>
      <c r="K21" s="235">
        <f t="shared" si="12"/>
        <v>62.012419679152494</v>
      </c>
      <c r="L21" s="125">
        <f>D21+$AD$7</f>
        <v>0.26606646449479743</v>
      </c>
      <c r="M21" s="379">
        <v>0.629</v>
      </c>
      <c r="N21" s="379">
        <f t="shared" si="7"/>
        <v>629000</v>
      </c>
      <c r="O21" s="380">
        <f t="shared" si="8"/>
        <v>5.7986506454452691</v>
      </c>
      <c r="P21" s="380">
        <f t="shared" si="13"/>
        <v>5.7962327162870126</v>
      </c>
      <c r="Q21" s="123">
        <v>58.4</v>
      </c>
      <c r="R21" s="382">
        <f t="shared" si="14"/>
        <v>59.715540775411363</v>
      </c>
      <c r="S21" s="154">
        <f>D21+$AE$7</f>
        <v>0.26606646449479743</v>
      </c>
      <c r="T21" s="391">
        <v>2.11</v>
      </c>
      <c r="U21" s="391">
        <f t="shared" si="10"/>
        <v>2110000</v>
      </c>
      <c r="V21" s="385">
        <f t="shared" si="11"/>
        <v>6.3242824552976931</v>
      </c>
      <c r="W21" s="385">
        <f t="shared" si="15"/>
        <v>6.3026786123461447</v>
      </c>
      <c r="X21" s="122">
        <v>47.1</v>
      </c>
      <c r="Y21" s="382">
        <f t="shared" si="2"/>
        <v>48.606178402124279</v>
      </c>
      <c r="AB21" s="222" t="s">
        <v>57</v>
      </c>
      <c r="AC21" s="165">
        <v>-1.6773730000000001E-2</v>
      </c>
      <c r="AD21" s="82">
        <v>-1.8637000000000001E-2</v>
      </c>
      <c r="AE21" s="183">
        <v>-2.6127999999999998E-2</v>
      </c>
      <c r="AF21" s="187">
        <v>-6.8883E-2</v>
      </c>
      <c r="AG21" s="82">
        <v>-2.1375999999999999E-2</v>
      </c>
      <c r="AH21" s="83">
        <v>0.11092100000000001</v>
      </c>
    </row>
    <row r="22" spans="1:34">
      <c r="A22" s="102">
        <v>10</v>
      </c>
      <c r="B22" s="103">
        <v>0.16</v>
      </c>
      <c r="C22" s="104">
        <f>B22/(2*PI())</f>
        <v>2.5464790894703257E-2</v>
      </c>
      <c r="D22" s="117">
        <f t="shared" ref="D22:D34" si="18">LOG(B22)</f>
        <v>-0.79588001734407521</v>
      </c>
      <c r="E22" s="128">
        <f t="shared" si="17"/>
        <v>0.47018644715072222</v>
      </c>
      <c r="F22" s="383">
        <v>0.60399999999999998</v>
      </c>
      <c r="G22" s="383">
        <f t="shared" si="4"/>
        <v>604000</v>
      </c>
      <c r="H22" s="384">
        <f t="shared" si="5"/>
        <v>5.7810369386211322</v>
      </c>
      <c r="I22" s="384">
        <f t="shared" si="1"/>
        <v>5.7785059099819032</v>
      </c>
      <c r="J22" s="120">
        <v>59.8</v>
      </c>
      <c r="K22" s="129">
        <f t="shared" si="12"/>
        <v>61.225086799511637</v>
      </c>
      <c r="L22" s="128">
        <f t="shared" ref="L22:L35" si="19">D22+$AD$7</f>
        <v>0.47018644715072222</v>
      </c>
      <c r="M22" s="383">
        <v>0.88100000000000001</v>
      </c>
      <c r="N22" s="383">
        <f t="shared" si="7"/>
        <v>881000</v>
      </c>
      <c r="O22" s="384">
        <f t="shared" si="8"/>
        <v>5.9449759084120481</v>
      </c>
      <c r="P22" s="385">
        <f t="shared" si="13"/>
        <v>5.9301010763042425</v>
      </c>
      <c r="Q22" s="120">
        <v>57.4</v>
      </c>
      <c r="R22" s="382">
        <f t="shared" si="14"/>
        <v>58.840967872169202</v>
      </c>
      <c r="S22" s="128">
        <f t="shared" ref="S22:S35" si="20">D22+$AE$7</f>
        <v>0.47018644715072222</v>
      </c>
      <c r="T22" s="383">
        <v>2.74</v>
      </c>
      <c r="U22" s="383">
        <f t="shared" si="10"/>
        <v>2740000</v>
      </c>
      <c r="V22" s="384">
        <f t="shared" si="11"/>
        <v>6.4377505628203879</v>
      </c>
      <c r="W22" s="385">
        <f t="shared" si="15"/>
        <v>6.4132633549006375</v>
      </c>
      <c r="X22" s="120">
        <v>45.9</v>
      </c>
      <c r="Y22" s="382">
        <f t="shared" si="2"/>
        <v>47.475937590473826</v>
      </c>
      <c r="AB22" s="223" t="s">
        <v>58</v>
      </c>
      <c r="AC22" s="165">
        <v>0.68691389999999997</v>
      </c>
      <c r="AD22" s="82">
        <v>0.67114399999999996</v>
      </c>
      <c r="AE22" s="183">
        <v>0.56204100000000001</v>
      </c>
      <c r="AF22" s="187">
        <v>-1.6443410000000001</v>
      </c>
      <c r="AG22" s="82">
        <v>-1.5319929999999999</v>
      </c>
      <c r="AH22" s="83">
        <v>-0.79951300000000003</v>
      </c>
    </row>
    <row r="23" spans="1:34">
      <c r="A23" s="102">
        <v>10</v>
      </c>
      <c r="B23" s="103">
        <v>0.25600000000000001</v>
      </c>
      <c r="C23" s="115">
        <f>B23/(2*PI())</f>
        <v>4.074366543152521E-2</v>
      </c>
      <c r="D23" s="105">
        <f t="shared" si="18"/>
        <v>-0.59176003468815042</v>
      </c>
      <c r="E23" s="128">
        <f t="shared" si="17"/>
        <v>0.67430642980664701</v>
      </c>
      <c r="F23" s="383">
        <v>0.83099999999999996</v>
      </c>
      <c r="G23" s="383">
        <f t="shared" si="4"/>
        <v>831000</v>
      </c>
      <c r="H23" s="384">
        <f t="shared" si="5"/>
        <v>5.9196010237841108</v>
      </c>
      <c r="I23" s="384">
        <f t="shared" si="1"/>
        <v>5.9140272943937227</v>
      </c>
      <c r="J23" s="120">
        <v>58.9</v>
      </c>
      <c r="K23" s="129">
        <f t="shared" si="12"/>
        <v>60.299086348184751</v>
      </c>
      <c r="L23" s="128">
        <f t="shared" si="19"/>
        <v>0.67430642980664701</v>
      </c>
      <c r="M23" s="383">
        <v>1.2</v>
      </c>
      <c r="N23" s="383">
        <f t="shared" si="7"/>
        <v>1200000</v>
      </c>
      <c r="O23" s="384">
        <f t="shared" si="8"/>
        <v>6.0791812460476251</v>
      </c>
      <c r="P23" s="385">
        <f t="shared" si="13"/>
        <v>6.0619679942949771</v>
      </c>
      <c r="Q23" s="120">
        <v>56.4</v>
      </c>
      <c r="R23" s="382">
        <f t="shared" si="14"/>
        <v>57.842423622745955</v>
      </c>
      <c r="S23" s="128">
        <f t="shared" si="20"/>
        <v>0.67430642980664701</v>
      </c>
      <c r="T23" s="383">
        <v>3.48</v>
      </c>
      <c r="U23" s="383">
        <f t="shared" si="10"/>
        <v>3480000</v>
      </c>
      <c r="V23" s="384">
        <f t="shared" si="11"/>
        <v>6.5415792439465807</v>
      </c>
      <c r="W23" s="385">
        <f t="shared" si="15"/>
        <v>6.521377468545837</v>
      </c>
      <c r="X23" s="120">
        <v>44.7</v>
      </c>
      <c r="Y23" s="382">
        <f t="shared" si="2"/>
        <v>46.294667832636371</v>
      </c>
      <c r="AB23" s="223" t="s">
        <v>59</v>
      </c>
      <c r="AC23" s="165">
        <v>5.4596330000000002</v>
      </c>
      <c r="AD23" s="82">
        <v>5.6190550000000004</v>
      </c>
      <c r="AE23" s="183">
        <v>6.1550349999999998</v>
      </c>
      <c r="AF23" s="187">
        <v>-2.6299945999999998</v>
      </c>
      <c r="AG23" s="82">
        <v>-3.1594449999999998</v>
      </c>
      <c r="AH23" s="83">
        <v>-4.9995649999999996</v>
      </c>
    </row>
    <row r="24" spans="1:34" ht="15.75" thickBot="1">
      <c r="A24" s="102">
        <v>10</v>
      </c>
      <c r="B24" s="103">
        <v>0.41099999999999998</v>
      </c>
      <c r="C24" s="104">
        <f>B24/(2*PI())</f>
        <v>6.5412681610768977E-2</v>
      </c>
      <c r="D24" s="105">
        <f t="shared" si="18"/>
        <v>-0.38615817812393083</v>
      </c>
      <c r="E24" s="128">
        <f t="shared" si="17"/>
        <v>0.8799082863708666</v>
      </c>
      <c r="F24" s="383">
        <v>1.1299999999999999</v>
      </c>
      <c r="G24" s="383">
        <f t="shared" si="4"/>
        <v>1130000</v>
      </c>
      <c r="H24" s="384">
        <f t="shared" si="5"/>
        <v>6.0530784434834199</v>
      </c>
      <c r="I24" s="384">
        <f t="shared" si="1"/>
        <v>6.0484691304449596</v>
      </c>
      <c r="J24" s="120">
        <v>57.9</v>
      </c>
      <c r="K24" s="129">
        <f t="shared" si="12"/>
        <v>59.229322949986525</v>
      </c>
      <c r="L24" s="128">
        <f t="shared" si="19"/>
        <v>0.8799082863708666</v>
      </c>
      <c r="M24" s="383">
        <v>1.61</v>
      </c>
      <c r="N24" s="383">
        <f t="shared" si="7"/>
        <v>1610000</v>
      </c>
      <c r="O24" s="384">
        <f t="shared" si="8"/>
        <v>6.20682587603185</v>
      </c>
      <c r="P24" s="385">
        <f t="shared" si="13"/>
        <v>6.1925716793949963</v>
      </c>
      <c r="Q24" s="120">
        <v>55.3</v>
      </c>
      <c r="R24" s="382">
        <f t="shared" si="14"/>
        <v>56.71664349740383</v>
      </c>
      <c r="S24" s="128">
        <f t="shared" si="20"/>
        <v>0.8799082863708666</v>
      </c>
      <c r="T24" s="383">
        <v>4.3899999999999997</v>
      </c>
      <c r="U24" s="383">
        <f t="shared" si="10"/>
        <v>4390000</v>
      </c>
      <c r="V24" s="384">
        <f t="shared" si="11"/>
        <v>6.6424645202421218</v>
      </c>
      <c r="W24" s="385">
        <f t="shared" si="15"/>
        <v>6.6276498048903676</v>
      </c>
      <c r="X24" s="120">
        <v>43.6</v>
      </c>
      <c r="Y24" s="382">
        <f t="shared" si="2"/>
        <v>45.061627995892621</v>
      </c>
      <c r="AB24" s="233" t="s">
        <v>89</v>
      </c>
      <c r="AC24" s="167"/>
      <c r="AD24" s="131"/>
      <c r="AE24" s="230"/>
      <c r="AF24" s="167">
        <v>62.829591999999998</v>
      </c>
      <c r="AG24" s="131">
        <v>60.664745000000003</v>
      </c>
      <c r="AH24" s="168">
        <v>49.990791999999999</v>
      </c>
    </row>
    <row r="25" spans="1:34">
      <c r="A25" s="102">
        <v>10</v>
      </c>
      <c r="B25" s="103">
        <v>0.65800000000000003</v>
      </c>
      <c r="C25" s="104">
        <f t="shared" ref="C25:C34" si="21">B25/(2*PI())</f>
        <v>0.10472395255446713</v>
      </c>
      <c r="D25" s="117">
        <f t="shared" si="18"/>
        <v>-0.18177410638604449</v>
      </c>
      <c r="E25" s="128">
        <f t="shared" si="17"/>
        <v>1.0842923581087529</v>
      </c>
      <c r="F25" s="383">
        <v>1.53</v>
      </c>
      <c r="G25" s="383">
        <f t="shared" si="4"/>
        <v>1530000</v>
      </c>
      <c r="H25" s="384">
        <f t="shared" si="5"/>
        <v>6.1846914308175984</v>
      </c>
      <c r="I25" s="384">
        <f t="shared" si="1"/>
        <v>6.1798658977884431</v>
      </c>
      <c r="J25" s="120">
        <v>56.8</v>
      </c>
      <c r="K25" s="129">
        <f t="shared" si="12"/>
        <v>58.035087840996837</v>
      </c>
      <c r="L25" s="128">
        <f t="shared" si="19"/>
        <v>1.0842923581087529</v>
      </c>
      <c r="M25" s="383">
        <v>2.16</v>
      </c>
      <c r="N25" s="383">
        <f t="shared" si="7"/>
        <v>2160000</v>
      </c>
      <c r="O25" s="384">
        <f t="shared" si="8"/>
        <v>6.3344537511509307</v>
      </c>
      <c r="P25" s="385">
        <f t="shared" si="13"/>
        <v>6.3199966474625651</v>
      </c>
      <c r="Q25" s="120">
        <v>54.2</v>
      </c>
      <c r="R25" s="382">
        <f t="shared" si="14"/>
        <v>55.485781250697997</v>
      </c>
      <c r="S25" s="128">
        <f t="shared" si="20"/>
        <v>1.0842923581087529</v>
      </c>
      <c r="T25" s="383">
        <v>5.5</v>
      </c>
      <c r="U25" s="383">
        <f t="shared" si="10"/>
        <v>5500000</v>
      </c>
      <c r="V25" s="384">
        <f t="shared" si="11"/>
        <v>6.7403626894942441</v>
      </c>
      <c r="W25" s="385">
        <f t="shared" si="15"/>
        <v>6.7305514552529271</v>
      </c>
      <c r="X25" s="120">
        <v>42.5</v>
      </c>
      <c r="Y25" s="382">
        <f t="shared" si="2"/>
        <v>43.802220545782276</v>
      </c>
    </row>
    <row r="26" spans="1:34">
      <c r="A26" s="102">
        <v>10</v>
      </c>
      <c r="B26" s="103">
        <v>1.05</v>
      </c>
      <c r="C26" s="104">
        <f t="shared" si="21"/>
        <v>0.16711269024649011</v>
      </c>
      <c r="D26" s="105">
        <f t="shared" si="18"/>
        <v>2.1189299069938092E-2</v>
      </c>
      <c r="E26" s="128">
        <f t="shared" si="17"/>
        <v>1.2872557635647355</v>
      </c>
      <c r="F26" s="383">
        <v>2.06</v>
      </c>
      <c r="G26" s="383">
        <f t="shared" si="4"/>
        <v>2060000</v>
      </c>
      <c r="H26" s="384">
        <f t="shared" si="5"/>
        <v>6.3138672203691533</v>
      </c>
      <c r="I26" s="384">
        <f t="shared" si="1"/>
        <v>6.3079372929889406</v>
      </c>
      <c r="J26" s="120">
        <v>55.6</v>
      </c>
      <c r="K26" s="129">
        <f t="shared" si="12"/>
        <v>56.7278591687393</v>
      </c>
      <c r="L26" s="128">
        <f t="shared" si="19"/>
        <v>1.2872557635647355</v>
      </c>
      <c r="M26" s="383">
        <v>2.86</v>
      </c>
      <c r="N26" s="383">
        <f t="shared" si="7"/>
        <v>2860000</v>
      </c>
      <c r="O26" s="384">
        <f t="shared" si="8"/>
        <v>6.4563660331290427</v>
      </c>
      <c r="P26" s="385">
        <f t="shared" si="13"/>
        <v>6.443969498567534</v>
      </c>
      <c r="Q26" s="120">
        <v>53</v>
      </c>
      <c r="R26" s="382">
        <f t="shared" si="14"/>
        <v>54.162955177880249</v>
      </c>
      <c r="S26" s="128">
        <f t="shared" si="20"/>
        <v>1.2872557635647355</v>
      </c>
      <c r="T26" s="383">
        <v>6.84</v>
      </c>
      <c r="U26" s="383">
        <f t="shared" si="10"/>
        <v>6840000</v>
      </c>
      <c r="V26" s="384">
        <f t="shared" si="11"/>
        <v>6.8350561017201166</v>
      </c>
      <c r="W26" s="385">
        <f t="shared" si="15"/>
        <v>6.8299066915728135</v>
      </c>
      <c r="X26" s="120">
        <v>41.4</v>
      </c>
      <c r="Y26" s="382">
        <f t="shared" si="2"/>
        <v>42.528427902863307</v>
      </c>
    </row>
    <row r="27" spans="1:34">
      <c r="A27" s="102">
        <v>10</v>
      </c>
      <c r="B27" s="103">
        <v>1.69</v>
      </c>
      <c r="C27" s="104">
        <f t="shared" si="21"/>
        <v>0.26897185382530314</v>
      </c>
      <c r="D27" s="117">
        <f t="shared" si="18"/>
        <v>0.22788670461367352</v>
      </c>
      <c r="E27" s="128">
        <f t="shared" si="17"/>
        <v>1.4939531691084709</v>
      </c>
      <c r="F27" s="383">
        <v>2.75</v>
      </c>
      <c r="G27" s="383">
        <f t="shared" si="4"/>
        <v>2750000</v>
      </c>
      <c r="H27" s="384">
        <f t="shared" si="5"/>
        <v>6.4393326938302629</v>
      </c>
      <c r="I27" s="384">
        <f t="shared" si="1"/>
        <v>6.4356962051141133</v>
      </c>
      <c r="J27" s="120">
        <v>54.3</v>
      </c>
      <c r="K27" s="129">
        <f t="shared" si="12"/>
        <v>55.282735217478049</v>
      </c>
      <c r="L27" s="128">
        <f t="shared" si="19"/>
        <v>1.4939531691084709</v>
      </c>
      <c r="M27" s="383">
        <v>3.77</v>
      </c>
      <c r="N27" s="383">
        <f t="shared" si="7"/>
        <v>3770000</v>
      </c>
      <c r="O27" s="384">
        <f t="shared" si="8"/>
        <v>6.5763413502057926</v>
      </c>
      <c r="P27" s="385">
        <f t="shared" si="13"/>
        <v>6.5673963202259902</v>
      </c>
      <c r="Q27" s="120">
        <v>51.8</v>
      </c>
      <c r="R27" s="382">
        <f t="shared" si="14"/>
        <v>52.725153894800769</v>
      </c>
      <c r="S27" s="128">
        <f t="shared" si="20"/>
        <v>1.4939531691084709</v>
      </c>
      <c r="T27" s="383">
        <v>8.4700000000000006</v>
      </c>
      <c r="U27" s="383">
        <f t="shared" si="10"/>
        <v>8470000</v>
      </c>
      <c r="V27" s="384">
        <f t="shared" si="11"/>
        <v>6.9278834103307068</v>
      </c>
      <c r="W27" s="385">
        <f t="shared" si="15"/>
        <v>6.928060419433054</v>
      </c>
      <c r="X27" s="120">
        <v>40.4</v>
      </c>
      <c r="Y27" s="382">
        <f t="shared" si="2"/>
        <v>41.218802337643524</v>
      </c>
    </row>
    <row r="28" spans="1:34">
      <c r="A28" s="102">
        <v>10</v>
      </c>
      <c r="B28" s="103">
        <v>2.7</v>
      </c>
      <c r="C28" s="104">
        <f t="shared" si="21"/>
        <v>0.42971834634811745</v>
      </c>
      <c r="D28" s="118">
        <f t="shared" si="18"/>
        <v>0.43136376415898736</v>
      </c>
      <c r="E28" s="128">
        <f t="shared" si="17"/>
        <v>1.6974302286537848</v>
      </c>
      <c r="F28" s="383">
        <v>3.65</v>
      </c>
      <c r="G28" s="383">
        <f t="shared" si="4"/>
        <v>3650000</v>
      </c>
      <c r="H28" s="384">
        <f t="shared" si="5"/>
        <v>6.5622928644564746</v>
      </c>
      <c r="I28" s="384">
        <f t="shared" si="1"/>
        <v>6.5586390847024623</v>
      </c>
      <c r="J28" s="120">
        <v>52.9</v>
      </c>
      <c r="K28" s="129">
        <f t="shared" si="12"/>
        <v>53.760499356891515</v>
      </c>
      <c r="L28" s="128">
        <f t="shared" si="19"/>
        <v>1.6974302286537848</v>
      </c>
      <c r="M28" s="383">
        <v>4.93</v>
      </c>
      <c r="N28" s="383">
        <f t="shared" si="7"/>
        <v>4930000</v>
      </c>
      <c r="O28" s="384">
        <f t="shared" si="8"/>
        <v>6.6928469192772297</v>
      </c>
      <c r="P28" s="385">
        <f t="shared" si="13"/>
        <v>6.6859186703880731</v>
      </c>
      <c r="Q28" s="120">
        <v>50.5</v>
      </c>
      <c r="R28" s="382">
        <f t="shared" si="14"/>
        <v>51.234808080206058</v>
      </c>
      <c r="S28" s="128">
        <f t="shared" si="20"/>
        <v>1.6974302286537848</v>
      </c>
      <c r="T28" s="383">
        <v>10.4</v>
      </c>
      <c r="U28" s="383">
        <f t="shared" si="10"/>
        <v>10400000</v>
      </c>
      <c r="V28" s="384">
        <f t="shared" si="11"/>
        <v>7.0170333392987807</v>
      </c>
      <c r="W28" s="385">
        <f t="shared" si="15"/>
        <v>7.0215712554060179</v>
      </c>
      <c r="X28" s="120">
        <v>39.4</v>
      </c>
      <c r="Y28" s="382">
        <f t="shared" si="2"/>
        <v>39.929420127797812</v>
      </c>
    </row>
    <row r="29" spans="1:34">
      <c r="A29" s="102">
        <v>10</v>
      </c>
      <c r="B29" s="103">
        <v>4.33</v>
      </c>
      <c r="C29" s="104">
        <f t="shared" si="21"/>
        <v>0.68914090358790681</v>
      </c>
      <c r="D29" s="105">
        <f t="shared" si="18"/>
        <v>0.63648789635336545</v>
      </c>
      <c r="E29" s="128">
        <f t="shared" si="17"/>
        <v>1.9025543608481628</v>
      </c>
      <c r="F29" s="383">
        <v>4.8</v>
      </c>
      <c r="G29" s="383">
        <f t="shared" si="4"/>
        <v>4800000</v>
      </c>
      <c r="H29" s="384">
        <f t="shared" si="5"/>
        <v>6.6812412373755876</v>
      </c>
      <c r="I29" s="384">
        <f t="shared" si="1"/>
        <v>6.6795429637248018</v>
      </c>
      <c r="J29" s="120">
        <v>51.5</v>
      </c>
      <c r="K29" s="129">
        <f t="shared" si="12"/>
        <v>52.140964791965501</v>
      </c>
      <c r="L29" s="128">
        <f t="shared" si="19"/>
        <v>1.9025543608481628</v>
      </c>
      <c r="M29" s="383">
        <v>6.39</v>
      </c>
      <c r="N29" s="383">
        <f t="shared" si="7"/>
        <v>6390000</v>
      </c>
      <c r="O29" s="384">
        <f t="shared" si="8"/>
        <v>6.8055008581583998</v>
      </c>
      <c r="P29" s="385">
        <f t="shared" si="13"/>
        <v>6.8022095869172539</v>
      </c>
      <c r="Q29" s="120">
        <v>49.2</v>
      </c>
      <c r="R29" s="382">
        <f t="shared" si="14"/>
        <v>49.673936463388429</v>
      </c>
      <c r="S29" s="128">
        <f t="shared" si="20"/>
        <v>1.9025543608481628</v>
      </c>
      <c r="T29" s="383">
        <v>12.8</v>
      </c>
      <c r="U29" s="383">
        <f t="shared" si="10"/>
        <v>12800000</v>
      </c>
      <c r="V29" s="384">
        <f t="shared" si="11"/>
        <v>7.1072099696478688</v>
      </c>
      <c r="W29" s="385">
        <f t="shared" si="15"/>
        <v>7.1125834862179271</v>
      </c>
      <c r="X29" s="120">
        <v>38.4</v>
      </c>
      <c r="Y29" s="382">
        <f t="shared" si="2"/>
        <v>38.642539475866009</v>
      </c>
    </row>
    <row r="30" spans="1:34">
      <c r="A30" s="102">
        <v>10</v>
      </c>
      <c r="B30" s="103">
        <v>6.93</v>
      </c>
      <c r="C30" s="104">
        <f t="shared" si="21"/>
        <v>1.1029437556268347</v>
      </c>
      <c r="D30" s="105">
        <f t="shared" si="18"/>
        <v>0.84073323461180671</v>
      </c>
      <c r="E30" s="128">
        <f t="shared" si="17"/>
        <v>2.1067996991066043</v>
      </c>
      <c r="F30" s="383">
        <v>6.26</v>
      </c>
      <c r="G30" s="383">
        <f t="shared" si="4"/>
        <v>6260000</v>
      </c>
      <c r="H30" s="384">
        <f t="shared" si="5"/>
        <v>6.7965743332104296</v>
      </c>
      <c r="I30" s="384">
        <f t="shared" si="1"/>
        <v>6.7967065784373766</v>
      </c>
      <c r="J30" s="120">
        <v>50.1</v>
      </c>
      <c r="K30" s="129">
        <f t="shared" si="12"/>
        <v>50.460948573718468</v>
      </c>
      <c r="L30" s="128">
        <f t="shared" si="19"/>
        <v>2.1067996991066043</v>
      </c>
      <c r="M30" s="383">
        <v>8.24</v>
      </c>
      <c r="N30" s="383">
        <f t="shared" si="7"/>
        <v>8240000</v>
      </c>
      <c r="O30" s="384">
        <f t="shared" si="8"/>
        <v>6.9159272116971158</v>
      </c>
      <c r="P30" s="385">
        <f t="shared" si="13"/>
        <v>6.9146236714616363</v>
      </c>
      <c r="Q30" s="120">
        <v>47.9</v>
      </c>
      <c r="R30" s="382">
        <f t="shared" si="14"/>
        <v>48.080408572329169</v>
      </c>
      <c r="S30" s="128">
        <f t="shared" si="20"/>
        <v>2.1067996991066043</v>
      </c>
      <c r="T30" s="383">
        <v>15.5</v>
      </c>
      <c r="U30" s="383">
        <f t="shared" si="10"/>
        <v>15500000</v>
      </c>
      <c r="V30" s="384">
        <f t="shared" si="11"/>
        <v>7.1903316981702918</v>
      </c>
      <c r="W30" s="385">
        <f t="shared" si="15"/>
        <v>7.1998302149300937</v>
      </c>
      <c r="X30" s="120">
        <v>37.4</v>
      </c>
      <c r="Y30" s="382">
        <f t="shared" si="2"/>
        <v>37.388037492318389</v>
      </c>
    </row>
    <row r="31" spans="1:34">
      <c r="A31" s="102">
        <v>10</v>
      </c>
      <c r="B31" s="103">
        <v>11.1</v>
      </c>
      <c r="C31" s="104">
        <f t="shared" si="21"/>
        <v>1.7666198683200383</v>
      </c>
      <c r="D31" s="105">
        <f t="shared" si="18"/>
        <v>1.0453229787866574</v>
      </c>
      <c r="E31" s="128">
        <f t="shared" si="17"/>
        <v>2.3113894432814548</v>
      </c>
      <c r="F31" s="383">
        <v>8.1</v>
      </c>
      <c r="G31" s="383">
        <f t="shared" si="4"/>
        <v>8100000</v>
      </c>
      <c r="H31" s="384">
        <f t="shared" si="5"/>
        <v>6.9084850188786495</v>
      </c>
      <c r="I31" s="384">
        <f t="shared" si="1"/>
        <v>6.9106483951132125</v>
      </c>
      <c r="J31" s="120">
        <v>48.7</v>
      </c>
      <c r="K31" s="129">
        <f t="shared" si="12"/>
        <v>48.730419341731896</v>
      </c>
      <c r="L31" s="128">
        <f t="shared" si="19"/>
        <v>2.3113894432814548</v>
      </c>
      <c r="M31" s="383">
        <v>10.5</v>
      </c>
      <c r="N31" s="383">
        <f t="shared" si="7"/>
        <v>10500000</v>
      </c>
      <c r="O31" s="384">
        <f t="shared" si="8"/>
        <v>7.0211892990699383</v>
      </c>
      <c r="P31" s="385">
        <f t="shared" si="13"/>
        <v>7.0236515013614689</v>
      </c>
      <c r="Q31" s="120">
        <v>46.5</v>
      </c>
      <c r="R31" s="382">
        <f t="shared" si="14"/>
        <v>46.466138328542222</v>
      </c>
      <c r="S31" s="128">
        <f t="shared" si="20"/>
        <v>2.3113894432814548</v>
      </c>
      <c r="T31" s="383">
        <v>18.8</v>
      </c>
      <c r="U31" s="383">
        <f t="shared" si="10"/>
        <v>18800000</v>
      </c>
      <c r="V31" s="384">
        <f t="shared" si="11"/>
        <v>7.2741578492636796</v>
      </c>
      <c r="W31" s="385">
        <f t="shared" si="15"/>
        <v>7.2837190183340139</v>
      </c>
      <c r="X31" s="120">
        <v>36.5</v>
      </c>
      <c r="Y31" s="382">
        <f t="shared" si="2"/>
        <v>36.173225681060977</v>
      </c>
    </row>
    <row r="32" spans="1:34">
      <c r="A32" s="102">
        <v>10</v>
      </c>
      <c r="B32" s="103">
        <v>17.8</v>
      </c>
      <c r="C32" s="104">
        <f t="shared" si="21"/>
        <v>2.8329579870357371</v>
      </c>
      <c r="D32" s="105">
        <f t="shared" si="18"/>
        <v>1.2504200023088941</v>
      </c>
      <c r="E32" s="128">
        <f t="shared" si="17"/>
        <v>2.5164864668036913</v>
      </c>
      <c r="F32" s="383">
        <v>10.4</v>
      </c>
      <c r="G32" s="383">
        <f t="shared" si="4"/>
        <v>10400000</v>
      </c>
      <c r="H32" s="384">
        <f t="shared" si="5"/>
        <v>7.0170333392987807</v>
      </c>
      <c r="I32" s="384">
        <f t="shared" si="1"/>
        <v>7.0212410050468437</v>
      </c>
      <c r="J32" s="120">
        <v>47.2</v>
      </c>
      <c r="K32" s="129">
        <f t="shared" si="12"/>
        <v>46.969947422152053</v>
      </c>
      <c r="L32" s="128">
        <f t="shared" si="19"/>
        <v>2.5164864668036913</v>
      </c>
      <c r="M32" s="383">
        <v>13.4</v>
      </c>
      <c r="N32" s="383">
        <f t="shared" si="7"/>
        <v>13400000</v>
      </c>
      <c r="O32" s="384">
        <f t="shared" si="8"/>
        <v>7.1271047983648073</v>
      </c>
      <c r="P32" s="385">
        <f t="shared" si="13"/>
        <v>7.1291607196099047</v>
      </c>
      <c r="Q32" s="120">
        <v>45.2</v>
      </c>
      <c r="R32" s="382">
        <f t="shared" si="14"/>
        <v>44.85342567223379</v>
      </c>
      <c r="S32" s="128">
        <f t="shared" si="20"/>
        <v>2.5164864668036913</v>
      </c>
      <c r="T32" s="383">
        <v>22.7</v>
      </c>
      <c r="U32" s="383">
        <f t="shared" si="10"/>
        <v>22700000</v>
      </c>
      <c r="V32" s="384">
        <f t="shared" si="11"/>
        <v>7.3560258571931225</v>
      </c>
      <c r="W32" s="385">
        <f t="shared" si="15"/>
        <v>7.3641660105870894</v>
      </c>
      <c r="X32" s="120">
        <v>35.6</v>
      </c>
      <c r="Y32" s="382">
        <f t="shared" si="2"/>
        <v>35.013343282868149</v>
      </c>
    </row>
    <row r="33" spans="1:25">
      <c r="A33" s="102">
        <v>10</v>
      </c>
      <c r="B33" s="103">
        <v>28.5</v>
      </c>
      <c r="C33" s="104">
        <f t="shared" si="21"/>
        <v>4.5359158781190176</v>
      </c>
      <c r="D33" s="105">
        <f t="shared" si="18"/>
        <v>1.4548448600085102</v>
      </c>
      <c r="E33" s="128">
        <f t="shared" si="17"/>
        <v>2.7209113245033079</v>
      </c>
      <c r="F33" s="383">
        <v>13.3</v>
      </c>
      <c r="G33" s="383">
        <f t="shared" si="4"/>
        <v>13300000</v>
      </c>
      <c r="H33" s="384">
        <f t="shared" si="5"/>
        <v>7.1238516409670858</v>
      </c>
      <c r="I33" s="384">
        <f t="shared" si="1"/>
        <v>7.1276567274646165</v>
      </c>
      <c r="J33" s="120">
        <v>45.7</v>
      </c>
      <c r="K33" s="129">
        <f t="shared" si="12"/>
        <v>45.214239350135969</v>
      </c>
      <c r="L33" s="128">
        <f t="shared" si="19"/>
        <v>2.7209113245033079</v>
      </c>
      <c r="M33" s="383">
        <v>16.899999999999999</v>
      </c>
      <c r="N33" s="383">
        <f t="shared" si="7"/>
        <v>16900000</v>
      </c>
      <c r="O33" s="384">
        <f t="shared" si="8"/>
        <v>7.2278867046136739</v>
      </c>
      <c r="P33" s="385">
        <f t="shared" si="13"/>
        <v>7.2303530097091979</v>
      </c>
      <c r="Q33" s="120">
        <v>43.9</v>
      </c>
      <c r="R33" s="382">
        <f t="shared" si="14"/>
        <v>43.277444579542703</v>
      </c>
      <c r="S33" s="128">
        <f t="shared" si="20"/>
        <v>2.7209113245033079</v>
      </c>
      <c r="T33" s="383">
        <v>27.2</v>
      </c>
      <c r="U33" s="383">
        <f t="shared" si="10"/>
        <v>27200000</v>
      </c>
      <c r="V33" s="384">
        <f t="shared" si="11"/>
        <v>7.4345689040341991</v>
      </c>
      <c r="W33" s="385">
        <f t="shared" si="15"/>
        <v>7.4405846435331569</v>
      </c>
      <c r="X33" s="120">
        <v>34.700000000000003</v>
      </c>
      <c r="Y33" s="382">
        <f t="shared" si="2"/>
        <v>33.931825058967746</v>
      </c>
    </row>
    <row r="34" spans="1:25">
      <c r="A34" s="102">
        <v>10</v>
      </c>
      <c r="B34" s="103">
        <v>45.6</v>
      </c>
      <c r="C34" s="104">
        <f t="shared" si="21"/>
        <v>7.2574654049904277</v>
      </c>
      <c r="D34" s="116">
        <f t="shared" si="18"/>
        <v>1.658964842664435</v>
      </c>
      <c r="E34" s="128">
        <f t="shared" si="17"/>
        <v>2.9250313071592324</v>
      </c>
      <c r="F34" s="383">
        <v>16.7</v>
      </c>
      <c r="G34" s="383">
        <f t="shared" si="4"/>
        <v>16700000</v>
      </c>
      <c r="H34" s="384">
        <f t="shared" si="5"/>
        <v>7.2227164711475833</v>
      </c>
      <c r="I34" s="384">
        <f t="shared" si="1"/>
        <v>7.2299189108819526</v>
      </c>
      <c r="J34" s="120">
        <v>44.2</v>
      </c>
      <c r="K34" s="129">
        <f t="shared" si="12"/>
        <v>43.486955383207857</v>
      </c>
      <c r="L34" s="128">
        <f t="shared" si="19"/>
        <v>2.9250313071592324</v>
      </c>
      <c r="M34" s="383">
        <v>21.1</v>
      </c>
      <c r="N34" s="383">
        <f t="shared" si="7"/>
        <v>21100000</v>
      </c>
      <c r="O34" s="384">
        <f t="shared" si="8"/>
        <v>7.3242824552976931</v>
      </c>
      <c r="P34" s="385">
        <f t="shared" si="13"/>
        <v>7.3272433996359556</v>
      </c>
      <c r="Q34" s="120">
        <v>42.5</v>
      </c>
      <c r="R34" s="382">
        <f t="shared" si="14"/>
        <v>41.763202561202419</v>
      </c>
      <c r="S34" s="128">
        <f t="shared" si="20"/>
        <v>2.9250313071592324</v>
      </c>
      <c r="T34" s="383">
        <v>32.5</v>
      </c>
      <c r="U34" s="383">
        <f t="shared" si="10"/>
        <v>32500000</v>
      </c>
      <c r="V34" s="384">
        <f t="shared" si="11"/>
        <v>7.5118833609788744</v>
      </c>
      <c r="W34" s="385">
        <f t="shared" si="15"/>
        <v>7.513011452920157</v>
      </c>
      <c r="X34" s="120">
        <v>33.700000000000003</v>
      </c>
      <c r="Y34" s="382">
        <f t="shared" si="2"/>
        <v>32.943889256161029</v>
      </c>
    </row>
    <row r="35" spans="1:25" ht="15.75" thickBot="1">
      <c r="A35" s="111">
        <v>10</v>
      </c>
      <c r="B35" s="112">
        <v>73</v>
      </c>
      <c r="C35" s="108">
        <f>B35/(2*PI())</f>
        <v>11.618310845708359</v>
      </c>
      <c r="D35" s="109">
        <f>LOG(B35)</f>
        <v>1.8633228601204559</v>
      </c>
      <c r="E35" s="130">
        <f t="shared" si="17"/>
        <v>3.1293893246152535</v>
      </c>
      <c r="F35" s="386">
        <v>21</v>
      </c>
      <c r="G35" s="386">
        <f t="shared" si="4"/>
        <v>21000000</v>
      </c>
      <c r="H35" s="387">
        <f t="shared" si="5"/>
        <v>7.3222192947339195</v>
      </c>
      <c r="I35" s="387">
        <f t="shared" si="1"/>
        <v>7.3281063832408204</v>
      </c>
      <c r="J35" s="121">
        <v>42.7</v>
      </c>
      <c r="K35" s="139">
        <f t="shared" si="12"/>
        <v>41.812659251404455</v>
      </c>
      <c r="L35" s="130">
        <f t="shared" si="19"/>
        <v>3.1293893246152535</v>
      </c>
      <c r="M35" s="386">
        <v>26.2</v>
      </c>
      <c r="N35" s="386">
        <f t="shared" si="7"/>
        <v>26200000</v>
      </c>
      <c r="O35" s="387">
        <f t="shared" si="8"/>
        <v>7.4183012913197457</v>
      </c>
      <c r="P35" s="387">
        <f t="shared" si="13"/>
        <v>7.4198964485551429</v>
      </c>
      <c r="Q35" s="121">
        <v>41.2</v>
      </c>
      <c r="R35" s="392">
        <f t="shared" si="14"/>
        <v>40.336978287783054</v>
      </c>
      <c r="S35" s="130">
        <f t="shared" si="20"/>
        <v>3.1293893246152535</v>
      </c>
      <c r="T35" s="386">
        <v>38.6</v>
      </c>
      <c r="U35" s="386">
        <f t="shared" si="10"/>
        <v>38600000</v>
      </c>
      <c r="V35" s="387">
        <f t="shared" si="11"/>
        <v>7.5865873046717551</v>
      </c>
      <c r="W35" s="390">
        <f t="shared" si="15"/>
        <v>7.5815132798979485</v>
      </c>
      <c r="X35" s="121">
        <v>32.799999999999997</v>
      </c>
      <c r="Y35" s="392">
        <f t="shared" si="2"/>
        <v>32.065493348193172</v>
      </c>
    </row>
    <row r="36" spans="1:25">
      <c r="A36" s="99">
        <v>15</v>
      </c>
      <c r="B36" s="100">
        <v>0.1</v>
      </c>
      <c r="C36" s="114">
        <f>B36/(2*PI())</f>
        <v>1.5915494309189534E-2</v>
      </c>
      <c r="D36" s="101">
        <f>LOG(B36)</f>
        <v>-1</v>
      </c>
      <c r="E36" s="125">
        <f t="shared" ref="E36:E50" si="22">D36+$AC$8</f>
        <v>-0.38869538169869589</v>
      </c>
      <c r="F36" s="379">
        <v>0.14799999999999999</v>
      </c>
      <c r="G36" s="379">
        <f t="shared" si="4"/>
        <v>148000</v>
      </c>
      <c r="H36" s="380">
        <f t="shared" si="5"/>
        <v>5.1702617153949575</v>
      </c>
      <c r="I36" s="380">
        <f t="shared" si="1"/>
        <v>5.1903224677030666</v>
      </c>
      <c r="J36" s="123">
        <v>62.2</v>
      </c>
      <c r="K36" s="127">
        <f t="shared" si="12"/>
        <v>63.608761991818291</v>
      </c>
      <c r="L36" s="125">
        <f>D36+$AD$8</f>
        <v>-0.38869538169869589</v>
      </c>
      <c r="M36" s="379">
        <v>0.22600000000000001</v>
      </c>
      <c r="N36" s="379">
        <f t="shared" si="7"/>
        <v>226000</v>
      </c>
      <c r="O36" s="380">
        <f t="shared" si="8"/>
        <v>5.3541084391474012</v>
      </c>
      <c r="P36" s="385">
        <f t="shared" si="13"/>
        <v>5.3555927108923997</v>
      </c>
      <c r="Q36" s="123">
        <v>60.4</v>
      </c>
      <c r="R36" s="381">
        <f t="shared" si="14"/>
        <v>61.66384401948077</v>
      </c>
      <c r="S36" s="154">
        <f>D36+$AE$8</f>
        <v>-0.38869538169869589</v>
      </c>
      <c r="T36" s="391">
        <v>0.89200000000000002</v>
      </c>
      <c r="U36" s="391">
        <f t="shared" si="10"/>
        <v>892000</v>
      </c>
      <c r="V36" s="385">
        <f t="shared" si="11"/>
        <v>5.9503648543761232</v>
      </c>
      <c r="W36" s="385">
        <f t="shared" si="15"/>
        <v>5.9327713129431023</v>
      </c>
      <c r="X36" s="122">
        <v>50.4</v>
      </c>
      <c r="Y36" s="381">
        <f t="shared" si="2"/>
        <v>51.807304093829842</v>
      </c>
    </row>
    <row r="37" spans="1:25">
      <c r="A37" s="102">
        <v>15</v>
      </c>
      <c r="B37" s="103">
        <v>0.16</v>
      </c>
      <c r="C37" s="104">
        <f>B37/(2*PI())</f>
        <v>2.5464790894703257E-2</v>
      </c>
      <c r="D37" s="117">
        <f t="shared" ref="D37:D49" si="23">LOG(B37)</f>
        <v>-0.79588001734407521</v>
      </c>
      <c r="E37" s="128">
        <f t="shared" si="22"/>
        <v>-0.18457539904277109</v>
      </c>
      <c r="F37" s="383">
        <v>0.20899999999999999</v>
      </c>
      <c r="G37" s="383">
        <f t="shared" si="4"/>
        <v>209000</v>
      </c>
      <c r="H37" s="384">
        <f t="shared" si="5"/>
        <v>5.3201462861110542</v>
      </c>
      <c r="I37" s="384">
        <f t="shared" si="1"/>
        <v>5.3322981261654769</v>
      </c>
      <c r="J37" s="120">
        <v>62</v>
      </c>
      <c r="K37" s="129">
        <f t="shared" si="12"/>
        <v>63.259503594392449</v>
      </c>
      <c r="L37" s="128">
        <f t="shared" ref="L37:L50" si="24">D37+$AD$8</f>
        <v>-0.18457539904277109</v>
      </c>
      <c r="M37" s="383">
        <v>0.31900000000000001</v>
      </c>
      <c r="N37" s="383">
        <f t="shared" si="7"/>
        <v>319000</v>
      </c>
      <c r="O37" s="384">
        <f t="shared" si="8"/>
        <v>5.503790683057181</v>
      </c>
      <c r="P37" s="385">
        <f t="shared" si="13"/>
        <v>5.4945673908288599</v>
      </c>
      <c r="Q37" s="120">
        <v>59.9</v>
      </c>
      <c r="R37" s="382">
        <f t="shared" si="14"/>
        <v>61.195906320568184</v>
      </c>
      <c r="S37" s="128">
        <f t="shared" ref="S37:S50" si="25">D37+$AE$8</f>
        <v>-0.18457539904277109</v>
      </c>
      <c r="T37" s="383">
        <v>1.18</v>
      </c>
      <c r="U37" s="383">
        <f t="shared" si="10"/>
        <v>1180000</v>
      </c>
      <c r="V37" s="384">
        <f t="shared" si="11"/>
        <v>6.071882007306125</v>
      </c>
      <c r="W37" s="385">
        <f t="shared" si="15"/>
        <v>6.0504216225765806</v>
      </c>
      <c r="X37" s="120">
        <v>49.4</v>
      </c>
      <c r="Y37" s="382">
        <f t="shared" si="2"/>
        <v>50.885679375374195</v>
      </c>
    </row>
    <row r="38" spans="1:25">
      <c r="A38" s="102">
        <v>15</v>
      </c>
      <c r="B38" s="103">
        <v>0.25600000000000001</v>
      </c>
      <c r="C38" s="115">
        <f>B38/(2*PI())</f>
        <v>4.074366543152521E-2</v>
      </c>
      <c r="D38" s="105">
        <f t="shared" si="23"/>
        <v>-0.59176003468815042</v>
      </c>
      <c r="E38" s="128">
        <f t="shared" si="22"/>
        <v>1.9544583613153699E-2</v>
      </c>
      <c r="F38" s="383">
        <v>0.29099999999999998</v>
      </c>
      <c r="G38" s="383">
        <f t="shared" si="4"/>
        <v>291000</v>
      </c>
      <c r="H38" s="384">
        <f t="shared" si="5"/>
        <v>5.4638929889859069</v>
      </c>
      <c r="I38" s="384">
        <f t="shared" si="1"/>
        <v>5.4730520102701261</v>
      </c>
      <c r="J38" s="120">
        <v>61.6</v>
      </c>
      <c r="K38" s="129">
        <f t="shared" si="12"/>
        <v>62.777561221576313</v>
      </c>
      <c r="L38" s="128">
        <f t="shared" si="24"/>
        <v>1.9544583613153699E-2</v>
      </c>
      <c r="M38" s="383">
        <v>0.439</v>
      </c>
      <c r="N38" s="383">
        <f t="shared" si="7"/>
        <v>439000</v>
      </c>
      <c r="O38" s="384">
        <f t="shared" si="8"/>
        <v>5.6424645202421218</v>
      </c>
      <c r="P38" s="385">
        <f t="shared" si="13"/>
        <v>5.6321650823806664</v>
      </c>
      <c r="Q38" s="120">
        <v>59.3</v>
      </c>
      <c r="R38" s="382">
        <f t="shared" si="14"/>
        <v>60.602409604221563</v>
      </c>
      <c r="S38" s="128">
        <f t="shared" si="25"/>
        <v>1.9544583613153699E-2</v>
      </c>
      <c r="T38" s="383">
        <v>1.53</v>
      </c>
      <c r="U38" s="383">
        <f t="shared" si="10"/>
        <v>1530000</v>
      </c>
      <c r="V38" s="384">
        <f t="shared" si="11"/>
        <v>6.1846914308175984</v>
      </c>
      <c r="W38" s="385">
        <f t="shared" si="15"/>
        <v>6.1660098580294784</v>
      </c>
      <c r="X38" s="120">
        <v>48.4</v>
      </c>
      <c r="Y38" s="382">
        <f t="shared" si="2"/>
        <v>49.892773008650458</v>
      </c>
    </row>
    <row r="39" spans="1:25">
      <c r="A39" s="102">
        <v>15</v>
      </c>
      <c r="B39" s="103">
        <v>0.41099999999999998</v>
      </c>
      <c r="C39" s="104">
        <f>B39/(2*PI())</f>
        <v>6.5412681610768977E-2</v>
      </c>
      <c r="D39" s="105">
        <f t="shared" si="23"/>
        <v>-0.38615817812393083</v>
      </c>
      <c r="E39" s="128">
        <f t="shared" si="22"/>
        <v>0.22514644017737329</v>
      </c>
      <c r="F39" s="383">
        <v>0.40300000000000002</v>
      </c>
      <c r="G39" s="383">
        <f t="shared" si="4"/>
        <v>403000</v>
      </c>
      <c r="H39" s="384">
        <f t="shared" si="5"/>
        <v>5.6053050461411091</v>
      </c>
      <c r="I39" s="384">
        <f t="shared" si="1"/>
        <v>5.6133954162548481</v>
      </c>
      <c r="J39" s="120">
        <v>61.1</v>
      </c>
      <c r="K39" s="129">
        <f t="shared" si="12"/>
        <v>62.153464187040463</v>
      </c>
      <c r="L39" s="128">
        <f t="shared" si="24"/>
        <v>0.22514644017737329</v>
      </c>
      <c r="M39" s="383">
        <v>0.60199999999999998</v>
      </c>
      <c r="N39" s="383">
        <f t="shared" si="7"/>
        <v>602000</v>
      </c>
      <c r="O39" s="384">
        <f t="shared" si="8"/>
        <v>5.7795964912578244</v>
      </c>
      <c r="P39" s="385">
        <f t="shared" si="13"/>
        <v>5.7691724156417186</v>
      </c>
      <c r="Q39" s="120">
        <v>58.7</v>
      </c>
      <c r="R39" s="382">
        <f t="shared" si="14"/>
        <v>59.875644899424309</v>
      </c>
      <c r="S39" s="128">
        <f t="shared" si="25"/>
        <v>0.22514644017737329</v>
      </c>
      <c r="T39" s="383">
        <v>1.97</v>
      </c>
      <c r="U39" s="383">
        <f t="shared" si="10"/>
        <v>1970000</v>
      </c>
      <c r="V39" s="384">
        <f t="shared" si="11"/>
        <v>6.2944662261615933</v>
      </c>
      <c r="W39" s="385">
        <f t="shared" si="15"/>
        <v>6.2802235914897135</v>
      </c>
      <c r="X39" s="120">
        <v>47.4</v>
      </c>
      <c r="Y39" s="382">
        <f t="shared" si="2"/>
        <v>48.825953239336215</v>
      </c>
    </row>
    <row r="40" spans="1:25">
      <c r="A40" s="102">
        <v>15</v>
      </c>
      <c r="B40" s="103">
        <v>0.65800000000000003</v>
      </c>
      <c r="C40" s="104">
        <f t="shared" ref="C40:C49" si="26">B40/(2*PI())</f>
        <v>0.10472395255446713</v>
      </c>
      <c r="D40" s="117">
        <f t="shared" si="23"/>
        <v>-0.18177410638604449</v>
      </c>
      <c r="E40" s="128">
        <f t="shared" si="22"/>
        <v>0.42953051191525959</v>
      </c>
      <c r="F40" s="383">
        <v>0.55600000000000005</v>
      </c>
      <c r="G40" s="383">
        <f t="shared" si="4"/>
        <v>556000</v>
      </c>
      <c r="H40" s="384">
        <f t="shared" si="5"/>
        <v>5.7450747915820575</v>
      </c>
      <c r="I40" s="384">
        <f t="shared" si="1"/>
        <v>5.7512865480726534</v>
      </c>
      <c r="J40" s="120">
        <v>60.5</v>
      </c>
      <c r="K40" s="129">
        <f t="shared" si="12"/>
        <v>61.393021583055003</v>
      </c>
      <c r="L40" s="128">
        <f t="shared" si="24"/>
        <v>0.42953051191525959</v>
      </c>
      <c r="M40" s="383">
        <v>0.82</v>
      </c>
      <c r="N40" s="383">
        <f t="shared" si="7"/>
        <v>820000</v>
      </c>
      <c r="O40" s="384">
        <f t="shared" si="8"/>
        <v>5.9138138523837167</v>
      </c>
      <c r="P40" s="385">
        <f t="shared" si="13"/>
        <v>5.9035910385835848</v>
      </c>
      <c r="Q40" s="120">
        <v>57.9</v>
      </c>
      <c r="R40" s="382">
        <f t="shared" si="14"/>
        <v>59.025177491285739</v>
      </c>
      <c r="S40" s="128">
        <f t="shared" si="25"/>
        <v>0.42953051191525959</v>
      </c>
      <c r="T40" s="383">
        <v>2.5099999999999998</v>
      </c>
      <c r="U40" s="383">
        <f t="shared" si="10"/>
        <v>2510000</v>
      </c>
      <c r="V40" s="384">
        <f t="shared" si="11"/>
        <v>6.3996737214810384</v>
      </c>
      <c r="W40" s="385">
        <f t="shared" si="15"/>
        <v>6.3914304347625235</v>
      </c>
      <c r="X40" s="120">
        <v>46.4</v>
      </c>
      <c r="Y40" s="382">
        <f t="shared" si="2"/>
        <v>47.705372431627879</v>
      </c>
    </row>
    <row r="41" spans="1:25">
      <c r="A41" s="102">
        <v>15</v>
      </c>
      <c r="B41" s="103">
        <v>1.05</v>
      </c>
      <c r="C41" s="104">
        <f t="shared" si="26"/>
        <v>0.16711269024649011</v>
      </c>
      <c r="D41" s="105">
        <f t="shared" si="23"/>
        <v>2.1189299069938092E-2</v>
      </c>
      <c r="E41" s="128">
        <f t="shared" si="22"/>
        <v>0.63249391737124216</v>
      </c>
      <c r="F41" s="383">
        <v>0.76500000000000001</v>
      </c>
      <c r="G41" s="383">
        <f t="shared" si="4"/>
        <v>765000</v>
      </c>
      <c r="H41" s="384">
        <f t="shared" si="5"/>
        <v>5.8836614351536172</v>
      </c>
      <c r="I41" s="384">
        <f t="shared" si="1"/>
        <v>5.8864265400920459</v>
      </c>
      <c r="J41" s="120">
        <v>59.7</v>
      </c>
      <c r="K41" s="129">
        <f t="shared" si="12"/>
        <v>60.499947902542878</v>
      </c>
      <c r="L41" s="128">
        <f t="shared" si="24"/>
        <v>0.63249391737124216</v>
      </c>
      <c r="M41" s="383">
        <v>1.1100000000000001</v>
      </c>
      <c r="N41" s="383">
        <f t="shared" si="7"/>
        <v>1110000</v>
      </c>
      <c r="O41" s="384">
        <f t="shared" si="8"/>
        <v>6.0453229787866576</v>
      </c>
      <c r="P41" s="385">
        <f t="shared" si="13"/>
        <v>6.0351284898705106</v>
      </c>
      <c r="Q41" s="120">
        <v>57.1</v>
      </c>
      <c r="R41" s="382">
        <f t="shared" si="14"/>
        <v>58.056841369398086</v>
      </c>
      <c r="S41" s="128">
        <f t="shared" si="25"/>
        <v>0.63249391737124216</v>
      </c>
      <c r="T41" s="383">
        <v>3.2</v>
      </c>
      <c r="U41" s="383">
        <f t="shared" si="10"/>
        <v>3200000</v>
      </c>
      <c r="V41" s="384">
        <f t="shared" si="11"/>
        <v>6.5051499783199063</v>
      </c>
      <c r="W41" s="385">
        <f t="shared" si="15"/>
        <v>6.4994384865729193</v>
      </c>
      <c r="X41" s="120">
        <v>45.4</v>
      </c>
      <c r="Y41" s="382">
        <f t="shared" si="2"/>
        <v>46.540408547999448</v>
      </c>
    </row>
    <row r="42" spans="1:25">
      <c r="A42" s="102">
        <v>15</v>
      </c>
      <c r="B42" s="103">
        <v>1.69</v>
      </c>
      <c r="C42" s="104">
        <f t="shared" si="26"/>
        <v>0.26897185382530314</v>
      </c>
      <c r="D42" s="117">
        <f t="shared" si="23"/>
        <v>0.22788670461367352</v>
      </c>
      <c r="E42" s="128">
        <f t="shared" si="22"/>
        <v>0.83919132291497767</v>
      </c>
      <c r="F42" s="383">
        <v>1.05</v>
      </c>
      <c r="G42" s="383">
        <f t="shared" si="4"/>
        <v>1050000</v>
      </c>
      <c r="H42" s="384">
        <f t="shared" si="5"/>
        <v>6.0211892990699383</v>
      </c>
      <c r="I42" s="384">
        <f t="shared" si="1"/>
        <v>6.0220184443488058</v>
      </c>
      <c r="J42" s="120">
        <v>58.8</v>
      </c>
      <c r="K42" s="129">
        <f t="shared" si="12"/>
        <v>59.451867492427951</v>
      </c>
      <c r="L42" s="128">
        <f t="shared" si="24"/>
        <v>0.83919132291497767</v>
      </c>
      <c r="M42" s="383">
        <v>1.5</v>
      </c>
      <c r="N42" s="383">
        <f t="shared" si="7"/>
        <v>1500000</v>
      </c>
      <c r="O42" s="384">
        <f t="shared" si="8"/>
        <v>6.1760912590556813</v>
      </c>
      <c r="P42" s="385">
        <f t="shared" si="13"/>
        <v>6.1668936201487323</v>
      </c>
      <c r="Q42" s="120">
        <v>56.2</v>
      </c>
      <c r="R42" s="382">
        <f t="shared" si="14"/>
        <v>56.948820202413984</v>
      </c>
      <c r="S42" s="128">
        <f t="shared" si="25"/>
        <v>0.83919132291497767</v>
      </c>
      <c r="T42" s="383">
        <v>4.04</v>
      </c>
      <c r="U42" s="383">
        <f t="shared" si="10"/>
        <v>4040000</v>
      </c>
      <c r="V42" s="384">
        <f t="shared" si="11"/>
        <v>6.6063813651106047</v>
      </c>
      <c r="W42" s="385">
        <f t="shared" si="15"/>
        <v>6.6068193727246953</v>
      </c>
      <c r="X42" s="120">
        <v>44.4</v>
      </c>
      <c r="Y42" s="382">
        <f t="shared" si="2"/>
        <v>45.308825199613871</v>
      </c>
    </row>
    <row r="43" spans="1:25">
      <c r="A43" s="102">
        <v>15</v>
      </c>
      <c r="B43" s="103">
        <v>2.7</v>
      </c>
      <c r="C43" s="104">
        <f t="shared" si="26"/>
        <v>0.42971834634811745</v>
      </c>
      <c r="D43" s="118">
        <f t="shared" si="23"/>
        <v>0.43136376415898736</v>
      </c>
      <c r="E43" s="128">
        <f t="shared" si="22"/>
        <v>1.0426683824602914</v>
      </c>
      <c r="F43" s="383">
        <v>1.42</v>
      </c>
      <c r="G43" s="383">
        <f t="shared" si="4"/>
        <v>1420000</v>
      </c>
      <c r="H43" s="384">
        <f t="shared" si="5"/>
        <v>6.1522883443830567</v>
      </c>
      <c r="I43" s="384">
        <f t="shared" si="1"/>
        <v>6.1532975292992518</v>
      </c>
      <c r="J43" s="120">
        <v>57.8</v>
      </c>
      <c r="K43" s="129">
        <f t="shared" si="12"/>
        <v>58.288528313980763</v>
      </c>
      <c r="L43" s="128">
        <f t="shared" si="24"/>
        <v>1.0426683824602914</v>
      </c>
      <c r="M43" s="383">
        <v>2.0099999999999998</v>
      </c>
      <c r="N43" s="383">
        <f t="shared" si="7"/>
        <v>2009999.9999999998</v>
      </c>
      <c r="O43" s="384">
        <f t="shared" si="8"/>
        <v>6.3031960574204886</v>
      </c>
      <c r="P43" s="385">
        <f t="shared" si="13"/>
        <v>6.2942498045829831</v>
      </c>
      <c r="Q43" s="120">
        <v>55.2</v>
      </c>
      <c r="R43" s="382">
        <f t="shared" si="14"/>
        <v>55.745041812561382</v>
      </c>
      <c r="S43" s="128">
        <f t="shared" si="25"/>
        <v>1.0426683824602914</v>
      </c>
      <c r="T43" s="383">
        <v>5.08</v>
      </c>
      <c r="U43" s="383">
        <f t="shared" si="10"/>
        <v>5080000</v>
      </c>
      <c r="V43" s="384">
        <f t="shared" si="11"/>
        <v>6.7058637122839189</v>
      </c>
      <c r="W43" s="385">
        <f t="shared" si="15"/>
        <v>6.7098228056288063</v>
      </c>
      <c r="X43" s="120">
        <v>43.4</v>
      </c>
      <c r="Y43" s="382">
        <f t="shared" si="2"/>
        <v>44.060945466990567</v>
      </c>
    </row>
    <row r="44" spans="1:25">
      <c r="A44" s="102">
        <v>15</v>
      </c>
      <c r="B44" s="103">
        <v>4.33</v>
      </c>
      <c r="C44" s="104">
        <f t="shared" si="26"/>
        <v>0.68914090358790681</v>
      </c>
      <c r="D44" s="105">
        <f t="shared" si="23"/>
        <v>0.63648789635336545</v>
      </c>
      <c r="E44" s="128">
        <f t="shared" si="22"/>
        <v>1.2477925146546696</v>
      </c>
      <c r="F44" s="383">
        <v>1.92</v>
      </c>
      <c r="G44" s="383">
        <f t="shared" si="4"/>
        <v>1920000</v>
      </c>
      <c r="H44" s="384">
        <f t="shared" si="5"/>
        <v>6.2833012287035492</v>
      </c>
      <c r="I44" s="384">
        <f t="shared" si="1"/>
        <v>6.2832329870343484</v>
      </c>
      <c r="J44" s="120">
        <v>56.7</v>
      </c>
      <c r="K44" s="129">
        <f t="shared" si="12"/>
        <v>56.991055735890427</v>
      </c>
      <c r="L44" s="128">
        <f t="shared" si="24"/>
        <v>1.2477925146546696</v>
      </c>
      <c r="M44" s="383">
        <v>2.68</v>
      </c>
      <c r="N44" s="383">
        <f t="shared" si="7"/>
        <v>2680000</v>
      </c>
      <c r="O44" s="384">
        <f t="shared" si="8"/>
        <v>6.4281347940287885</v>
      </c>
      <c r="P44" s="385">
        <f t="shared" si="13"/>
        <v>6.4200741428967323</v>
      </c>
      <c r="Q44" s="120">
        <v>54.1</v>
      </c>
      <c r="R44" s="382">
        <f t="shared" si="14"/>
        <v>54.427473729973201</v>
      </c>
      <c r="S44" s="128">
        <f t="shared" si="25"/>
        <v>1.2477925146546696</v>
      </c>
      <c r="T44" s="383">
        <v>6.35</v>
      </c>
      <c r="U44" s="383">
        <f t="shared" si="10"/>
        <v>6350000</v>
      </c>
      <c r="V44" s="384">
        <f t="shared" si="11"/>
        <v>6.802773725291976</v>
      </c>
      <c r="W44" s="385">
        <f t="shared" si="15"/>
        <v>6.8108154003444481</v>
      </c>
      <c r="X44" s="120">
        <v>42.4</v>
      </c>
      <c r="Y44" s="382">
        <f t="shared" si="2"/>
        <v>42.777401197475349</v>
      </c>
    </row>
    <row r="45" spans="1:25">
      <c r="A45" s="102">
        <v>15</v>
      </c>
      <c r="B45" s="103">
        <v>6.93</v>
      </c>
      <c r="C45" s="104">
        <f t="shared" si="26"/>
        <v>1.1029437556268347</v>
      </c>
      <c r="D45" s="105">
        <f t="shared" si="23"/>
        <v>0.84073323461180671</v>
      </c>
      <c r="E45" s="128">
        <f t="shared" si="22"/>
        <v>1.4520378529131108</v>
      </c>
      <c r="F45" s="124">
        <v>2.58</v>
      </c>
      <c r="G45" s="124">
        <f t="shared" si="4"/>
        <v>2580000</v>
      </c>
      <c r="H45" s="143">
        <f t="shared" si="5"/>
        <v>6.4116197059632301</v>
      </c>
      <c r="I45" s="143">
        <f t="shared" si="1"/>
        <v>6.4100158676470347</v>
      </c>
      <c r="J45" s="120">
        <v>55.5</v>
      </c>
      <c r="K45" s="129">
        <f t="shared" si="12"/>
        <v>55.584482785330387</v>
      </c>
      <c r="L45" s="128">
        <f t="shared" si="24"/>
        <v>1.4520378529131108</v>
      </c>
      <c r="M45" s="124">
        <v>3.54</v>
      </c>
      <c r="N45" s="124">
        <f t="shared" si="7"/>
        <v>3540000</v>
      </c>
      <c r="O45" s="143">
        <f t="shared" si="8"/>
        <v>6.5490032620257876</v>
      </c>
      <c r="P45" s="145">
        <f t="shared" si="13"/>
        <v>6.542607372002518</v>
      </c>
      <c r="Q45" s="120">
        <v>52.9</v>
      </c>
      <c r="R45" s="151">
        <f t="shared" si="14"/>
        <v>53.023432489269638</v>
      </c>
      <c r="S45" s="128">
        <f t="shared" si="25"/>
        <v>1.4520378529131108</v>
      </c>
      <c r="T45" s="124">
        <v>7.9</v>
      </c>
      <c r="U45" s="124">
        <f t="shared" si="10"/>
        <v>7900000</v>
      </c>
      <c r="V45" s="143">
        <f t="shared" si="11"/>
        <v>6.8976270912904418</v>
      </c>
      <c r="W45" s="145">
        <f t="shared" si="15"/>
        <v>6.9084096717338248</v>
      </c>
      <c r="X45" s="120">
        <v>41.4</v>
      </c>
      <c r="Y45" s="151">
        <f t="shared" si="2"/>
        <v>41.484802621600771</v>
      </c>
    </row>
    <row r="46" spans="1:25">
      <c r="A46" s="102">
        <v>15</v>
      </c>
      <c r="B46" s="103">
        <v>11.1</v>
      </c>
      <c r="C46" s="104">
        <f t="shared" si="26"/>
        <v>1.7666198683200383</v>
      </c>
      <c r="D46" s="105">
        <f t="shared" si="23"/>
        <v>1.0453229787866574</v>
      </c>
      <c r="E46" s="128">
        <f t="shared" si="22"/>
        <v>1.6566275970879616</v>
      </c>
      <c r="F46" s="124">
        <v>3.44</v>
      </c>
      <c r="G46" s="124">
        <f t="shared" si="4"/>
        <v>3440000</v>
      </c>
      <c r="H46" s="143">
        <f t="shared" si="5"/>
        <v>6.53655844257153</v>
      </c>
      <c r="I46" s="143">
        <f t="shared" si="1"/>
        <v>6.5342197880795405</v>
      </c>
      <c r="J46" s="120">
        <v>54.2</v>
      </c>
      <c r="K46" s="129">
        <f t="shared" si="12"/>
        <v>54.072989455989216</v>
      </c>
      <c r="L46" s="128">
        <f t="shared" si="24"/>
        <v>1.6566275970879616</v>
      </c>
      <c r="M46" s="124">
        <v>4.66</v>
      </c>
      <c r="N46" s="124">
        <f t="shared" si="7"/>
        <v>4660000</v>
      </c>
      <c r="O46" s="143">
        <f t="shared" si="8"/>
        <v>6.6683859166900001</v>
      </c>
      <c r="P46" s="145">
        <f t="shared" si="13"/>
        <v>6.6623982128924926</v>
      </c>
      <c r="Q46" s="120">
        <v>51.7</v>
      </c>
      <c r="R46" s="151">
        <f t="shared" si="14"/>
        <v>51.538856966454119</v>
      </c>
      <c r="S46" s="128">
        <f t="shared" si="25"/>
        <v>1.6566275970879616</v>
      </c>
      <c r="T46" s="124">
        <v>9.7799999999999994</v>
      </c>
      <c r="U46" s="124">
        <f t="shared" si="10"/>
        <v>9780000</v>
      </c>
      <c r="V46" s="143">
        <f t="shared" si="11"/>
        <v>6.9903388547876011</v>
      </c>
      <c r="W46" s="145">
        <f t="shared" si="15"/>
        <v>7.0030735581404642</v>
      </c>
      <c r="X46" s="120">
        <v>40.5</v>
      </c>
      <c r="Y46" s="151">
        <f t="shared" si="2"/>
        <v>40.187379503133066</v>
      </c>
    </row>
    <row r="47" spans="1:25">
      <c r="A47" s="102">
        <v>15</v>
      </c>
      <c r="B47" s="103">
        <v>17.8</v>
      </c>
      <c r="C47" s="104">
        <f t="shared" si="26"/>
        <v>2.8329579870357371</v>
      </c>
      <c r="D47" s="105">
        <f t="shared" si="23"/>
        <v>1.2504200023088941</v>
      </c>
      <c r="E47" s="128">
        <f t="shared" si="22"/>
        <v>1.8617246206101981</v>
      </c>
      <c r="F47" s="124">
        <v>4.55</v>
      </c>
      <c r="G47" s="124">
        <f t="shared" si="4"/>
        <v>4550000</v>
      </c>
      <c r="H47" s="143">
        <f t="shared" si="5"/>
        <v>6.6580113966571126</v>
      </c>
      <c r="I47" s="143">
        <f t="shared" si="1"/>
        <v>6.6557294264119342</v>
      </c>
      <c r="J47" s="120">
        <v>52.8</v>
      </c>
      <c r="K47" s="129">
        <f t="shared" si="12"/>
        <v>52.469331390900507</v>
      </c>
      <c r="L47" s="128">
        <f t="shared" si="24"/>
        <v>1.8617246206101981</v>
      </c>
      <c r="M47" s="124">
        <v>6.08</v>
      </c>
      <c r="N47" s="124">
        <f t="shared" si="7"/>
        <v>6080000</v>
      </c>
      <c r="O47" s="143">
        <f t="shared" si="8"/>
        <v>6.7839035792727351</v>
      </c>
      <c r="P47" s="145">
        <f t="shared" si="13"/>
        <v>6.7793267952770515</v>
      </c>
      <c r="Q47" s="120">
        <v>50.4</v>
      </c>
      <c r="R47" s="151">
        <f t="shared" si="14"/>
        <v>49.988424536490676</v>
      </c>
      <c r="S47" s="128">
        <f t="shared" si="25"/>
        <v>1.8617246206101981</v>
      </c>
      <c r="T47" s="124">
        <v>12</v>
      </c>
      <c r="U47" s="124">
        <f t="shared" si="10"/>
        <v>12000000</v>
      </c>
      <c r="V47" s="143">
        <f t="shared" si="11"/>
        <v>7.0791812460476251</v>
      </c>
      <c r="W47" s="145">
        <f t="shared" si="15"/>
        <v>7.0947343153315412</v>
      </c>
      <c r="X47" s="120">
        <v>39.5</v>
      </c>
      <c r="Y47" s="151">
        <f t="shared" si="2"/>
        <v>38.896997690197118</v>
      </c>
    </row>
    <row r="48" spans="1:25">
      <c r="A48" s="102">
        <v>15</v>
      </c>
      <c r="B48" s="103">
        <v>28.5</v>
      </c>
      <c r="C48" s="104">
        <f t="shared" si="26"/>
        <v>4.5359158781190176</v>
      </c>
      <c r="D48" s="105">
        <f t="shared" si="23"/>
        <v>1.4548448600085102</v>
      </c>
      <c r="E48" s="128">
        <f t="shared" si="22"/>
        <v>2.0661494783098142</v>
      </c>
      <c r="F48" s="124">
        <v>5.98</v>
      </c>
      <c r="G48" s="124">
        <f t="shared" si="4"/>
        <v>5980000</v>
      </c>
      <c r="H48" s="143">
        <f t="shared" si="5"/>
        <v>6.7767011839884113</v>
      </c>
      <c r="I48" s="143">
        <f t="shared" si="1"/>
        <v>6.773653563067227</v>
      </c>
      <c r="J48" s="120">
        <v>51.4</v>
      </c>
      <c r="K48" s="129">
        <f t="shared" si="12"/>
        <v>50.799768816470063</v>
      </c>
      <c r="L48" s="128">
        <f t="shared" si="24"/>
        <v>2.0661494783098142</v>
      </c>
      <c r="M48" s="124">
        <v>7.89</v>
      </c>
      <c r="N48" s="124">
        <f t="shared" si="7"/>
        <v>7890000</v>
      </c>
      <c r="O48" s="143">
        <f t="shared" si="8"/>
        <v>6.8970770032094206</v>
      </c>
      <c r="P48" s="145">
        <f t="shared" si="13"/>
        <v>6.8925283748636224</v>
      </c>
      <c r="Q48" s="120">
        <v>49.2</v>
      </c>
      <c r="R48" s="151">
        <f t="shared" si="14"/>
        <v>48.399707503684134</v>
      </c>
      <c r="S48" s="128">
        <f t="shared" si="25"/>
        <v>2.0661494783098142</v>
      </c>
      <c r="T48" s="124">
        <v>14.7</v>
      </c>
      <c r="U48" s="124">
        <f t="shared" si="10"/>
        <v>14700000</v>
      </c>
      <c r="V48" s="143">
        <f t="shared" si="11"/>
        <v>7.1673173347481764</v>
      </c>
      <c r="W48" s="145">
        <f t="shared" si="15"/>
        <v>7.1827404120394966</v>
      </c>
      <c r="X48" s="120">
        <v>38.6</v>
      </c>
      <c r="Y48" s="151">
        <f t="shared" si="2"/>
        <v>37.634880373442307</v>
      </c>
    </row>
    <row r="49" spans="1:25">
      <c r="A49" s="102">
        <v>15</v>
      </c>
      <c r="B49" s="103">
        <v>45.6</v>
      </c>
      <c r="C49" s="104">
        <f t="shared" si="26"/>
        <v>7.2574654049904277</v>
      </c>
      <c r="D49" s="116">
        <f t="shared" si="23"/>
        <v>1.658964842664435</v>
      </c>
      <c r="E49" s="128">
        <f t="shared" si="22"/>
        <v>2.2702694609657392</v>
      </c>
      <c r="F49" s="124">
        <v>7.8</v>
      </c>
      <c r="G49" s="124">
        <f t="shared" si="4"/>
        <v>7800000</v>
      </c>
      <c r="H49" s="143">
        <f t="shared" si="5"/>
        <v>6.8920946026904808</v>
      </c>
      <c r="I49" s="143">
        <f t="shared" si="1"/>
        <v>6.8880317321941327</v>
      </c>
      <c r="J49" s="120">
        <v>50</v>
      </c>
      <c r="K49" s="129">
        <f t="shared" si="12"/>
        <v>49.081034356041826</v>
      </c>
      <c r="L49" s="128">
        <f t="shared" si="24"/>
        <v>2.2702694609657392</v>
      </c>
      <c r="M49" s="124">
        <v>10.199999999999999</v>
      </c>
      <c r="N49" s="124">
        <f t="shared" si="7"/>
        <v>10200000</v>
      </c>
      <c r="O49" s="143">
        <f t="shared" si="8"/>
        <v>7.008600171761918</v>
      </c>
      <c r="P49" s="145">
        <f t="shared" si="13"/>
        <v>7.0020350638554341</v>
      </c>
      <c r="Q49" s="120">
        <v>47.9</v>
      </c>
      <c r="R49" s="151">
        <f t="shared" si="14"/>
        <v>46.790935087843444</v>
      </c>
      <c r="S49" s="128">
        <f t="shared" si="25"/>
        <v>2.2702694609657392</v>
      </c>
      <c r="T49" s="124">
        <v>18</v>
      </c>
      <c r="U49" s="124">
        <f t="shared" si="10"/>
        <v>18000000</v>
      </c>
      <c r="V49" s="143">
        <f t="shared" si="11"/>
        <v>7.2552725051033065</v>
      </c>
      <c r="W49" s="145">
        <f t="shared" si="15"/>
        <v>7.2671462637212034</v>
      </c>
      <c r="X49" s="120">
        <v>37.700000000000003</v>
      </c>
      <c r="Y49" s="151">
        <f t="shared" si="2"/>
        <v>36.41327768397106</v>
      </c>
    </row>
    <row r="50" spans="1:25" ht="15.75" thickBot="1">
      <c r="A50" s="106">
        <v>15</v>
      </c>
      <c r="B50" s="107">
        <v>73</v>
      </c>
      <c r="C50" s="108">
        <f>B50/(2*PI())</f>
        <v>11.618310845708359</v>
      </c>
      <c r="D50" s="109">
        <f>LOG(B50)</f>
        <v>1.8633228601204559</v>
      </c>
      <c r="E50" s="130">
        <f t="shared" si="22"/>
        <v>2.4746274784217599</v>
      </c>
      <c r="F50" s="131">
        <v>10.1</v>
      </c>
      <c r="G50" s="131">
        <f t="shared" si="4"/>
        <v>10100000</v>
      </c>
      <c r="H50" s="144">
        <f t="shared" si="5"/>
        <v>7.0043213737826422</v>
      </c>
      <c r="I50" s="144">
        <f t="shared" si="1"/>
        <v>6.9989746804273798</v>
      </c>
      <c r="J50" s="121">
        <v>48.5</v>
      </c>
      <c r="K50" s="139">
        <f t="shared" si="12"/>
        <v>47.330169238261092</v>
      </c>
      <c r="L50" s="130">
        <f t="shared" si="24"/>
        <v>2.4746274784217599</v>
      </c>
      <c r="M50" s="131">
        <v>13</v>
      </c>
      <c r="N50" s="131">
        <f t="shared" si="7"/>
        <v>13000000</v>
      </c>
      <c r="O50" s="144">
        <f t="shared" si="8"/>
        <v>7.1139433523068369</v>
      </c>
      <c r="P50" s="144">
        <f t="shared" si="13"/>
        <v>7.1079446707319391</v>
      </c>
      <c r="Q50" s="121">
        <v>46.5</v>
      </c>
      <c r="R50" s="234">
        <f t="shared" si="14"/>
        <v>45.180885013069897</v>
      </c>
      <c r="S50" s="130">
        <f t="shared" si="25"/>
        <v>2.4746274784217599</v>
      </c>
      <c r="T50" s="131">
        <v>21.8</v>
      </c>
      <c r="U50" s="131">
        <f t="shared" si="10"/>
        <v>21800000</v>
      </c>
      <c r="V50" s="144">
        <f t="shared" si="11"/>
        <v>7.3384564936046051</v>
      </c>
      <c r="W50" s="152">
        <f t="shared" si="15"/>
        <v>7.3480503720319472</v>
      </c>
      <c r="X50" s="121">
        <v>36.799999999999997</v>
      </c>
      <c r="Y50" s="156">
        <f t="shared" si="2"/>
        <v>35.244546915382138</v>
      </c>
    </row>
    <row r="51" spans="1:25">
      <c r="A51" s="110">
        <v>20</v>
      </c>
      <c r="B51" s="113">
        <v>0.1</v>
      </c>
      <c r="C51" s="114">
        <f>B51/(2*PI())</f>
        <v>1.5915494309189534E-2</v>
      </c>
      <c r="D51" s="101">
        <f>LOG(B51)</f>
        <v>-1</v>
      </c>
      <c r="E51" s="125">
        <f t="shared" ref="E51:E65" si="27">D51+$AC$9</f>
        <v>-1</v>
      </c>
      <c r="F51" s="126">
        <v>5.3499999999999999E-2</v>
      </c>
      <c r="G51" s="126">
        <f t="shared" si="4"/>
        <v>53500</v>
      </c>
      <c r="H51" s="142">
        <f t="shared" si="5"/>
        <v>4.7283537820212285</v>
      </c>
      <c r="I51" s="142">
        <f t="shared" si="1"/>
        <v>4.7597592400000002</v>
      </c>
      <c r="J51" s="123">
        <v>62.4</v>
      </c>
      <c r="K51" s="127">
        <f t="shared" si="12"/>
        <v>63.940721599999996</v>
      </c>
      <c r="L51" s="125">
        <f>D51+$AD$9</f>
        <v>-1</v>
      </c>
      <c r="M51" s="126">
        <v>7.9699999999999993E-2</v>
      </c>
      <c r="N51" s="126">
        <f t="shared" si="7"/>
        <v>79700</v>
      </c>
      <c r="O51" s="142">
        <f t="shared" si="8"/>
        <v>4.9014583213961123</v>
      </c>
      <c r="P51" s="145">
        <f t="shared" si="13"/>
        <v>4.9330890000000007</v>
      </c>
      <c r="Q51" s="123">
        <v>61.3</v>
      </c>
      <c r="R51" s="150">
        <f t="shared" si="14"/>
        <v>62.367975000000001</v>
      </c>
      <c r="S51" s="154">
        <f>D51+$AE$9</f>
        <v>-1</v>
      </c>
      <c r="T51" s="155">
        <v>0.374</v>
      </c>
      <c r="U51" s="155">
        <f t="shared" si="10"/>
        <v>374000</v>
      </c>
      <c r="V51" s="145">
        <f t="shared" si="11"/>
        <v>5.5728716022004798</v>
      </c>
      <c r="W51" s="145">
        <f t="shared" si="15"/>
        <v>5.5693619999999999</v>
      </c>
      <c r="X51" s="122">
        <v>52.9</v>
      </c>
      <c r="Y51" s="151">
        <f t="shared" si="2"/>
        <v>54.102347999999999</v>
      </c>
    </row>
    <row r="52" spans="1:25">
      <c r="A52" s="102">
        <v>20</v>
      </c>
      <c r="B52" s="103">
        <v>0.16</v>
      </c>
      <c r="C52" s="104">
        <f>B52/(2*PI())</f>
        <v>2.5464790894703257E-2</v>
      </c>
      <c r="D52" s="117">
        <f t="shared" ref="D52:D64" si="28">LOG(B52)</f>
        <v>-0.79588001734407521</v>
      </c>
      <c r="E52" s="128">
        <f t="shared" si="27"/>
        <v>-0.79588001734407521</v>
      </c>
      <c r="F52" s="124">
        <v>7.51E-2</v>
      </c>
      <c r="G52" s="124">
        <f t="shared" si="4"/>
        <v>75100</v>
      </c>
      <c r="H52" s="143">
        <f t="shared" si="5"/>
        <v>4.8756399370041681</v>
      </c>
      <c r="I52" s="143">
        <f t="shared" si="1"/>
        <v>4.9042297408284909</v>
      </c>
      <c r="J52" s="120">
        <v>62.6</v>
      </c>
      <c r="K52" s="129">
        <f t="shared" si="12"/>
        <v>63.938618107007336</v>
      </c>
      <c r="L52" s="128">
        <f t="shared" ref="L52:L65" si="29">D52+$AD$9</f>
        <v>-0.79588001734407521</v>
      </c>
      <c r="M52" s="124">
        <v>0.113</v>
      </c>
      <c r="N52" s="124">
        <f t="shared" si="7"/>
        <v>113000</v>
      </c>
      <c r="O52" s="143">
        <f t="shared" si="8"/>
        <v>5.0530784434834199</v>
      </c>
      <c r="P52" s="145">
        <f t="shared" si="13"/>
        <v>5.0750230169777559</v>
      </c>
      <c r="Q52" s="120">
        <v>61.1</v>
      </c>
      <c r="R52" s="151">
        <f t="shared" si="14"/>
        <v>62.2414853255625</v>
      </c>
      <c r="S52" s="128">
        <f t="shared" ref="S52:S65" si="30">D52+$AE$9</f>
        <v>-0.79588001734407521</v>
      </c>
      <c r="T52" s="124">
        <v>0.5</v>
      </c>
      <c r="U52" s="124">
        <f t="shared" si="10"/>
        <v>500000</v>
      </c>
      <c r="V52" s="143">
        <f t="shared" si="11"/>
        <v>5.6989700043360187</v>
      </c>
      <c r="W52" s="145">
        <f t="shared" si="15"/>
        <v>5.6924259799522172</v>
      </c>
      <c r="X52" s="120">
        <v>52.1</v>
      </c>
      <c r="Y52" s="151">
        <f t="shared" si="2"/>
        <v>53.416493238804527</v>
      </c>
    </row>
    <row r="53" spans="1:25">
      <c r="A53" s="102">
        <v>20</v>
      </c>
      <c r="B53" s="103">
        <v>0.25600000000000001</v>
      </c>
      <c r="C53" s="115">
        <f>B53/(2*PI())</f>
        <v>4.074366543152521E-2</v>
      </c>
      <c r="D53" s="105">
        <f t="shared" si="28"/>
        <v>-0.59176003468815042</v>
      </c>
      <c r="E53" s="128">
        <f t="shared" si="27"/>
        <v>-0.59176003468815042</v>
      </c>
      <c r="F53" s="124">
        <v>0.105</v>
      </c>
      <c r="G53" s="124">
        <f t="shared" si="4"/>
        <v>105000</v>
      </c>
      <c r="H53" s="143">
        <f t="shared" si="5"/>
        <v>5.0211892990699383</v>
      </c>
      <c r="I53" s="143">
        <f t="shared" si="1"/>
        <v>5.048061302613851</v>
      </c>
      <c r="J53" s="120">
        <v>62.7</v>
      </c>
      <c r="K53" s="129">
        <f t="shared" si="12"/>
        <v>63.8313163448002</v>
      </c>
      <c r="L53" s="128">
        <f t="shared" si="29"/>
        <v>-0.59176003468815042</v>
      </c>
      <c r="M53" s="124">
        <v>0.158</v>
      </c>
      <c r="N53" s="124">
        <f t="shared" si="7"/>
        <v>158000</v>
      </c>
      <c r="O53" s="143">
        <f t="shared" si="8"/>
        <v>5.1986570869544222</v>
      </c>
      <c r="P53" s="145">
        <f t="shared" si="13"/>
        <v>5.2161630535720001</v>
      </c>
      <c r="Q53" s="120">
        <v>61</v>
      </c>
      <c r="R53" s="151">
        <f t="shared" si="14"/>
        <v>62.009005755116831</v>
      </c>
      <c r="S53" s="128">
        <f t="shared" si="30"/>
        <v>-0.59176003468815042</v>
      </c>
      <c r="T53" s="124">
        <v>0.65700000000000003</v>
      </c>
      <c r="U53" s="124">
        <f t="shared" si="10"/>
        <v>657000</v>
      </c>
      <c r="V53" s="143">
        <f t="shared" si="11"/>
        <v>5.8175653695597811</v>
      </c>
      <c r="W53" s="145">
        <f t="shared" si="15"/>
        <v>5.8138093242483242</v>
      </c>
      <c r="X53" s="120">
        <v>51.3</v>
      </c>
      <c r="Y53" s="151">
        <f t="shared" si="2"/>
        <v>52.649125906238908</v>
      </c>
    </row>
    <row r="54" spans="1:25">
      <c r="A54" s="102">
        <v>20</v>
      </c>
      <c r="B54" s="103">
        <v>0.41099999999999998</v>
      </c>
      <c r="C54" s="104">
        <f>B54/(2*PI())</f>
        <v>6.5412681610768977E-2</v>
      </c>
      <c r="D54" s="105">
        <f t="shared" si="28"/>
        <v>-0.38615817812393083</v>
      </c>
      <c r="E54" s="128">
        <f t="shared" si="27"/>
        <v>-0.38615817812393083</v>
      </c>
      <c r="F54" s="124">
        <v>0.14599999999999999</v>
      </c>
      <c r="G54" s="124">
        <f t="shared" si="4"/>
        <v>146000</v>
      </c>
      <c r="H54" s="143">
        <f t="shared" si="5"/>
        <v>5.1643528557844371</v>
      </c>
      <c r="I54" s="143">
        <f t="shared" si="1"/>
        <v>5.1920939272500481</v>
      </c>
      <c r="J54" s="120">
        <v>62.7</v>
      </c>
      <c r="K54" s="129">
        <f t="shared" si="12"/>
        <v>63.60520977132262</v>
      </c>
      <c r="L54" s="128">
        <f t="shared" si="29"/>
        <v>-0.38615817812393083</v>
      </c>
      <c r="M54" s="124">
        <v>0.218</v>
      </c>
      <c r="N54" s="124">
        <f t="shared" si="7"/>
        <v>218000</v>
      </c>
      <c r="O54" s="143">
        <f t="shared" si="8"/>
        <v>5.3384564936046051</v>
      </c>
      <c r="P54" s="145">
        <f t="shared" si="13"/>
        <v>5.3573278208182655</v>
      </c>
      <c r="Q54" s="120">
        <v>60.7</v>
      </c>
      <c r="R54" s="151">
        <f t="shared" si="14"/>
        <v>61.658783173719442</v>
      </c>
      <c r="S54" s="128">
        <f t="shared" si="30"/>
        <v>-0.38615817812393083</v>
      </c>
      <c r="T54" s="124">
        <v>0.86</v>
      </c>
      <c r="U54" s="124">
        <f t="shared" si="10"/>
        <v>860000</v>
      </c>
      <c r="V54" s="143">
        <f t="shared" si="11"/>
        <v>5.9344984512435675</v>
      </c>
      <c r="W54" s="145">
        <f t="shared" si="15"/>
        <v>5.9342458403244809</v>
      </c>
      <c r="X54" s="120">
        <v>50.6</v>
      </c>
      <c r="Y54" s="151">
        <f t="shared" si="2"/>
        <v>51.796304483862606</v>
      </c>
    </row>
    <row r="55" spans="1:25">
      <c r="A55" s="102">
        <v>20</v>
      </c>
      <c r="B55" s="103">
        <v>0.65800000000000003</v>
      </c>
      <c r="C55" s="104">
        <f t="shared" ref="C55:C64" si="31">B55/(2*PI())</f>
        <v>0.10472395255446713</v>
      </c>
      <c r="D55" s="117">
        <f t="shared" si="28"/>
        <v>-0.18177410638604449</v>
      </c>
      <c r="E55" s="128">
        <f t="shared" si="27"/>
        <v>-0.18177410638604449</v>
      </c>
      <c r="F55" s="124">
        <v>0.20399999999999999</v>
      </c>
      <c r="G55" s="124">
        <f t="shared" si="4"/>
        <v>204000</v>
      </c>
      <c r="H55" s="143">
        <f t="shared" si="5"/>
        <v>5.3096301674258983</v>
      </c>
      <c r="I55" s="143">
        <f t="shared" si="1"/>
        <v>5.3342385116684747</v>
      </c>
      <c r="J55" s="120">
        <v>62.6</v>
      </c>
      <c r="K55" s="129">
        <f t="shared" si="12"/>
        <v>63.253800397033238</v>
      </c>
      <c r="L55" s="128">
        <f t="shared" si="29"/>
        <v>-0.18177410638604449</v>
      </c>
      <c r="M55" s="124">
        <v>0.30099999999999999</v>
      </c>
      <c r="N55" s="124">
        <f t="shared" si="7"/>
        <v>301000</v>
      </c>
      <c r="O55" s="143">
        <f t="shared" si="8"/>
        <v>5.4785664955938431</v>
      </c>
      <c r="P55" s="145">
        <f t="shared" si="13"/>
        <v>5.4964655120930503</v>
      </c>
      <c r="Q55" s="120">
        <v>60.4</v>
      </c>
      <c r="R55" s="151">
        <f t="shared" si="14"/>
        <v>61.188618227267888</v>
      </c>
      <c r="S55" s="128">
        <f t="shared" si="30"/>
        <v>-0.18177410638604449</v>
      </c>
      <c r="T55" s="124">
        <v>1.1200000000000001</v>
      </c>
      <c r="U55" s="124">
        <f t="shared" si="10"/>
        <v>1120000</v>
      </c>
      <c r="V55" s="143">
        <f t="shared" si="11"/>
        <v>6.0492180226701819</v>
      </c>
      <c r="W55" s="145">
        <f t="shared" si="15"/>
        <v>6.0520221739957014</v>
      </c>
      <c r="X55" s="120">
        <v>49.7</v>
      </c>
      <c r="Y55" s="151">
        <f t="shared" si="2"/>
        <v>50.87252436574849</v>
      </c>
    </row>
    <row r="56" spans="1:25">
      <c r="A56" s="102">
        <v>20</v>
      </c>
      <c r="B56" s="103">
        <v>1.05</v>
      </c>
      <c r="C56" s="104">
        <f t="shared" si="31"/>
        <v>0.16711269024649011</v>
      </c>
      <c r="D56" s="105">
        <f t="shared" si="28"/>
        <v>2.1189299069938092E-2</v>
      </c>
      <c r="E56" s="128">
        <f t="shared" si="27"/>
        <v>2.1189299069938092E-2</v>
      </c>
      <c r="F56" s="124">
        <v>0.28399999999999997</v>
      </c>
      <c r="G56" s="124">
        <f t="shared" si="4"/>
        <v>284000</v>
      </c>
      <c r="H56" s="143">
        <f t="shared" si="5"/>
        <v>5.453318340047038</v>
      </c>
      <c r="I56" s="143">
        <f t="shared" si="1"/>
        <v>5.4741806566017912</v>
      </c>
      <c r="J56" s="120">
        <v>62.3</v>
      </c>
      <c r="K56" s="129">
        <f t="shared" si="12"/>
        <v>62.773125327206245</v>
      </c>
      <c r="L56" s="128">
        <f t="shared" si="29"/>
        <v>2.1189299069938092E-2</v>
      </c>
      <c r="M56" s="124">
        <v>0.41399999999999998</v>
      </c>
      <c r="N56" s="124">
        <f t="shared" si="7"/>
        <v>414000</v>
      </c>
      <c r="O56" s="143">
        <f t="shared" si="8"/>
        <v>5.6170003411208986</v>
      </c>
      <c r="P56" s="145">
        <f t="shared" si="13"/>
        <v>5.6332676668807578</v>
      </c>
      <c r="Q56" s="120">
        <v>60</v>
      </c>
      <c r="R56" s="151">
        <f t="shared" si="14"/>
        <v>60.597110538587465</v>
      </c>
      <c r="S56" s="128">
        <f t="shared" si="30"/>
        <v>2.1189299069938092E-2</v>
      </c>
      <c r="T56" s="124">
        <v>1.45</v>
      </c>
      <c r="U56" s="124">
        <f t="shared" si="10"/>
        <v>1450000</v>
      </c>
      <c r="V56" s="143">
        <f t="shared" si="11"/>
        <v>6.1613680022349753</v>
      </c>
      <c r="W56" s="145">
        <f t="shared" si="15"/>
        <v>6.1669324999758235</v>
      </c>
      <c r="X56" s="120">
        <v>48.9</v>
      </c>
      <c r="Y56" s="151">
        <f t="shared" si="2"/>
        <v>49.884496811326244</v>
      </c>
    </row>
    <row r="57" spans="1:25">
      <c r="A57" s="102">
        <v>20</v>
      </c>
      <c r="B57" s="103">
        <v>1.69</v>
      </c>
      <c r="C57" s="104">
        <f t="shared" si="31"/>
        <v>0.26897185382530314</v>
      </c>
      <c r="D57" s="117">
        <f t="shared" si="28"/>
        <v>0.22788670461367352</v>
      </c>
      <c r="E57" s="128">
        <f t="shared" si="27"/>
        <v>0.22788670461367352</v>
      </c>
      <c r="F57" s="124">
        <v>0.39400000000000002</v>
      </c>
      <c r="G57" s="124">
        <f t="shared" si="4"/>
        <v>394000</v>
      </c>
      <c r="H57" s="143">
        <f t="shared" si="5"/>
        <v>5.5954962218255737</v>
      </c>
      <c r="I57" s="143">
        <f t="shared" si="1"/>
        <v>5.6152553098275204</v>
      </c>
      <c r="J57" s="120">
        <v>61.9</v>
      </c>
      <c r="K57" s="129">
        <f t="shared" si="12"/>
        <v>62.144194125360904</v>
      </c>
      <c r="L57" s="128">
        <f t="shared" si="29"/>
        <v>0.22788670461367352</v>
      </c>
      <c r="M57" s="124">
        <v>0.56799999999999995</v>
      </c>
      <c r="N57" s="124">
        <f t="shared" si="7"/>
        <v>568000</v>
      </c>
      <c r="O57" s="143">
        <f t="shared" si="8"/>
        <v>5.7543483357110192</v>
      </c>
      <c r="P57" s="145">
        <f t="shared" si="13"/>
        <v>5.7709867819211871</v>
      </c>
      <c r="Q57" s="120">
        <v>59.5</v>
      </c>
      <c r="R57" s="151">
        <f t="shared" si="14"/>
        <v>59.865083235782265</v>
      </c>
      <c r="S57" s="128">
        <f t="shared" si="30"/>
        <v>0.22788670461367352</v>
      </c>
      <c r="T57" s="124">
        <v>1.87</v>
      </c>
      <c r="U57" s="124">
        <f t="shared" si="10"/>
        <v>1870000</v>
      </c>
      <c r="V57" s="143">
        <f t="shared" si="11"/>
        <v>6.2718416065364986</v>
      </c>
      <c r="W57" s="145">
        <f t="shared" si="15"/>
        <v>6.2817302435117517</v>
      </c>
      <c r="X57" s="120">
        <v>48</v>
      </c>
      <c r="Y57" s="151">
        <f t="shared" si="2"/>
        <v>48.811310214006973</v>
      </c>
    </row>
    <row r="58" spans="1:25">
      <c r="A58" s="102">
        <v>20</v>
      </c>
      <c r="B58" s="103">
        <v>2.7</v>
      </c>
      <c r="C58" s="104">
        <f t="shared" si="31"/>
        <v>0.42971834634811745</v>
      </c>
      <c r="D58" s="118">
        <f t="shared" si="28"/>
        <v>0.43136376415898736</v>
      </c>
      <c r="E58" s="128">
        <f t="shared" si="27"/>
        <v>0.43136376415898736</v>
      </c>
      <c r="F58" s="124">
        <v>0.54600000000000004</v>
      </c>
      <c r="G58" s="124">
        <f t="shared" si="4"/>
        <v>546000</v>
      </c>
      <c r="H58" s="143">
        <f t="shared" si="5"/>
        <v>5.7371926427047368</v>
      </c>
      <c r="I58" s="143">
        <f t="shared" si="1"/>
        <v>5.7525154751909913</v>
      </c>
      <c r="J58" s="120">
        <v>61.3</v>
      </c>
      <c r="K58" s="129">
        <f t="shared" si="12"/>
        <v>61.385567885817416</v>
      </c>
      <c r="L58" s="128">
        <f t="shared" si="29"/>
        <v>0.43136376415898736</v>
      </c>
      <c r="M58" s="124">
        <v>0.77700000000000002</v>
      </c>
      <c r="N58" s="124">
        <f t="shared" si="7"/>
        <v>777000</v>
      </c>
      <c r="O58" s="143">
        <f t="shared" si="8"/>
        <v>5.8904210188009145</v>
      </c>
      <c r="P58" s="145">
        <f t="shared" si="13"/>
        <v>5.9047881136654006</v>
      </c>
      <c r="Q58" s="120">
        <v>58.8</v>
      </c>
      <c r="R58" s="151">
        <f t="shared" si="14"/>
        <v>59.016977618912733</v>
      </c>
      <c r="S58" s="128">
        <f t="shared" si="30"/>
        <v>0.43136376415898736</v>
      </c>
      <c r="T58" s="124">
        <v>2.4</v>
      </c>
      <c r="U58" s="124">
        <f t="shared" si="10"/>
        <v>2400000</v>
      </c>
      <c r="V58" s="143">
        <f t="shared" si="11"/>
        <v>6.3802112417116064</v>
      </c>
      <c r="W58" s="145">
        <f t="shared" si="15"/>
        <v>6.3924170180469106</v>
      </c>
      <c r="X58" s="120">
        <v>47.1</v>
      </c>
      <c r="Y58" s="151">
        <f t="shared" si="2"/>
        <v>47.695071293618469</v>
      </c>
    </row>
    <row r="59" spans="1:25">
      <c r="A59" s="102">
        <v>20</v>
      </c>
      <c r="B59" s="103">
        <v>4.33</v>
      </c>
      <c r="C59" s="104">
        <f t="shared" si="31"/>
        <v>0.68914090358790681</v>
      </c>
      <c r="D59" s="105">
        <f t="shared" si="28"/>
        <v>0.63648789635336545</v>
      </c>
      <c r="E59" s="128">
        <f t="shared" si="27"/>
        <v>0.63648789635336545</v>
      </c>
      <c r="F59" s="124">
        <v>0.752</v>
      </c>
      <c r="G59" s="124">
        <f t="shared" si="4"/>
        <v>752000</v>
      </c>
      <c r="H59" s="143">
        <f t="shared" si="5"/>
        <v>5.8762178405916421</v>
      </c>
      <c r="I59" s="143">
        <f t="shared" si="1"/>
        <v>5.8890666487771668</v>
      </c>
      <c r="J59" s="120">
        <v>60.6</v>
      </c>
      <c r="K59" s="129">
        <f t="shared" si="12"/>
        <v>60.481008442860727</v>
      </c>
      <c r="L59" s="128">
        <f t="shared" si="29"/>
        <v>0.63648789635336545</v>
      </c>
      <c r="M59" s="124">
        <v>1.06</v>
      </c>
      <c r="N59" s="124">
        <f t="shared" si="7"/>
        <v>1060000</v>
      </c>
      <c r="O59" s="143">
        <f t="shared" si="8"/>
        <v>6.0253058652647704</v>
      </c>
      <c r="P59" s="145">
        <f t="shared" si="13"/>
        <v>6.0376961648691676</v>
      </c>
      <c r="Q59" s="120">
        <v>58.1</v>
      </c>
      <c r="R59" s="151">
        <f t="shared" si="14"/>
        <v>58.036576925744001</v>
      </c>
      <c r="S59" s="128">
        <f t="shared" si="30"/>
        <v>0.63648789635336545</v>
      </c>
      <c r="T59" s="124">
        <v>3.06</v>
      </c>
      <c r="U59" s="124">
        <f t="shared" si="10"/>
        <v>3060000</v>
      </c>
      <c r="V59" s="143">
        <f t="shared" si="11"/>
        <v>6.4857214264815797</v>
      </c>
      <c r="W59" s="145">
        <f t="shared" si="15"/>
        <v>6.5015388023924139</v>
      </c>
      <c r="X59" s="120">
        <v>46.2</v>
      </c>
      <c r="Y59" s="151">
        <f t="shared" si="2"/>
        <v>46.517014789884151</v>
      </c>
    </row>
    <row r="60" spans="1:25">
      <c r="A60" s="102">
        <v>20</v>
      </c>
      <c r="B60" s="103">
        <v>6.93</v>
      </c>
      <c r="C60" s="104">
        <f t="shared" si="31"/>
        <v>1.1029437556268347</v>
      </c>
      <c r="D60" s="105">
        <f t="shared" si="28"/>
        <v>0.84073323461180671</v>
      </c>
      <c r="E60" s="128">
        <f t="shared" si="27"/>
        <v>0.84073323461180671</v>
      </c>
      <c r="F60" s="124">
        <v>1.03</v>
      </c>
      <c r="G60" s="124">
        <f t="shared" si="4"/>
        <v>1030000</v>
      </c>
      <c r="H60" s="143">
        <f t="shared" si="5"/>
        <v>6.012837224705172</v>
      </c>
      <c r="I60" s="143">
        <f t="shared" si="1"/>
        <v>6.023021708964472</v>
      </c>
      <c r="J60" s="120">
        <v>59.8</v>
      </c>
      <c r="K60" s="129">
        <f t="shared" si="12"/>
        <v>59.443534988853578</v>
      </c>
      <c r="L60" s="128">
        <f t="shared" si="29"/>
        <v>0.84073323461180671</v>
      </c>
      <c r="M60" s="124">
        <v>1.43</v>
      </c>
      <c r="N60" s="124">
        <f t="shared" si="7"/>
        <v>1430000</v>
      </c>
      <c r="O60" s="143">
        <f t="shared" si="8"/>
        <v>6.1553360374650614</v>
      </c>
      <c r="P60" s="145">
        <f t="shared" si="13"/>
        <v>6.167867738863662</v>
      </c>
      <c r="Q60" s="120">
        <v>57.3</v>
      </c>
      <c r="R60" s="151">
        <f t="shared" si="14"/>
        <v>56.94010938435337</v>
      </c>
      <c r="S60" s="128">
        <f t="shared" si="30"/>
        <v>0.84073323461180671</v>
      </c>
      <c r="T60" s="124">
        <v>3.88</v>
      </c>
      <c r="U60" s="124">
        <f t="shared" si="10"/>
        <v>3880000</v>
      </c>
      <c r="V60" s="143">
        <f t="shared" si="11"/>
        <v>6.5888317255942068</v>
      </c>
      <c r="W60" s="145">
        <f t="shared" si="15"/>
        <v>6.6076101650687908</v>
      </c>
      <c r="X60" s="120">
        <v>45.3</v>
      </c>
      <c r="Y60" s="151">
        <f t="shared" si="2"/>
        <v>45.299489307393259</v>
      </c>
    </row>
    <row r="61" spans="1:25">
      <c r="A61" s="102">
        <v>20</v>
      </c>
      <c r="B61" s="103">
        <v>11.1</v>
      </c>
      <c r="C61" s="104">
        <f t="shared" si="31"/>
        <v>1.7666198683200383</v>
      </c>
      <c r="D61" s="105">
        <f t="shared" si="28"/>
        <v>1.0453229787866574</v>
      </c>
      <c r="E61" s="128">
        <f t="shared" si="27"/>
        <v>1.0453229787866574</v>
      </c>
      <c r="F61" s="124">
        <v>1.41</v>
      </c>
      <c r="G61" s="124">
        <f t="shared" si="4"/>
        <v>1410000</v>
      </c>
      <c r="H61" s="143">
        <f t="shared" si="5"/>
        <v>6.1492191126553797</v>
      </c>
      <c r="I61" s="143">
        <f t="shared" si="1"/>
        <v>6.1549949312039409</v>
      </c>
      <c r="J61" s="120">
        <v>58.8</v>
      </c>
      <c r="K61" s="129">
        <f t="shared" si="12"/>
        <v>58.272518410433662</v>
      </c>
      <c r="L61" s="128">
        <f t="shared" si="29"/>
        <v>1.0453229787866574</v>
      </c>
      <c r="M61" s="124">
        <v>1.93</v>
      </c>
      <c r="N61" s="124">
        <f t="shared" si="7"/>
        <v>1930000</v>
      </c>
      <c r="O61" s="143">
        <f t="shared" si="8"/>
        <v>6.2855573090077739</v>
      </c>
      <c r="P61" s="145">
        <f t="shared" si="13"/>
        <v>6.2958950062758401</v>
      </c>
      <c r="Q61" s="120">
        <v>56.3</v>
      </c>
      <c r="R61" s="151">
        <f t="shared" si="14"/>
        <v>55.728635037392493</v>
      </c>
      <c r="S61" s="128">
        <f t="shared" si="30"/>
        <v>1.0453229787866574</v>
      </c>
      <c r="T61" s="124">
        <v>4.91</v>
      </c>
      <c r="U61" s="124">
        <f t="shared" si="10"/>
        <v>4910000</v>
      </c>
      <c r="V61" s="143">
        <f t="shared" si="11"/>
        <v>6.6910814921229687</v>
      </c>
      <c r="W61" s="145">
        <f t="shared" si="15"/>
        <v>6.7111483108353722</v>
      </c>
      <c r="X61" s="120">
        <v>44.4</v>
      </c>
      <c r="Y61" s="151">
        <f t="shared" si="2"/>
        <v>44.044475858282418</v>
      </c>
    </row>
    <row r="62" spans="1:25">
      <c r="A62" s="102">
        <v>20</v>
      </c>
      <c r="B62" s="103">
        <v>17.8</v>
      </c>
      <c r="C62" s="104">
        <f t="shared" si="31"/>
        <v>2.8329579870357371</v>
      </c>
      <c r="D62" s="105">
        <f t="shared" si="28"/>
        <v>1.2504200023088941</v>
      </c>
      <c r="E62" s="128">
        <f t="shared" si="27"/>
        <v>1.2504200023088941</v>
      </c>
      <c r="F62" s="124">
        <v>1.92</v>
      </c>
      <c r="G62" s="124">
        <f t="shared" si="4"/>
        <v>1920000</v>
      </c>
      <c r="H62" s="143">
        <f t="shared" si="5"/>
        <v>6.2833012287035492</v>
      </c>
      <c r="I62" s="143">
        <f t="shared" si="1"/>
        <v>6.2848808358619959</v>
      </c>
      <c r="J62" s="120">
        <v>57.8</v>
      </c>
      <c r="K62" s="129">
        <f t="shared" si="12"/>
        <v>56.97366400131169</v>
      </c>
      <c r="L62" s="128">
        <f t="shared" si="29"/>
        <v>1.2504200023088941</v>
      </c>
      <c r="M62" s="124">
        <v>2.59</v>
      </c>
      <c r="N62" s="124">
        <f t="shared" si="7"/>
        <v>2590000</v>
      </c>
      <c r="O62" s="143">
        <f t="shared" si="8"/>
        <v>6.4132997640812519</v>
      </c>
      <c r="P62" s="145">
        <f t="shared" si="13"/>
        <v>6.4216683120629483</v>
      </c>
      <c r="Q62" s="120">
        <v>55.3</v>
      </c>
      <c r="R62" s="151">
        <f t="shared" si="14"/>
        <v>54.409967723537072</v>
      </c>
      <c r="S62" s="128">
        <f t="shared" si="30"/>
        <v>1.2504200023088941</v>
      </c>
      <c r="T62" s="124">
        <v>6.17</v>
      </c>
      <c r="U62" s="124">
        <f t="shared" si="10"/>
        <v>6170000</v>
      </c>
      <c r="V62" s="143">
        <f t="shared" si="11"/>
        <v>6.790285164033242</v>
      </c>
      <c r="W62" s="145">
        <f t="shared" si="15"/>
        <v>6.812089953679525</v>
      </c>
      <c r="X62" s="120">
        <v>43.5</v>
      </c>
      <c r="Y62" s="151">
        <f t="shared" si="2"/>
        <v>42.760840407469487</v>
      </c>
    </row>
    <row r="63" spans="1:25">
      <c r="A63" s="102">
        <v>20</v>
      </c>
      <c r="B63" s="103">
        <v>28.5</v>
      </c>
      <c r="C63" s="104">
        <f t="shared" si="31"/>
        <v>4.5359158781190176</v>
      </c>
      <c r="D63" s="105">
        <f t="shared" si="28"/>
        <v>1.4548448600085102</v>
      </c>
      <c r="E63" s="128">
        <f t="shared" si="27"/>
        <v>1.4548448600085102</v>
      </c>
      <c r="F63" s="124">
        <v>2.59</v>
      </c>
      <c r="G63" s="124">
        <f t="shared" si="4"/>
        <v>2590000</v>
      </c>
      <c r="H63" s="143">
        <f t="shared" si="5"/>
        <v>6.4132997640812519</v>
      </c>
      <c r="I63" s="143">
        <f t="shared" si="1"/>
        <v>6.4117393259888464</v>
      </c>
      <c r="J63" s="120">
        <v>56.6</v>
      </c>
      <c r="K63" s="129">
        <f t="shared" si="12"/>
        <v>55.564408765716266</v>
      </c>
      <c r="L63" s="128">
        <f t="shared" si="29"/>
        <v>1.4548448600085102</v>
      </c>
      <c r="M63" s="124">
        <v>3.45</v>
      </c>
      <c r="N63" s="124">
        <f t="shared" si="7"/>
        <v>3450000</v>
      </c>
      <c r="O63" s="143">
        <f t="shared" si="8"/>
        <v>6.5378190950732744</v>
      </c>
      <c r="P63" s="145">
        <f t="shared" si="13"/>
        <v>6.5442713404080086</v>
      </c>
      <c r="Q63" s="120">
        <v>54.2</v>
      </c>
      <c r="R63" s="151">
        <f t="shared" si="14"/>
        <v>53.003558602895609</v>
      </c>
      <c r="S63" s="128">
        <f t="shared" si="30"/>
        <v>1.4548448600085102</v>
      </c>
      <c r="T63" s="124">
        <v>7.71</v>
      </c>
      <c r="U63" s="124">
        <f t="shared" si="10"/>
        <v>7710000</v>
      </c>
      <c r="V63" s="143">
        <f t="shared" si="11"/>
        <v>6.8870543780509568</v>
      </c>
      <c r="W63" s="145">
        <f t="shared" si="15"/>
        <v>6.9097297275223468</v>
      </c>
      <c r="X63" s="120">
        <v>42.5</v>
      </c>
      <c r="Y63" s="151">
        <f t="shared" si="2"/>
        <v>41.46699136833503</v>
      </c>
    </row>
    <row r="64" spans="1:25">
      <c r="A64" s="102">
        <v>20</v>
      </c>
      <c r="B64" s="103">
        <v>45.6</v>
      </c>
      <c r="C64" s="104">
        <f t="shared" si="31"/>
        <v>7.2574654049904277</v>
      </c>
      <c r="D64" s="116">
        <f t="shared" si="28"/>
        <v>1.658964842664435</v>
      </c>
      <c r="E64" s="128">
        <f t="shared" si="27"/>
        <v>1.658964842664435</v>
      </c>
      <c r="F64" s="124">
        <v>3.48</v>
      </c>
      <c r="G64" s="124">
        <f t="shared" si="4"/>
        <v>3480000</v>
      </c>
      <c r="H64" s="143">
        <f t="shared" si="5"/>
        <v>6.5415792439465807</v>
      </c>
      <c r="I64" s="143">
        <f t="shared" si="1"/>
        <v>6.5356217946537223</v>
      </c>
      <c r="J64" s="120">
        <v>55.3</v>
      </c>
      <c r="K64" s="129">
        <f t="shared" si="12"/>
        <v>54.055183113436314</v>
      </c>
      <c r="L64" s="128">
        <f t="shared" si="29"/>
        <v>1.658964842664435</v>
      </c>
      <c r="M64" s="124">
        <v>4.57</v>
      </c>
      <c r="N64" s="124">
        <f t="shared" si="7"/>
        <v>4570000</v>
      </c>
      <c r="O64" s="143">
        <f t="shared" si="8"/>
        <v>6.6599162000698504</v>
      </c>
      <c r="P64" s="145">
        <f t="shared" si="13"/>
        <v>6.6637489004238573</v>
      </c>
      <c r="Q64" s="120">
        <v>53.1</v>
      </c>
      <c r="R64" s="151">
        <f t="shared" si="14"/>
        <v>51.521505940245191</v>
      </c>
      <c r="S64" s="128">
        <f t="shared" si="30"/>
        <v>1.658964842664435</v>
      </c>
      <c r="T64" s="124">
        <v>9.6</v>
      </c>
      <c r="U64" s="124">
        <f t="shared" si="10"/>
        <v>9600000</v>
      </c>
      <c r="V64" s="143">
        <f t="shared" si="11"/>
        <v>6.982271233039568</v>
      </c>
      <c r="W64" s="145">
        <f t="shared" si="15"/>
        <v>7.0041366122543591</v>
      </c>
      <c r="X64" s="120">
        <v>41.6</v>
      </c>
      <c r="Y64" s="151">
        <f t="shared" si="2"/>
        <v>40.172591252781416</v>
      </c>
    </row>
    <row r="65" spans="1:25" ht="15.75" thickBot="1">
      <c r="A65" s="111">
        <v>20</v>
      </c>
      <c r="B65" s="112">
        <v>73</v>
      </c>
      <c r="C65" s="108">
        <f>B65/(2*PI())</f>
        <v>11.618310845708359</v>
      </c>
      <c r="D65" s="109">
        <f>LOG(B65)</f>
        <v>1.8633228601204559</v>
      </c>
      <c r="E65" s="130">
        <f t="shared" si="27"/>
        <v>1.8633228601204559</v>
      </c>
      <c r="F65" s="131">
        <v>4.63</v>
      </c>
      <c r="G65" s="131">
        <f t="shared" si="4"/>
        <v>4630000</v>
      </c>
      <c r="H65" s="144">
        <f t="shared" si="5"/>
        <v>6.6655809910179533</v>
      </c>
      <c r="I65" s="144">
        <f t="shared" si="1"/>
        <v>6.6566639810992356</v>
      </c>
      <c r="J65" s="121">
        <v>54</v>
      </c>
      <c r="K65" s="139">
        <f t="shared" si="12"/>
        <v>52.456530294366239</v>
      </c>
      <c r="L65" s="130">
        <f t="shared" si="29"/>
        <v>1.8633228601204559</v>
      </c>
      <c r="M65" s="131">
        <v>6.02</v>
      </c>
      <c r="N65" s="131">
        <f t="shared" si="7"/>
        <v>6020000</v>
      </c>
      <c r="O65" s="144">
        <f t="shared" si="8"/>
        <v>6.7795964912578244</v>
      </c>
      <c r="P65" s="144">
        <f t="shared" si="13"/>
        <v>6.7802250340803774</v>
      </c>
      <c r="Q65" s="121">
        <v>51.9</v>
      </c>
      <c r="R65" s="156">
        <f t="shared" si="14"/>
        <v>49.976145794009213</v>
      </c>
      <c r="S65" s="130">
        <f t="shared" si="30"/>
        <v>1.8633228601204559</v>
      </c>
      <c r="T65" s="131">
        <v>11.9</v>
      </c>
      <c r="U65" s="131">
        <f t="shared" si="10"/>
        <v>11900000</v>
      </c>
      <c r="V65" s="144">
        <f t="shared" si="11"/>
        <v>7.075546961392531</v>
      </c>
      <c r="W65" s="152">
        <f t="shared" si="15"/>
        <v>7.0954355223403569</v>
      </c>
      <c r="X65" s="121">
        <v>40.700000000000003</v>
      </c>
      <c r="Y65" s="156">
        <f t="shared" si="2"/>
        <v>38.887018480380021</v>
      </c>
    </row>
    <row r="66" spans="1:25">
      <c r="A66" s="99">
        <v>25</v>
      </c>
      <c r="B66" s="100">
        <v>0.1</v>
      </c>
      <c r="C66" s="114">
        <f>B66/(2*PI())</f>
        <v>1.5915494309189534E-2</v>
      </c>
      <c r="D66" s="101">
        <f>LOG(B66)</f>
        <v>-1</v>
      </c>
      <c r="E66" s="125">
        <f>D66+$AC$10</f>
        <v>-1.6286126073254212</v>
      </c>
      <c r="F66" s="126">
        <v>0.02</v>
      </c>
      <c r="G66" s="126">
        <f t="shared" si="4"/>
        <v>20000</v>
      </c>
      <c r="H66" s="142">
        <f t="shared" si="5"/>
        <v>4.3010299956639813</v>
      </c>
      <c r="I66" s="142">
        <f t="shared" si="1"/>
        <v>4.3129008389969883</v>
      </c>
      <c r="J66" s="123">
        <v>62</v>
      </c>
      <c r="K66" s="127">
        <f t="shared" si="12"/>
        <v>63.447110770982206</v>
      </c>
      <c r="L66" s="125">
        <f>D66+$AD$10</f>
        <v>-1.5904972091712373</v>
      </c>
      <c r="M66" s="126">
        <v>3.2899999999999999E-2</v>
      </c>
      <c r="N66" s="126">
        <f t="shared" si="7"/>
        <v>32900</v>
      </c>
      <c r="O66" s="142">
        <f t="shared" si="8"/>
        <v>4.517195897949974</v>
      </c>
      <c r="P66" s="145">
        <f t="shared" si="13"/>
        <v>4.5198061354972365</v>
      </c>
      <c r="Q66" s="123">
        <v>61.2</v>
      </c>
      <c r="R66" s="151">
        <f t="shared" si="14"/>
        <v>62.248518649754381</v>
      </c>
      <c r="S66" s="154">
        <f>D66+$AE$10</f>
        <v>-1.6223895399093875</v>
      </c>
      <c r="T66" s="155">
        <v>0.16</v>
      </c>
      <c r="U66" s="155">
        <f t="shared" si="10"/>
        <v>160000</v>
      </c>
      <c r="V66" s="145">
        <f t="shared" si="11"/>
        <v>5.204119982655925</v>
      </c>
      <c r="W66" s="145">
        <f t="shared" si="15"/>
        <v>5.1850716436266229</v>
      </c>
      <c r="X66" s="122">
        <v>54.6</v>
      </c>
      <c r="Y66" s="151">
        <f t="shared" si="2"/>
        <v>55.679288883994182</v>
      </c>
    </row>
    <row r="67" spans="1:25">
      <c r="A67" s="102">
        <v>25</v>
      </c>
      <c r="B67" s="103">
        <v>0.16</v>
      </c>
      <c r="C67" s="104">
        <f>B67/(2*PI())</f>
        <v>2.5464790894703257E-2</v>
      </c>
      <c r="D67" s="117">
        <f t="shared" ref="D67:D79" si="32">LOG(B67)</f>
        <v>-0.79588001734407521</v>
      </c>
      <c r="E67" s="128">
        <f t="shared" ref="E67:E80" si="33">D67+$AC$10</f>
        <v>-1.4244926246694964</v>
      </c>
      <c r="F67" s="124">
        <v>2.8199999999999999E-2</v>
      </c>
      <c r="G67" s="124">
        <f t="shared" si="4"/>
        <v>28200</v>
      </c>
      <c r="H67" s="143">
        <f t="shared" si="5"/>
        <v>4.4502491083193609</v>
      </c>
      <c r="I67" s="143">
        <f t="shared" si="1"/>
        <v>4.4581164962135276</v>
      </c>
      <c r="J67" s="120">
        <v>62.4</v>
      </c>
      <c r="K67" s="129">
        <f t="shared" si="12"/>
        <v>63.671472655696363</v>
      </c>
      <c r="L67" s="128">
        <f t="shared" ref="L67:L80" si="34">D67+$AD$10</f>
        <v>-1.3863772265153125</v>
      </c>
      <c r="M67" s="124">
        <v>4.6199999999999998E-2</v>
      </c>
      <c r="N67" s="124">
        <f t="shared" si="7"/>
        <v>46200</v>
      </c>
      <c r="O67" s="143">
        <f t="shared" si="8"/>
        <v>4.6646419755561253</v>
      </c>
      <c r="P67" s="145">
        <f t="shared" si="13"/>
        <v>4.6629408845198972</v>
      </c>
      <c r="Q67" s="120">
        <v>61.2</v>
      </c>
      <c r="R67" s="151">
        <f t="shared" si="14"/>
        <v>62.358307386259895</v>
      </c>
      <c r="S67" s="128">
        <f t="shared" ref="S67:S80" si="35">D67+$AE$10</f>
        <v>-1.4182695572534627</v>
      </c>
      <c r="T67" s="124">
        <v>0.214</v>
      </c>
      <c r="U67" s="124">
        <f t="shared" si="10"/>
        <v>214000</v>
      </c>
      <c r="V67" s="143">
        <f t="shared" si="11"/>
        <v>5.330413773349191</v>
      </c>
      <c r="W67" s="145">
        <f t="shared" si="15"/>
        <v>5.3124738583364</v>
      </c>
      <c r="X67" s="120">
        <v>54</v>
      </c>
      <c r="Y67" s="151">
        <f t="shared" si="2"/>
        <v>55.247606001465257</v>
      </c>
    </row>
    <row r="68" spans="1:25">
      <c r="A68" s="102">
        <v>25</v>
      </c>
      <c r="B68" s="103">
        <v>0.25600000000000001</v>
      </c>
      <c r="C68" s="115">
        <f>B68/(2*PI())</f>
        <v>4.074366543152521E-2</v>
      </c>
      <c r="D68" s="105">
        <f t="shared" si="32"/>
        <v>-0.59176003468815042</v>
      </c>
      <c r="E68" s="128">
        <f t="shared" si="33"/>
        <v>-1.2203726420135717</v>
      </c>
      <c r="F68" s="124">
        <v>3.95E-2</v>
      </c>
      <c r="G68" s="124">
        <f t="shared" si="4"/>
        <v>39500</v>
      </c>
      <c r="H68" s="143">
        <f t="shared" si="5"/>
        <v>4.5965970956264606</v>
      </c>
      <c r="I68" s="143">
        <f t="shared" si="1"/>
        <v>4.603292551633543</v>
      </c>
      <c r="J68" s="120">
        <v>62.7</v>
      </c>
      <c r="K68" s="129">
        <f t="shared" si="12"/>
        <v>63.840954359211608</v>
      </c>
      <c r="L68" s="128">
        <f t="shared" si="34"/>
        <v>-1.1822572438593877</v>
      </c>
      <c r="M68" s="124">
        <v>6.4100000000000004E-2</v>
      </c>
      <c r="N68" s="124">
        <f t="shared" si="7"/>
        <v>64100.000000000007</v>
      </c>
      <c r="O68" s="143">
        <f t="shared" si="8"/>
        <v>4.8068580295188177</v>
      </c>
      <c r="P68" s="145">
        <f t="shared" si="13"/>
        <v>4.8058448169031003</v>
      </c>
      <c r="Q68" s="120">
        <v>61.3</v>
      </c>
      <c r="R68" s="151">
        <f t="shared" si="14"/>
        <v>62.400311951492945</v>
      </c>
      <c r="S68" s="128">
        <f t="shared" si="35"/>
        <v>-1.2141495745975379</v>
      </c>
      <c r="T68" s="124">
        <v>0.28499999999999998</v>
      </c>
      <c r="U68" s="124">
        <f t="shared" si="10"/>
        <v>285000</v>
      </c>
      <c r="V68" s="143">
        <f t="shared" si="11"/>
        <v>5.4548448600085102</v>
      </c>
      <c r="W68" s="145">
        <f t="shared" si="15"/>
        <v>5.4385837926235157</v>
      </c>
      <c r="X68" s="120">
        <v>53.5</v>
      </c>
      <c r="Y68" s="151">
        <f t="shared" si="2"/>
        <v>54.732603141130447</v>
      </c>
    </row>
    <row r="69" spans="1:25">
      <c r="A69" s="102">
        <v>25</v>
      </c>
      <c r="B69" s="103">
        <v>0.41099999999999998</v>
      </c>
      <c r="C69" s="104">
        <f>B69/(2*PI())</f>
        <v>6.5412681610768977E-2</v>
      </c>
      <c r="D69" s="105">
        <f t="shared" si="32"/>
        <v>-0.38615817812393083</v>
      </c>
      <c r="E69" s="128">
        <f t="shared" si="33"/>
        <v>-1.0147707854493522</v>
      </c>
      <c r="F69" s="124">
        <v>5.5199999999999999E-2</v>
      </c>
      <c r="G69" s="124">
        <f t="shared" si="4"/>
        <v>55200</v>
      </c>
      <c r="H69" s="143">
        <f t="shared" si="5"/>
        <v>4.7419390777291985</v>
      </c>
      <c r="I69" s="143">
        <f t="shared" si="1"/>
        <v>4.7492853103429367</v>
      </c>
      <c r="J69" s="120">
        <v>63</v>
      </c>
      <c r="K69" s="129">
        <f t="shared" si="12"/>
        <v>63.93714969761821</v>
      </c>
      <c r="L69" s="128">
        <f t="shared" si="34"/>
        <v>-0.9766553872951681</v>
      </c>
      <c r="M69" s="124">
        <v>8.8700000000000001E-2</v>
      </c>
      <c r="N69" s="124">
        <f t="shared" si="7"/>
        <v>88700</v>
      </c>
      <c r="O69" s="143">
        <f t="shared" si="8"/>
        <v>4.9479236198317267</v>
      </c>
      <c r="P69" s="145">
        <f t="shared" si="13"/>
        <v>4.9493555967847609</v>
      </c>
      <c r="Q69" s="120">
        <v>61.3</v>
      </c>
      <c r="R69" s="151">
        <f t="shared" si="14"/>
        <v>62.358544445863942</v>
      </c>
      <c r="S69" s="128">
        <f t="shared" si="35"/>
        <v>-1.0085477180333182</v>
      </c>
      <c r="T69" s="124">
        <v>0.377</v>
      </c>
      <c r="U69" s="124">
        <f t="shared" si="10"/>
        <v>377000</v>
      </c>
      <c r="V69" s="143">
        <f t="shared" si="11"/>
        <v>5.5763413502057926</v>
      </c>
      <c r="W69" s="145">
        <f t="shared" si="15"/>
        <v>5.5641738074234031</v>
      </c>
      <c r="X69" s="120">
        <v>52.9</v>
      </c>
      <c r="Y69" s="151">
        <f t="shared" si="2"/>
        <v>54.129264304074397</v>
      </c>
    </row>
    <row r="70" spans="1:25">
      <c r="A70" s="102">
        <v>25</v>
      </c>
      <c r="B70" s="103">
        <v>0.65800000000000003</v>
      </c>
      <c r="C70" s="104">
        <f t="shared" ref="C70:C79" si="36">B70/(2*PI())</f>
        <v>0.10472395255446713</v>
      </c>
      <c r="D70" s="117">
        <f t="shared" si="32"/>
        <v>-0.18177410638604449</v>
      </c>
      <c r="E70" s="128">
        <f t="shared" si="33"/>
        <v>-0.81038671371146576</v>
      </c>
      <c r="F70" s="124">
        <v>7.7200000000000005E-2</v>
      </c>
      <c r="G70" s="124">
        <f t="shared" si="4"/>
        <v>77200</v>
      </c>
      <c r="H70" s="143">
        <f t="shared" si="5"/>
        <v>4.8876173003357364</v>
      </c>
      <c r="I70" s="143">
        <f t="shared" ref="I70:I133" si="37">$AC$20*E70^3+$AC$21*E70^2+$AC$22*E70+$AC$23</f>
        <v>4.8939810981428975</v>
      </c>
      <c r="J70" s="120">
        <v>63.2</v>
      </c>
      <c r="K70" s="129">
        <f t="shared" si="12"/>
        <v>63.942089858562177</v>
      </c>
      <c r="L70" s="128">
        <f t="shared" si="34"/>
        <v>-0.77227131555728179</v>
      </c>
      <c r="M70" s="124">
        <v>0.123</v>
      </c>
      <c r="N70" s="124">
        <f t="shared" si="7"/>
        <v>123000</v>
      </c>
      <c r="O70" s="143">
        <f t="shared" si="8"/>
        <v>5.0899051114393981</v>
      </c>
      <c r="P70" s="145">
        <f t="shared" si="13"/>
        <v>5.0913917092243208</v>
      </c>
      <c r="Q70" s="120">
        <v>61.3</v>
      </c>
      <c r="R70" s="151">
        <f t="shared" si="14"/>
        <v>62.220204613937298</v>
      </c>
      <c r="S70" s="128">
        <f t="shared" si="35"/>
        <v>-0.80416364629543202</v>
      </c>
      <c r="T70" s="124">
        <v>0.498</v>
      </c>
      <c r="U70" s="124">
        <f t="shared" si="10"/>
        <v>498000</v>
      </c>
      <c r="V70" s="143">
        <f t="shared" si="11"/>
        <v>5.6972293427597176</v>
      </c>
      <c r="W70" s="145">
        <f t="shared" si="15"/>
        <v>5.6874636362729589</v>
      </c>
      <c r="X70" s="120">
        <v>52.4</v>
      </c>
      <c r="Y70" s="151">
        <f t="shared" ref="Y70:Y133" si="38">$AH$20*S70^4+$AH$21*S70^3+$AH$22*S70^2+$AH$23*S70+$AH$24</f>
        <v>53.445927116560028</v>
      </c>
    </row>
    <row r="71" spans="1:25">
      <c r="A71" s="102">
        <v>25</v>
      </c>
      <c r="B71" s="103">
        <v>1.05</v>
      </c>
      <c r="C71" s="104">
        <f t="shared" si="36"/>
        <v>0.16711269024649011</v>
      </c>
      <c r="D71" s="105">
        <f t="shared" si="32"/>
        <v>2.1189299069938092E-2</v>
      </c>
      <c r="E71" s="128">
        <f t="shared" si="33"/>
        <v>-0.60742330825548319</v>
      </c>
      <c r="F71" s="124">
        <v>0.108</v>
      </c>
      <c r="G71" s="124">
        <f t="shared" ref="G71:G134" si="39">F71*10^6</f>
        <v>108000</v>
      </c>
      <c r="H71" s="143">
        <f t="shared" ref="H71:H134" si="40">LOG(G71)</f>
        <v>5.0334237554869494</v>
      </c>
      <c r="I71" s="143">
        <f t="shared" si="37"/>
        <v>5.0370513516012041</v>
      </c>
      <c r="J71" s="120">
        <v>63.4</v>
      </c>
      <c r="K71" s="129">
        <f t="shared" si="12"/>
        <v>63.843552961209447</v>
      </c>
      <c r="L71" s="128">
        <f t="shared" si="34"/>
        <v>-0.56930791010129922</v>
      </c>
      <c r="M71" s="124">
        <v>0.16900000000000001</v>
      </c>
      <c r="N71" s="124">
        <f t="shared" ref="N71:N134" si="41">M71*10^6</f>
        <v>169000</v>
      </c>
      <c r="O71" s="143">
        <f t="shared" ref="O71:O134" si="42">LOG(N71)</f>
        <v>5.2278867046136739</v>
      </c>
      <c r="P71" s="145">
        <f t="shared" si="13"/>
        <v>5.2316308869183263</v>
      </c>
      <c r="Q71" s="120">
        <v>61.2</v>
      </c>
      <c r="R71" s="151">
        <f t="shared" si="14"/>
        <v>61.976564604971607</v>
      </c>
      <c r="S71" s="128">
        <f t="shared" si="35"/>
        <v>-0.60120024083944945</v>
      </c>
      <c r="T71" s="124">
        <v>0.65400000000000003</v>
      </c>
      <c r="U71" s="124">
        <f t="shared" ref="U71:U134" si="43">T71*10^6</f>
        <v>654000</v>
      </c>
      <c r="V71" s="143">
        <f t="shared" ref="V71:V134" si="44">LOG(U71)</f>
        <v>5.8155777483242677</v>
      </c>
      <c r="W71" s="145">
        <f t="shared" si="15"/>
        <v>5.8082344438695177</v>
      </c>
      <c r="X71" s="120">
        <v>51.7</v>
      </c>
      <c r="Y71" s="151">
        <f t="shared" si="38"/>
        <v>52.686380919042875</v>
      </c>
    </row>
    <row r="72" spans="1:25">
      <c r="A72" s="102">
        <v>25</v>
      </c>
      <c r="B72" s="103">
        <v>1.69</v>
      </c>
      <c r="C72" s="104">
        <f t="shared" si="36"/>
        <v>0.26897185382530314</v>
      </c>
      <c r="D72" s="117">
        <f t="shared" si="32"/>
        <v>0.22788670461367352</v>
      </c>
      <c r="E72" s="128">
        <f t="shared" si="33"/>
        <v>-0.40072590271174768</v>
      </c>
      <c r="F72" s="124">
        <v>0.151</v>
      </c>
      <c r="G72" s="124">
        <f t="shared" si="39"/>
        <v>151000</v>
      </c>
      <c r="H72" s="143">
        <f t="shared" si="40"/>
        <v>5.1789769472931697</v>
      </c>
      <c r="I72" s="143">
        <f t="shared" si="37"/>
        <v>5.1819206797940849</v>
      </c>
      <c r="J72" s="120">
        <v>63.4</v>
      </c>
      <c r="K72" s="129">
        <f t="shared" ref="K72:K135" si="45">$AF$20*E72^4+$AF$21*E72^3+$AF$22*E72^2+$AF$23*E72+$AF$24</f>
        <v>63.625340511394292</v>
      </c>
      <c r="L72" s="128">
        <f t="shared" si="34"/>
        <v>-0.36261050455756372</v>
      </c>
      <c r="M72" s="124">
        <v>0.23400000000000001</v>
      </c>
      <c r="N72" s="124">
        <f t="shared" si="41"/>
        <v>234000</v>
      </c>
      <c r="O72" s="143">
        <f t="shared" si="42"/>
        <v>5.3692158574101425</v>
      </c>
      <c r="P72" s="145">
        <f t="shared" ref="P72:P135" si="46">$AD$20*L72^3+$AD$21*L72^2+$AD$22*L72+$AD$23</f>
        <v>5.3734225167763956</v>
      </c>
      <c r="Q72" s="120">
        <v>61</v>
      </c>
      <c r="R72" s="151">
        <f t="shared" ref="R72:R135" si="47">$AG$20*L72^4+$AG$21*L72^3+$AG$22*L72^2+$AG$23*L72+$AG$24</f>
        <v>61.610916445187677</v>
      </c>
      <c r="S72" s="128">
        <f t="shared" si="35"/>
        <v>-0.39450283529571395</v>
      </c>
      <c r="T72" s="124">
        <v>0.85699999999999998</v>
      </c>
      <c r="U72" s="124">
        <f t="shared" si="43"/>
        <v>857000</v>
      </c>
      <c r="V72" s="143">
        <f t="shared" si="44"/>
        <v>5.9329808219231985</v>
      </c>
      <c r="W72" s="145">
        <f t="shared" ref="W72:W135" si="48">$AE$20*S72^3+$AE$21*S72^2+$AE$22*S72+$AE$23</f>
        <v>5.9293951143794432</v>
      </c>
      <c r="X72" s="120">
        <v>51</v>
      </c>
      <c r="Y72" s="151">
        <f t="shared" si="38"/>
        <v>51.832437270235978</v>
      </c>
    </row>
    <row r="73" spans="1:25">
      <c r="A73" s="102">
        <v>25</v>
      </c>
      <c r="B73" s="103">
        <v>2.7</v>
      </c>
      <c r="C73" s="104">
        <f t="shared" si="36"/>
        <v>0.42971834634811745</v>
      </c>
      <c r="D73" s="118">
        <f t="shared" si="32"/>
        <v>0.43136376415898736</v>
      </c>
      <c r="E73" s="128">
        <f t="shared" si="33"/>
        <v>-0.19724884316643387</v>
      </c>
      <c r="F73" s="124">
        <v>0.21099999999999999</v>
      </c>
      <c r="G73" s="124">
        <f t="shared" si="39"/>
        <v>211000</v>
      </c>
      <c r="H73" s="143">
        <f t="shared" si="40"/>
        <v>5.3242824552976931</v>
      </c>
      <c r="I73" s="143">
        <f t="shared" si="37"/>
        <v>5.3235166796707816</v>
      </c>
      <c r="J73" s="120">
        <v>63.3</v>
      </c>
      <c r="K73" s="129">
        <f t="shared" si="45"/>
        <v>63.28499314539939</v>
      </c>
      <c r="L73" s="128">
        <f t="shared" si="34"/>
        <v>-0.15913344501224991</v>
      </c>
      <c r="M73" s="124">
        <v>0.32200000000000001</v>
      </c>
      <c r="N73" s="124">
        <f t="shared" si="41"/>
        <v>322000</v>
      </c>
      <c r="O73" s="143">
        <f t="shared" si="42"/>
        <v>5.5078558716958312</v>
      </c>
      <c r="P73" s="145">
        <f t="shared" si="46"/>
        <v>5.5117969637000659</v>
      </c>
      <c r="Q73" s="120">
        <v>60.7</v>
      </c>
      <c r="R73" s="151">
        <f t="shared" si="47"/>
        <v>61.128844041903093</v>
      </c>
      <c r="S73" s="128">
        <f t="shared" si="35"/>
        <v>-0.19102577575040014</v>
      </c>
      <c r="T73" s="124">
        <v>1.1200000000000001</v>
      </c>
      <c r="U73" s="124">
        <f t="shared" si="43"/>
        <v>1120000</v>
      </c>
      <c r="V73" s="143">
        <f t="shared" si="44"/>
        <v>6.0492180226701819</v>
      </c>
      <c r="W73" s="145">
        <f t="shared" si="48"/>
        <v>6.0467346479691466</v>
      </c>
      <c r="X73" s="120">
        <v>50.3</v>
      </c>
      <c r="Y73" s="151">
        <f t="shared" si="38"/>
        <v>50.915919540538809</v>
      </c>
    </row>
    <row r="74" spans="1:25">
      <c r="A74" s="102">
        <v>25</v>
      </c>
      <c r="B74" s="103">
        <v>4.33</v>
      </c>
      <c r="C74" s="104">
        <f t="shared" si="36"/>
        <v>0.68914090358790681</v>
      </c>
      <c r="D74" s="105">
        <f t="shared" si="32"/>
        <v>0.63648789635336545</v>
      </c>
      <c r="E74" s="128">
        <f t="shared" si="33"/>
        <v>7.87528902794421E-3</v>
      </c>
      <c r="F74" s="124">
        <v>0.29399999999999998</v>
      </c>
      <c r="G74" s="124">
        <f t="shared" si="39"/>
        <v>294000</v>
      </c>
      <c r="H74" s="143">
        <f t="shared" si="40"/>
        <v>5.4683473304121577</v>
      </c>
      <c r="I74" s="143">
        <f t="shared" si="37"/>
        <v>5.4650416033273084</v>
      </c>
      <c r="J74" s="120">
        <v>63</v>
      </c>
      <c r="K74" s="129">
        <f t="shared" si="45"/>
        <v>62.808778016636126</v>
      </c>
      <c r="L74" s="128">
        <f t="shared" si="34"/>
        <v>4.5990687182128176E-2</v>
      </c>
      <c r="M74" s="124">
        <v>0.443</v>
      </c>
      <c r="N74" s="124">
        <f t="shared" si="41"/>
        <v>443000</v>
      </c>
      <c r="O74" s="143">
        <f t="shared" si="42"/>
        <v>5.6464037262230695</v>
      </c>
      <c r="P74" s="145">
        <f t="shared" si="46"/>
        <v>5.6498815827209894</v>
      </c>
      <c r="Q74" s="120">
        <v>60.4</v>
      </c>
      <c r="R74" s="151">
        <f t="shared" si="47"/>
        <v>60.516197732589276</v>
      </c>
      <c r="S74" s="128">
        <f t="shared" si="35"/>
        <v>1.4098356443977944E-2</v>
      </c>
      <c r="T74" s="124">
        <v>1.45</v>
      </c>
      <c r="U74" s="124">
        <f t="shared" si="43"/>
        <v>1450000</v>
      </c>
      <c r="V74" s="143">
        <f t="shared" si="44"/>
        <v>6.1613680022349753</v>
      </c>
      <c r="W74" s="145">
        <f t="shared" si="48"/>
        <v>6.1629536540629735</v>
      </c>
      <c r="X74" s="120">
        <v>49.6</v>
      </c>
      <c r="Y74" s="151">
        <f t="shared" si="38"/>
        <v>49.920147748152829</v>
      </c>
    </row>
    <row r="75" spans="1:25">
      <c r="A75" s="102">
        <v>25</v>
      </c>
      <c r="B75" s="103">
        <v>6.93</v>
      </c>
      <c r="C75" s="104">
        <f t="shared" si="36"/>
        <v>1.1029437556268347</v>
      </c>
      <c r="D75" s="105">
        <f t="shared" si="32"/>
        <v>0.84073323461180671</v>
      </c>
      <c r="E75" s="128">
        <f t="shared" si="33"/>
        <v>0.21212062728638548</v>
      </c>
      <c r="F75" s="124">
        <v>0.41</v>
      </c>
      <c r="G75" s="124">
        <f t="shared" si="39"/>
        <v>410000</v>
      </c>
      <c r="H75" s="143">
        <f t="shared" si="40"/>
        <v>5.6127838567197355</v>
      </c>
      <c r="I75" s="143">
        <f t="shared" si="37"/>
        <v>5.6045504695786486</v>
      </c>
      <c r="J75" s="120">
        <v>62.7</v>
      </c>
      <c r="K75" s="129">
        <f t="shared" si="45"/>
        <v>62.197185637599489</v>
      </c>
      <c r="L75" s="128">
        <f t="shared" si="34"/>
        <v>0.25023602544056944</v>
      </c>
      <c r="M75" s="124">
        <v>0.60899999999999999</v>
      </c>
      <c r="N75" s="124">
        <f t="shared" si="41"/>
        <v>609000</v>
      </c>
      <c r="O75" s="143">
        <f t="shared" si="42"/>
        <v>5.7846172926328752</v>
      </c>
      <c r="P75" s="145">
        <f t="shared" si="46"/>
        <v>5.7857726157505951</v>
      </c>
      <c r="Q75" s="120">
        <v>59.9</v>
      </c>
      <c r="R75" s="151">
        <f t="shared" si="47"/>
        <v>59.778085962678603</v>
      </c>
      <c r="S75" s="128">
        <f t="shared" si="35"/>
        <v>0.21834369470241921</v>
      </c>
      <c r="T75" s="124">
        <v>1.88</v>
      </c>
      <c r="U75" s="124">
        <f t="shared" si="43"/>
        <v>1880000</v>
      </c>
      <c r="V75" s="143">
        <f t="shared" si="44"/>
        <v>6.2741578492636796</v>
      </c>
      <c r="W75" s="145">
        <f t="shared" si="48"/>
        <v>6.276481501412686</v>
      </c>
      <c r="X75" s="120">
        <v>48.8</v>
      </c>
      <c r="Y75" s="151">
        <f t="shared" si="38"/>
        <v>48.862258126843138</v>
      </c>
    </row>
    <row r="76" spans="1:25">
      <c r="A76" s="102">
        <v>25</v>
      </c>
      <c r="B76" s="103">
        <v>11.1</v>
      </c>
      <c r="C76" s="104">
        <f t="shared" si="36"/>
        <v>1.7666198683200383</v>
      </c>
      <c r="D76" s="105">
        <f t="shared" si="32"/>
        <v>1.0453229787866574</v>
      </c>
      <c r="E76" s="128">
        <f t="shared" si="33"/>
        <v>0.41671037146123613</v>
      </c>
      <c r="F76" s="124">
        <v>0.56999999999999995</v>
      </c>
      <c r="G76" s="124">
        <f t="shared" si="39"/>
        <v>570000</v>
      </c>
      <c r="H76" s="143">
        <f t="shared" si="40"/>
        <v>5.7558748556724915</v>
      </c>
      <c r="I76" s="143">
        <f t="shared" si="37"/>
        <v>5.7426884551750099</v>
      </c>
      <c r="J76" s="120">
        <v>62.2</v>
      </c>
      <c r="K76" s="129">
        <f t="shared" si="45"/>
        <v>61.444832265162226</v>
      </c>
      <c r="L76" s="128">
        <f t="shared" si="34"/>
        <v>0.45482576961542009</v>
      </c>
      <c r="M76" s="124">
        <v>0.83299999999999996</v>
      </c>
      <c r="N76" s="124">
        <f t="shared" si="41"/>
        <v>833000</v>
      </c>
      <c r="O76" s="143">
        <f t="shared" si="42"/>
        <v>5.920645001406788</v>
      </c>
      <c r="P76" s="145">
        <f t="shared" si="46"/>
        <v>5.9200942692148342</v>
      </c>
      <c r="Q76" s="120">
        <v>59.4</v>
      </c>
      <c r="R76" s="151">
        <f t="shared" si="47"/>
        <v>58.911146831532193</v>
      </c>
      <c r="S76" s="128">
        <f t="shared" si="35"/>
        <v>0.42293343887726986</v>
      </c>
      <c r="T76" s="124">
        <v>2.42</v>
      </c>
      <c r="U76" s="124">
        <f t="shared" si="43"/>
        <v>2420000</v>
      </c>
      <c r="V76" s="143">
        <f t="shared" si="44"/>
        <v>6.3838153659804311</v>
      </c>
      <c r="W76" s="145">
        <f t="shared" si="48"/>
        <v>6.3878785216747715</v>
      </c>
      <c r="X76" s="120">
        <v>48</v>
      </c>
      <c r="Y76" s="151">
        <f t="shared" si="38"/>
        <v>47.742406547017147</v>
      </c>
    </row>
    <row r="77" spans="1:25">
      <c r="A77" s="102">
        <v>25</v>
      </c>
      <c r="B77" s="103">
        <v>17.8</v>
      </c>
      <c r="C77" s="104">
        <f t="shared" si="36"/>
        <v>2.8329579870357371</v>
      </c>
      <c r="D77" s="105">
        <f t="shared" si="32"/>
        <v>1.2504200023088941</v>
      </c>
      <c r="E77" s="128">
        <f t="shared" si="33"/>
        <v>0.62180739498347282</v>
      </c>
      <c r="F77" s="124">
        <v>0.79</v>
      </c>
      <c r="G77" s="124">
        <f t="shared" si="39"/>
        <v>790000</v>
      </c>
      <c r="H77" s="143">
        <f t="shared" si="40"/>
        <v>5.8976270912904418</v>
      </c>
      <c r="I77" s="143">
        <f t="shared" si="37"/>
        <v>5.879358748945724</v>
      </c>
      <c r="J77" s="120">
        <v>61.5</v>
      </c>
      <c r="K77" s="129">
        <f t="shared" si="45"/>
        <v>60.550366180526815</v>
      </c>
      <c r="L77" s="128">
        <f t="shared" si="34"/>
        <v>0.65992279313765678</v>
      </c>
      <c r="M77" s="124">
        <v>1.1399999999999999</v>
      </c>
      <c r="N77" s="124">
        <f t="shared" si="41"/>
        <v>1140000</v>
      </c>
      <c r="O77" s="143">
        <f t="shared" si="42"/>
        <v>6.0569048513364727</v>
      </c>
      <c r="P77" s="145">
        <f t="shared" si="46"/>
        <v>6.0527454327454633</v>
      </c>
      <c r="Q77" s="120">
        <v>58.7</v>
      </c>
      <c r="R77" s="151">
        <f t="shared" si="47"/>
        <v>57.916749649509896</v>
      </c>
      <c r="S77" s="128">
        <f t="shared" si="35"/>
        <v>0.62803046239950655</v>
      </c>
      <c r="T77" s="124">
        <v>3.1</v>
      </c>
      <c r="U77" s="124">
        <f t="shared" si="43"/>
        <v>3100000</v>
      </c>
      <c r="V77" s="143">
        <f t="shared" si="44"/>
        <v>6.4913616938342731</v>
      </c>
      <c r="W77" s="145">
        <f t="shared" si="48"/>
        <v>6.4970901221120263</v>
      </c>
      <c r="X77" s="120">
        <v>47.1</v>
      </c>
      <c r="Y77" s="151">
        <f t="shared" si="38"/>
        <v>46.566531940239116</v>
      </c>
    </row>
    <row r="78" spans="1:25">
      <c r="A78" s="102">
        <v>25</v>
      </c>
      <c r="B78" s="103">
        <v>28.5</v>
      </c>
      <c r="C78" s="104">
        <f t="shared" si="36"/>
        <v>4.5359158781190176</v>
      </c>
      <c r="D78" s="105">
        <f t="shared" si="32"/>
        <v>1.4548448600085102</v>
      </c>
      <c r="E78" s="128">
        <f t="shared" si="33"/>
        <v>0.82623225268308897</v>
      </c>
      <c r="F78" s="124">
        <v>1.0900000000000001</v>
      </c>
      <c r="G78" s="124">
        <f t="shared" si="39"/>
        <v>1090000</v>
      </c>
      <c r="H78" s="143">
        <f t="shared" si="40"/>
        <v>6.0374264979406238</v>
      </c>
      <c r="I78" s="143">
        <f t="shared" si="37"/>
        <v>6.0135815108753343</v>
      </c>
      <c r="J78" s="120">
        <v>60.7</v>
      </c>
      <c r="K78" s="129">
        <f t="shared" si="45"/>
        <v>59.521601502467853</v>
      </c>
      <c r="L78" s="128">
        <f t="shared" si="34"/>
        <v>0.86434765083727294</v>
      </c>
      <c r="M78" s="124">
        <v>1.54</v>
      </c>
      <c r="N78" s="124">
        <f t="shared" si="41"/>
        <v>1540000</v>
      </c>
      <c r="O78" s="143">
        <f t="shared" si="42"/>
        <v>6.1875207208364627</v>
      </c>
      <c r="P78" s="145">
        <f t="shared" si="46"/>
        <v>6.1827695539090195</v>
      </c>
      <c r="Q78" s="120">
        <v>57.9</v>
      </c>
      <c r="R78" s="151">
        <f t="shared" si="47"/>
        <v>56.805900070555722</v>
      </c>
      <c r="S78" s="128">
        <f t="shared" si="35"/>
        <v>0.83245532009912271</v>
      </c>
      <c r="T78" s="124">
        <v>3.96</v>
      </c>
      <c r="U78" s="124">
        <f t="shared" si="43"/>
        <v>3960000</v>
      </c>
      <c r="V78" s="143">
        <f t="shared" si="44"/>
        <v>6.5976951859255122</v>
      </c>
      <c r="W78" s="145">
        <f t="shared" si="48"/>
        <v>6.6033629069423627</v>
      </c>
      <c r="X78" s="120">
        <v>46.3</v>
      </c>
      <c r="Y78" s="151">
        <f t="shared" si="38"/>
        <v>45.349586242950174</v>
      </c>
    </row>
    <row r="79" spans="1:25">
      <c r="A79" s="102">
        <v>25</v>
      </c>
      <c r="B79" s="103">
        <v>45.6</v>
      </c>
      <c r="C79" s="104">
        <f t="shared" si="36"/>
        <v>7.2574654049904277</v>
      </c>
      <c r="D79" s="116">
        <f t="shared" si="32"/>
        <v>1.658964842664435</v>
      </c>
      <c r="E79" s="128">
        <f t="shared" si="33"/>
        <v>1.0303522353390138</v>
      </c>
      <c r="F79" s="124">
        <v>1.5</v>
      </c>
      <c r="G79" s="124">
        <f t="shared" si="39"/>
        <v>1500000</v>
      </c>
      <c r="H79" s="143">
        <f t="shared" si="40"/>
        <v>6.1760912590556813</v>
      </c>
      <c r="I79" s="143">
        <f t="shared" si="37"/>
        <v>6.1454170532526868</v>
      </c>
      <c r="J79" s="120">
        <v>59.8</v>
      </c>
      <c r="K79" s="129">
        <f t="shared" si="45"/>
        <v>58.362532004747621</v>
      </c>
      <c r="L79" s="128">
        <f t="shared" si="34"/>
        <v>1.0684676334931977</v>
      </c>
      <c r="M79" s="124">
        <v>2.09</v>
      </c>
      <c r="N79" s="124">
        <f t="shared" si="41"/>
        <v>2089999.9999999998</v>
      </c>
      <c r="O79" s="143">
        <f t="shared" si="42"/>
        <v>6.3201462861110542</v>
      </c>
      <c r="P79" s="145">
        <f t="shared" si="46"/>
        <v>6.3102207233943277</v>
      </c>
      <c r="Q79" s="120">
        <v>57</v>
      </c>
      <c r="R79" s="151">
        <f t="shared" si="47"/>
        <v>55.584849835254843</v>
      </c>
      <c r="S79" s="128">
        <f t="shared" si="35"/>
        <v>1.0365753027550475</v>
      </c>
      <c r="T79" s="124">
        <v>5.03</v>
      </c>
      <c r="U79" s="124">
        <f t="shared" si="43"/>
        <v>5030000</v>
      </c>
      <c r="V79" s="143">
        <f t="shared" si="44"/>
        <v>6.7015679850559273</v>
      </c>
      <c r="W79" s="145">
        <f t="shared" si="48"/>
        <v>6.7067785728247138</v>
      </c>
      <c r="X79" s="120">
        <v>45.4</v>
      </c>
      <c r="Y79" s="151">
        <f t="shared" si="38"/>
        <v>44.098731703333982</v>
      </c>
    </row>
    <row r="80" spans="1:25" ht="15.75" thickBot="1">
      <c r="A80" s="106">
        <v>25</v>
      </c>
      <c r="B80" s="107">
        <v>73</v>
      </c>
      <c r="C80" s="108">
        <f>B80/(2*PI())</f>
        <v>11.618310845708359</v>
      </c>
      <c r="D80" s="109">
        <f>LOG(B80)</f>
        <v>1.8633228601204559</v>
      </c>
      <c r="E80" s="130">
        <f t="shared" si="33"/>
        <v>1.2347102527950347</v>
      </c>
      <c r="F80" s="131">
        <v>2.0499999999999998</v>
      </c>
      <c r="G80" s="131">
        <f t="shared" si="39"/>
        <v>2049999.9999999998</v>
      </c>
      <c r="H80" s="144">
        <f t="shared" si="40"/>
        <v>6.3117538610557542</v>
      </c>
      <c r="I80" s="144">
        <f t="shared" si="37"/>
        <v>6.2750219739296558</v>
      </c>
      <c r="J80" s="121">
        <v>58.7</v>
      </c>
      <c r="K80" s="132">
        <f t="shared" si="45"/>
        <v>57.077366448335368</v>
      </c>
      <c r="L80" s="130">
        <f t="shared" si="34"/>
        <v>1.2728256509492186</v>
      </c>
      <c r="M80" s="131">
        <v>2.81</v>
      </c>
      <c r="N80" s="131">
        <f t="shared" si="41"/>
        <v>2810000</v>
      </c>
      <c r="O80" s="144">
        <f t="shared" si="42"/>
        <v>6.4487063199050798</v>
      </c>
      <c r="P80" s="144">
        <f t="shared" si="46"/>
        <v>6.4352439141842641</v>
      </c>
      <c r="Q80" s="121">
        <v>56</v>
      </c>
      <c r="R80" s="156">
        <f t="shared" si="47"/>
        <v>54.260071738007383</v>
      </c>
      <c r="S80" s="130">
        <f t="shared" si="35"/>
        <v>1.2409333202110684</v>
      </c>
      <c r="T80" s="131">
        <v>6.35</v>
      </c>
      <c r="U80" s="131">
        <f t="shared" si="43"/>
        <v>6350000</v>
      </c>
      <c r="V80" s="144">
        <f t="shared" si="44"/>
        <v>6.802773725291976</v>
      </c>
      <c r="W80" s="152">
        <f t="shared" si="48"/>
        <v>6.8074858044826509</v>
      </c>
      <c r="X80" s="121">
        <v>44.5</v>
      </c>
      <c r="Y80" s="156">
        <f t="shared" si="38"/>
        <v>42.820622573287451</v>
      </c>
    </row>
    <row r="81" spans="1:25">
      <c r="A81" s="110">
        <v>30</v>
      </c>
      <c r="B81" s="113">
        <v>0.1</v>
      </c>
      <c r="C81" s="114">
        <f>B81/(2*PI())</f>
        <v>1.5915494309189534E-2</v>
      </c>
      <c r="D81" s="101">
        <f>LOG(B81)</f>
        <v>-1</v>
      </c>
      <c r="E81" s="125">
        <f>D81+$AC$11</f>
        <v>-2.2388979609731474</v>
      </c>
      <c r="F81" s="126">
        <v>7.4799999999999997E-3</v>
      </c>
      <c r="G81" s="126">
        <f t="shared" si="39"/>
        <v>7480</v>
      </c>
      <c r="H81" s="142">
        <f t="shared" si="40"/>
        <v>3.8739015978644615</v>
      </c>
      <c r="I81" s="142">
        <f t="shared" si="37"/>
        <v>3.8804242617814122</v>
      </c>
      <c r="J81" s="123">
        <v>61.8</v>
      </c>
      <c r="K81" s="235">
        <f t="shared" si="45"/>
        <v>62.670416661859832</v>
      </c>
      <c r="L81" s="125">
        <f>D81+$AD$11</f>
        <v>-2.1735537724400085</v>
      </c>
      <c r="M81" s="126">
        <v>1.2699999999999999E-2</v>
      </c>
      <c r="N81" s="126">
        <f t="shared" si="41"/>
        <v>12700</v>
      </c>
      <c r="O81" s="142">
        <f t="shared" si="42"/>
        <v>4.1038037209559572</v>
      </c>
      <c r="P81" s="145">
        <f t="shared" si="46"/>
        <v>4.1114146795483668</v>
      </c>
      <c r="Q81" s="123">
        <v>61.3</v>
      </c>
      <c r="R81" s="151">
        <f t="shared" si="47"/>
        <v>61.728037786855211</v>
      </c>
      <c r="S81" s="154">
        <f>D81+$AE$11</f>
        <v>-2.207036250508847</v>
      </c>
      <c r="T81" s="155">
        <v>6.93E-2</v>
      </c>
      <c r="U81" s="155">
        <f t="shared" si="43"/>
        <v>69300</v>
      </c>
      <c r="V81" s="145">
        <f t="shared" si="44"/>
        <v>4.8407332346118066</v>
      </c>
      <c r="W81" s="145">
        <f t="shared" si="48"/>
        <v>4.8141536469728337</v>
      </c>
      <c r="X81" s="122">
        <v>55.5</v>
      </c>
      <c r="Y81" s="151">
        <f t="shared" si="38"/>
        <v>56.470194571821288</v>
      </c>
    </row>
    <row r="82" spans="1:25">
      <c r="A82" s="102">
        <v>30</v>
      </c>
      <c r="B82" s="103">
        <v>0.16</v>
      </c>
      <c r="C82" s="104">
        <f>B82/(2*PI())</f>
        <v>2.5464790894703257E-2</v>
      </c>
      <c r="D82" s="117">
        <f t="shared" ref="D82:D94" si="49">LOG(B82)</f>
        <v>-0.79588001734407521</v>
      </c>
      <c r="E82" s="128">
        <f t="shared" ref="E82:E95" si="50">D82+$AC$11</f>
        <v>-2.0347779783172228</v>
      </c>
      <c r="F82" s="124">
        <v>1.04E-2</v>
      </c>
      <c r="G82" s="124">
        <f t="shared" si="39"/>
        <v>10400</v>
      </c>
      <c r="H82" s="143">
        <f t="shared" si="40"/>
        <v>4.0170333392987807</v>
      </c>
      <c r="I82" s="143">
        <f t="shared" si="37"/>
        <v>4.024597551768208</v>
      </c>
      <c r="J82" s="120">
        <v>62</v>
      </c>
      <c r="K82" s="129">
        <f t="shared" si="45"/>
        <v>62.923392955138574</v>
      </c>
      <c r="L82" s="128">
        <f t="shared" ref="L82:L95" si="51">D82+$AD$11</f>
        <v>-1.9694337897840837</v>
      </c>
      <c r="M82" s="124">
        <v>1.7899999999999999E-2</v>
      </c>
      <c r="N82" s="124">
        <f t="shared" si="41"/>
        <v>17900</v>
      </c>
      <c r="O82" s="143">
        <f t="shared" si="42"/>
        <v>4.2528530309798933</v>
      </c>
      <c r="P82" s="145">
        <f t="shared" si="46"/>
        <v>4.2541365219256351</v>
      </c>
      <c r="Q82" s="120">
        <v>61.4</v>
      </c>
      <c r="R82" s="151">
        <f t="shared" si="47"/>
        <v>61.926682769954546</v>
      </c>
      <c r="S82" s="128">
        <f t="shared" ref="S82:S95" si="52">D82+$AE$11</f>
        <v>-2.002916267852922</v>
      </c>
      <c r="T82" s="124">
        <v>9.3200000000000005E-2</v>
      </c>
      <c r="U82" s="124">
        <f t="shared" si="43"/>
        <v>93200</v>
      </c>
      <c r="V82" s="143">
        <f t="shared" si="44"/>
        <v>4.9694159123539814</v>
      </c>
      <c r="W82" s="145">
        <f t="shared" si="48"/>
        <v>4.9445524061869648</v>
      </c>
      <c r="X82" s="120">
        <v>55.1</v>
      </c>
      <c r="Y82" s="151">
        <f t="shared" si="38"/>
        <v>56.266758823389807</v>
      </c>
    </row>
    <row r="83" spans="1:25">
      <c r="A83" s="102">
        <v>30</v>
      </c>
      <c r="B83" s="103">
        <v>0.25600000000000001</v>
      </c>
      <c r="C83" s="115">
        <f>B83/(2*PI())</f>
        <v>4.074366543152521E-2</v>
      </c>
      <c r="D83" s="105">
        <f t="shared" si="49"/>
        <v>-0.59176003468815042</v>
      </c>
      <c r="E83" s="128">
        <f t="shared" si="50"/>
        <v>-1.8306579956612978</v>
      </c>
      <c r="F83" s="124">
        <v>1.44E-2</v>
      </c>
      <c r="G83" s="124">
        <f t="shared" si="39"/>
        <v>14400</v>
      </c>
      <c r="H83" s="143">
        <f t="shared" si="40"/>
        <v>4.1583624920952493</v>
      </c>
      <c r="I83" s="143">
        <f t="shared" si="37"/>
        <v>4.1693131034770268</v>
      </c>
      <c r="J83" s="120">
        <v>62.3</v>
      </c>
      <c r="K83" s="129">
        <f t="shared" si="45"/>
        <v>63.191733708514491</v>
      </c>
      <c r="L83" s="128">
        <f t="shared" si="51"/>
        <v>-1.7653138071281589</v>
      </c>
      <c r="M83" s="124">
        <v>2.4899999999999999E-2</v>
      </c>
      <c r="N83" s="124">
        <f t="shared" si="41"/>
        <v>24900</v>
      </c>
      <c r="O83" s="143">
        <f t="shared" si="42"/>
        <v>4.3961993470957363</v>
      </c>
      <c r="P83" s="145">
        <f t="shared" si="46"/>
        <v>4.3971836151808956</v>
      </c>
      <c r="Q83" s="120">
        <v>61.5</v>
      </c>
      <c r="R83" s="151">
        <f t="shared" si="47"/>
        <v>62.113879366729535</v>
      </c>
      <c r="S83" s="128">
        <f t="shared" si="52"/>
        <v>-1.7987962851969974</v>
      </c>
      <c r="T83" s="124">
        <v>0.125</v>
      </c>
      <c r="U83" s="124">
        <f t="shared" si="43"/>
        <v>125000</v>
      </c>
      <c r="V83" s="143">
        <f t="shared" si="44"/>
        <v>5.0969100130080562</v>
      </c>
      <c r="W83" s="145">
        <f t="shared" si="48"/>
        <v>5.0740236896469249</v>
      </c>
      <c r="X83" s="120">
        <v>54.8</v>
      </c>
      <c r="Y83" s="151">
        <f t="shared" si="38"/>
        <v>55.986217518994223</v>
      </c>
    </row>
    <row r="84" spans="1:25">
      <c r="A84" s="102">
        <v>30</v>
      </c>
      <c r="B84" s="103">
        <v>0.41099999999999998</v>
      </c>
      <c r="C84" s="104">
        <f>B84/(2*PI())</f>
        <v>6.5412681610768977E-2</v>
      </c>
      <c r="D84" s="105">
        <f t="shared" si="49"/>
        <v>-0.38615817812393083</v>
      </c>
      <c r="E84" s="128">
        <f t="shared" si="50"/>
        <v>-1.6250561390970781</v>
      </c>
      <c r="F84" s="124">
        <v>0.02</v>
      </c>
      <c r="G84" s="124">
        <f t="shared" si="39"/>
        <v>20000</v>
      </c>
      <c r="H84" s="143">
        <f t="shared" si="40"/>
        <v>4.3010299956639813</v>
      </c>
      <c r="I84" s="143">
        <f t="shared" si="37"/>
        <v>4.31543023048902</v>
      </c>
      <c r="J84" s="120">
        <v>62.7</v>
      </c>
      <c r="K84" s="129">
        <f t="shared" si="45"/>
        <v>63.451373449512843</v>
      </c>
      <c r="L84" s="128">
        <f t="shared" si="51"/>
        <v>-1.5597119505639392</v>
      </c>
      <c r="M84" s="124">
        <v>3.4599999999999999E-2</v>
      </c>
      <c r="N84" s="124">
        <f t="shared" si="41"/>
        <v>34600</v>
      </c>
      <c r="O84" s="143">
        <f t="shared" si="42"/>
        <v>4.5390760987927763</v>
      </c>
      <c r="P84" s="145">
        <f t="shared" si="46"/>
        <v>4.5414007328510779</v>
      </c>
      <c r="Q84" s="120">
        <v>61.6</v>
      </c>
      <c r="R84" s="151">
        <f t="shared" si="47"/>
        <v>62.268747890556121</v>
      </c>
      <c r="S84" s="128">
        <f t="shared" si="52"/>
        <v>-1.5931944286327777</v>
      </c>
      <c r="T84" s="124">
        <v>0.16600000000000001</v>
      </c>
      <c r="U84" s="124">
        <f t="shared" si="43"/>
        <v>166000</v>
      </c>
      <c r="V84" s="143">
        <f t="shared" si="44"/>
        <v>5.220108088040055</v>
      </c>
      <c r="W84" s="145">
        <f t="shared" si="48"/>
        <v>5.2033682433078292</v>
      </c>
      <c r="X84" s="120">
        <v>54.5</v>
      </c>
      <c r="Y84" s="151">
        <f t="shared" si="38"/>
        <v>55.622612839321548</v>
      </c>
    </row>
    <row r="85" spans="1:25">
      <c r="A85" s="102">
        <v>30</v>
      </c>
      <c r="B85" s="103">
        <v>0.65800000000000003</v>
      </c>
      <c r="C85" s="104">
        <f t="shared" ref="C85:C94" si="53">B85/(2*PI())</f>
        <v>0.10472395255446713</v>
      </c>
      <c r="D85" s="117">
        <f t="shared" si="49"/>
        <v>-0.18177410638604449</v>
      </c>
      <c r="E85" s="128">
        <f t="shared" si="50"/>
        <v>-1.4206720673591919</v>
      </c>
      <c r="F85" s="124">
        <v>2.7799999999999998E-2</v>
      </c>
      <c r="G85" s="124">
        <f t="shared" si="39"/>
        <v>27800</v>
      </c>
      <c r="H85" s="143">
        <f t="shared" si="40"/>
        <v>4.4440447959180762</v>
      </c>
      <c r="I85" s="143">
        <f t="shared" si="37"/>
        <v>4.4608347580216048</v>
      </c>
      <c r="J85" s="120">
        <v>63.1</v>
      </c>
      <c r="K85" s="129">
        <f t="shared" si="45"/>
        <v>63.675211109687211</v>
      </c>
      <c r="L85" s="128">
        <f t="shared" si="51"/>
        <v>-1.355327878826053</v>
      </c>
      <c r="M85" s="124">
        <v>4.7899999999999998E-2</v>
      </c>
      <c r="N85" s="124">
        <f t="shared" si="41"/>
        <v>47900</v>
      </c>
      <c r="O85" s="143">
        <f t="shared" si="42"/>
        <v>4.6803355134145637</v>
      </c>
      <c r="P85" s="145">
        <f t="shared" si="46"/>
        <v>4.6846981676466708</v>
      </c>
      <c r="Q85" s="120">
        <v>61.7</v>
      </c>
      <c r="R85" s="151">
        <f t="shared" si="47"/>
        <v>62.369474192062093</v>
      </c>
      <c r="S85" s="128">
        <f t="shared" si="52"/>
        <v>-1.3888103568948915</v>
      </c>
      <c r="T85" s="124">
        <v>0.222</v>
      </c>
      <c r="U85" s="124">
        <f t="shared" si="43"/>
        <v>222000</v>
      </c>
      <c r="V85" s="143">
        <f t="shared" si="44"/>
        <v>5.3463529744506388</v>
      </c>
      <c r="W85" s="145">
        <f t="shared" si="48"/>
        <v>5.3307572116604751</v>
      </c>
      <c r="X85" s="120">
        <v>54.2</v>
      </c>
      <c r="Y85" s="151">
        <f t="shared" si="38"/>
        <v>55.178442809283951</v>
      </c>
    </row>
    <row r="86" spans="1:25">
      <c r="A86" s="102">
        <v>30</v>
      </c>
      <c r="B86" s="103">
        <v>1.05</v>
      </c>
      <c r="C86" s="104">
        <f t="shared" si="53"/>
        <v>0.16711269024649011</v>
      </c>
      <c r="D86" s="105">
        <f t="shared" si="49"/>
        <v>2.1189299069938092E-2</v>
      </c>
      <c r="E86" s="128">
        <f t="shared" si="50"/>
        <v>-1.2177086619032094</v>
      </c>
      <c r="F86" s="124">
        <v>3.8800000000000001E-2</v>
      </c>
      <c r="G86" s="124">
        <f t="shared" si="39"/>
        <v>38800</v>
      </c>
      <c r="H86" s="143">
        <f t="shared" si="40"/>
        <v>4.5888317255942068</v>
      </c>
      <c r="I86" s="143">
        <f t="shared" si="37"/>
        <v>4.6051861265193885</v>
      </c>
      <c r="J86" s="120">
        <v>63.5</v>
      </c>
      <c r="K86" s="129">
        <f t="shared" si="45"/>
        <v>63.842717543222015</v>
      </c>
      <c r="L86" s="128">
        <f t="shared" si="51"/>
        <v>-1.1523644733700704</v>
      </c>
      <c r="M86" s="124">
        <v>6.6299999999999998E-2</v>
      </c>
      <c r="N86" s="124">
        <f t="shared" si="41"/>
        <v>66300</v>
      </c>
      <c r="O86" s="143">
        <f t="shared" si="42"/>
        <v>4.8215135284047728</v>
      </c>
      <c r="P86" s="145">
        <f t="shared" si="46"/>
        <v>4.8267416082603107</v>
      </c>
      <c r="Q86" s="120">
        <v>61.8</v>
      </c>
      <c r="R86" s="151">
        <f t="shared" si="47"/>
        <v>62.399821999659892</v>
      </c>
      <c r="S86" s="128">
        <f t="shared" si="52"/>
        <v>-1.1858469514389089</v>
      </c>
      <c r="T86" s="124">
        <v>0.29499999999999998</v>
      </c>
      <c r="U86" s="124">
        <f t="shared" si="43"/>
        <v>295000</v>
      </c>
      <c r="V86" s="143">
        <f t="shared" si="44"/>
        <v>5.4698220159781634</v>
      </c>
      <c r="W86" s="145">
        <f t="shared" si="48"/>
        <v>5.4559606104038716</v>
      </c>
      <c r="X86" s="120">
        <v>53.8</v>
      </c>
      <c r="Y86" s="151">
        <f t="shared" si="38"/>
        <v>54.654585275976757</v>
      </c>
    </row>
    <row r="87" spans="1:25">
      <c r="A87" s="102">
        <v>30</v>
      </c>
      <c r="B87" s="103">
        <v>1.69</v>
      </c>
      <c r="C87" s="104">
        <f t="shared" si="53"/>
        <v>0.26897185382530314</v>
      </c>
      <c r="D87" s="117">
        <f t="shared" si="49"/>
        <v>0.22788670461367352</v>
      </c>
      <c r="E87" s="128">
        <f t="shared" si="50"/>
        <v>-1.011011256359474</v>
      </c>
      <c r="F87" s="124">
        <v>5.4199999999999998E-2</v>
      </c>
      <c r="G87" s="124">
        <f t="shared" si="39"/>
        <v>54200</v>
      </c>
      <c r="H87" s="143">
        <f t="shared" si="40"/>
        <v>4.7339992865383866</v>
      </c>
      <c r="I87" s="143">
        <f t="shared" si="37"/>
        <v>4.7519514003530396</v>
      </c>
      <c r="J87" s="120">
        <v>63.9</v>
      </c>
      <c r="K87" s="129">
        <f t="shared" si="45"/>
        <v>63.938103978146977</v>
      </c>
      <c r="L87" s="128">
        <f t="shared" si="51"/>
        <v>-0.94566706782633492</v>
      </c>
      <c r="M87" s="124">
        <v>9.1899999999999996E-2</v>
      </c>
      <c r="N87" s="124">
        <f t="shared" si="41"/>
        <v>91900</v>
      </c>
      <c r="O87" s="143">
        <f t="shared" si="42"/>
        <v>4.9633155113861109</v>
      </c>
      <c r="P87" s="145">
        <f t="shared" si="46"/>
        <v>4.9709357435613253</v>
      </c>
      <c r="Q87" s="120">
        <v>61.9</v>
      </c>
      <c r="R87" s="151">
        <f t="shared" si="47"/>
        <v>62.344073385705286</v>
      </c>
      <c r="S87" s="128">
        <f t="shared" si="52"/>
        <v>-0.97914954589517345</v>
      </c>
      <c r="T87" s="124">
        <v>0.39</v>
      </c>
      <c r="U87" s="124">
        <f t="shared" si="43"/>
        <v>390000</v>
      </c>
      <c r="V87" s="143">
        <f t="shared" si="44"/>
        <v>5.5910646070264995</v>
      </c>
      <c r="W87" s="145">
        <f t="shared" si="48"/>
        <v>5.5820061169993886</v>
      </c>
      <c r="X87" s="120">
        <v>53.4</v>
      </c>
      <c r="Y87" s="151">
        <f t="shared" si="38"/>
        <v>54.036079635337835</v>
      </c>
    </row>
    <row r="88" spans="1:25">
      <c r="A88" s="102">
        <v>30</v>
      </c>
      <c r="B88" s="103">
        <v>2.7</v>
      </c>
      <c r="C88" s="104">
        <f t="shared" si="53"/>
        <v>0.42971834634811745</v>
      </c>
      <c r="D88" s="118">
        <f t="shared" si="49"/>
        <v>0.43136376415898736</v>
      </c>
      <c r="E88" s="128">
        <f t="shared" si="50"/>
        <v>-0.80753419681416005</v>
      </c>
      <c r="F88" s="124">
        <v>7.5899999999999995E-2</v>
      </c>
      <c r="G88" s="124">
        <f t="shared" si="39"/>
        <v>75900</v>
      </c>
      <c r="H88" s="143">
        <f t="shared" si="40"/>
        <v>4.8802417758954801</v>
      </c>
      <c r="I88" s="143">
        <f t="shared" si="37"/>
        <v>4.8959965863920338</v>
      </c>
      <c r="J88" s="120">
        <v>64.2</v>
      </c>
      <c r="K88" s="129">
        <f t="shared" si="45"/>
        <v>63.941449021199965</v>
      </c>
      <c r="L88" s="128">
        <f t="shared" si="51"/>
        <v>-0.74219000828102111</v>
      </c>
      <c r="M88" s="124">
        <v>0.127</v>
      </c>
      <c r="N88" s="124">
        <f t="shared" si="41"/>
        <v>127000</v>
      </c>
      <c r="O88" s="143">
        <f t="shared" si="42"/>
        <v>5.1038037209559572</v>
      </c>
      <c r="P88" s="145">
        <f t="shared" si="46"/>
        <v>5.1122322076433049</v>
      </c>
      <c r="Q88" s="120">
        <v>61.9</v>
      </c>
      <c r="R88" s="151">
        <f t="shared" si="47"/>
        <v>62.191007754177093</v>
      </c>
      <c r="S88" s="128">
        <f t="shared" si="52"/>
        <v>-0.77567248634985964</v>
      </c>
      <c r="T88" s="124">
        <v>0.51600000000000001</v>
      </c>
      <c r="U88" s="124">
        <f t="shared" si="43"/>
        <v>516000</v>
      </c>
      <c r="V88" s="143">
        <f t="shared" si="44"/>
        <v>5.7126497016272113</v>
      </c>
      <c r="W88" s="145">
        <f t="shared" si="48"/>
        <v>5.7045197597812702</v>
      </c>
      <c r="X88" s="120">
        <v>52.9</v>
      </c>
      <c r="Y88" s="151">
        <f t="shared" si="38"/>
        <v>53.344127208585554</v>
      </c>
    </row>
    <row r="89" spans="1:25">
      <c r="A89" s="102">
        <v>30</v>
      </c>
      <c r="B89" s="103">
        <v>4.33</v>
      </c>
      <c r="C89" s="104">
        <f t="shared" si="53"/>
        <v>0.68914090358790681</v>
      </c>
      <c r="D89" s="105">
        <f t="shared" si="49"/>
        <v>0.63648789635336545</v>
      </c>
      <c r="E89" s="128">
        <f t="shared" si="50"/>
        <v>-0.60241006461978197</v>
      </c>
      <c r="F89" s="124">
        <v>0.107</v>
      </c>
      <c r="G89" s="124">
        <f t="shared" si="39"/>
        <v>107000</v>
      </c>
      <c r="H89" s="143">
        <f t="shared" si="40"/>
        <v>5.0293837776852097</v>
      </c>
      <c r="I89" s="143">
        <f t="shared" si="37"/>
        <v>5.0405757648111305</v>
      </c>
      <c r="J89" s="120">
        <v>64.5</v>
      </c>
      <c r="K89" s="129">
        <f t="shared" si="45"/>
        <v>63.839711094968195</v>
      </c>
      <c r="L89" s="128">
        <f t="shared" si="51"/>
        <v>-0.53706587608664302</v>
      </c>
      <c r="M89" s="124">
        <v>0.17599999999999999</v>
      </c>
      <c r="N89" s="124">
        <f t="shared" si="41"/>
        <v>176000</v>
      </c>
      <c r="O89" s="143">
        <f t="shared" si="42"/>
        <v>5.2455126678141495</v>
      </c>
      <c r="P89" s="145">
        <f t="shared" si="46"/>
        <v>5.2538217939776848</v>
      </c>
      <c r="Q89" s="120">
        <v>61.9</v>
      </c>
      <c r="R89" s="151">
        <f t="shared" si="47"/>
        <v>61.927524901619101</v>
      </c>
      <c r="S89" s="128">
        <f t="shared" si="52"/>
        <v>-0.57054835415548155</v>
      </c>
      <c r="T89" s="124">
        <v>0.68100000000000005</v>
      </c>
      <c r="U89" s="124">
        <f t="shared" si="43"/>
        <v>681000</v>
      </c>
      <c r="V89" s="143">
        <f t="shared" si="44"/>
        <v>5.8331471119127851</v>
      </c>
      <c r="W89" s="145">
        <f t="shared" si="48"/>
        <v>5.8263216812684835</v>
      </c>
      <c r="X89" s="120">
        <v>52.4</v>
      </c>
      <c r="Y89" s="151">
        <f t="shared" si="38"/>
        <v>52.56479894416578</v>
      </c>
    </row>
    <row r="90" spans="1:25">
      <c r="A90" s="102">
        <v>30</v>
      </c>
      <c r="B90" s="103">
        <v>6.93</v>
      </c>
      <c r="C90" s="104">
        <f t="shared" si="53"/>
        <v>1.1029437556268347</v>
      </c>
      <c r="D90" s="105">
        <f t="shared" si="49"/>
        <v>0.84073323461180671</v>
      </c>
      <c r="E90" s="128">
        <f t="shared" si="50"/>
        <v>-0.3981647263613407</v>
      </c>
      <c r="F90" s="124">
        <v>0.15</v>
      </c>
      <c r="G90" s="124">
        <f t="shared" si="39"/>
        <v>150000</v>
      </c>
      <c r="H90" s="143">
        <f t="shared" si="40"/>
        <v>5.1760912590556813</v>
      </c>
      <c r="I90" s="143">
        <f t="shared" si="37"/>
        <v>5.1837096324964982</v>
      </c>
      <c r="J90" s="120">
        <v>64.599999999999994</v>
      </c>
      <c r="K90" s="129">
        <f t="shared" si="45"/>
        <v>63.621847717214443</v>
      </c>
      <c r="L90" s="128">
        <f t="shared" si="51"/>
        <v>-0.33282053782820176</v>
      </c>
      <c r="M90" s="124">
        <v>0.24399999999999999</v>
      </c>
      <c r="N90" s="124">
        <f t="shared" si="41"/>
        <v>244000</v>
      </c>
      <c r="O90" s="143">
        <f t="shared" si="42"/>
        <v>5.3873898263387296</v>
      </c>
      <c r="P90" s="145">
        <f t="shared" si="46"/>
        <v>5.3937607267885213</v>
      </c>
      <c r="Q90" s="120">
        <v>61.8</v>
      </c>
      <c r="R90" s="151">
        <f t="shared" si="47"/>
        <v>61.54803063132794</v>
      </c>
      <c r="S90" s="128">
        <f t="shared" si="52"/>
        <v>-0.36630301589704028</v>
      </c>
      <c r="T90" s="124">
        <v>0.89400000000000002</v>
      </c>
      <c r="U90" s="124">
        <f t="shared" si="43"/>
        <v>894000</v>
      </c>
      <c r="V90" s="143">
        <f t="shared" si="44"/>
        <v>5.9513375187959179</v>
      </c>
      <c r="W90" s="145">
        <f t="shared" si="48"/>
        <v>5.9457745643092599</v>
      </c>
      <c r="X90" s="120">
        <v>51.8</v>
      </c>
      <c r="Y90" s="151">
        <f t="shared" si="38"/>
        <v>51.709822754360196</v>
      </c>
    </row>
    <row r="91" spans="1:25">
      <c r="A91" s="102">
        <v>30</v>
      </c>
      <c r="B91" s="103">
        <v>11.1</v>
      </c>
      <c r="C91" s="104">
        <f t="shared" si="53"/>
        <v>1.7666198683200383</v>
      </c>
      <c r="D91" s="105">
        <f t="shared" si="49"/>
        <v>1.0453229787866574</v>
      </c>
      <c r="E91" s="128">
        <f t="shared" si="50"/>
        <v>-0.19357498218649005</v>
      </c>
      <c r="F91" s="124">
        <v>0.21099999999999999</v>
      </c>
      <c r="G91" s="124">
        <f t="shared" si="39"/>
        <v>211000</v>
      </c>
      <c r="H91" s="143">
        <f t="shared" si="40"/>
        <v>5.3242824552976931</v>
      </c>
      <c r="I91" s="143">
        <f t="shared" si="37"/>
        <v>5.3260627849259796</v>
      </c>
      <c r="J91" s="120">
        <v>64.599999999999994</v>
      </c>
      <c r="K91" s="129">
        <f t="shared" si="45"/>
        <v>63.277656711075913</v>
      </c>
      <c r="L91" s="128">
        <f t="shared" si="51"/>
        <v>-0.12823079365335111</v>
      </c>
      <c r="M91" s="124">
        <v>0.33800000000000002</v>
      </c>
      <c r="N91" s="124">
        <f t="shared" si="41"/>
        <v>338000</v>
      </c>
      <c r="O91" s="143">
        <f t="shared" si="42"/>
        <v>5.5289167002776551</v>
      </c>
      <c r="P91" s="145">
        <f t="shared" si="46"/>
        <v>5.5326952654806689</v>
      </c>
      <c r="Q91" s="120">
        <v>61.6</v>
      </c>
      <c r="R91" s="151">
        <f t="shared" si="47"/>
        <v>61.044752150611032</v>
      </c>
      <c r="S91" s="128">
        <f t="shared" si="52"/>
        <v>-0.16171327172218963</v>
      </c>
      <c r="T91" s="124">
        <v>1.17</v>
      </c>
      <c r="U91" s="124">
        <f t="shared" si="43"/>
        <v>1170000</v>
      </c>
      <c r="V91" s="143">
        <f t="shared" si="44"/>
        <v>6.0681858617461613</v>
      </c>
      <c r="W91" s="145">
        <f t="shared" si="48"/>
        <v>6.0634727885252619</v>
      </c>
      <c r="X91" s="120">
        <v>51.1</v>
      </c>
      <c r="Y91" s="151">
        <f t="shared" si="38"/>
        <v>50.777926055109489</v>
      </c>
    </row>
    <row r="92" spans="1:25">
      <c r="A92" s="102">
        <v>30</v>
      </c>
      <c r="B92" s="103">
        <v>17.8</v>
      </c>
      <c r="C92" s="104">
        <f t="shared" si="53"/>
        <v>2.8329579870357371</v>
      </c>
      <c r="D92" s="105">
        <f t="shared" si="49"/>
        <v>1.2504200023088941</v>
      </c>
      <c r="E92" s="128">
        <f t="shared" si="50"/>
        <v>1.1522041335746636E-2</v>
      </c>
      <c r="F92" s="124">
        <v>0.29599999999999999</v>
      </c>
      <c r="G92" s="124">
        <f t="shared" si="39"/>
        <v>296000</v>
      </c>
      <c r="H92" s="143">
        <f t="shared" si="40"/>
        <v>5.4712917110589387</v>
      </c>
      <c r="I92" s="143">
        <f t="shared" si="37"/>
        <v>5.467545417678668</v>
      </c>
      <c r="J92" s="120">
        <v>64.400000000000006</v>
      </c>
      <c r="K92" s="129">
        <f t="shared" si="45"/>
        <v>62.799070690641507</v>
      </c>
      <c r="L92" s="128">
        <f t="shared" si="51"/>
        <v>7.6866229868885583E-2</v>
      </c>
      <c r="M92" s="124">
        <v>0.46700000000000003</v>
      </c>
      <c r="N92" s="124">
        <f t="shared" si="41"/>
        <v>467000</v>
      </c>
      <c r="O92" s="143">
        <f t="shared" si="42"/>
        <v>5.6693168805661118</v>
      </c>
      <c r="P92" s="145">
        <f t="shared" si="46"/>
        <v>5.6705314611941491</v>
      </c>
      <c r="Q92" s="120">
        <v>61.2</v>
      </c>
      <c r="R92" s="151">
        <f t="shared" si="47"/>
        <v>60.412830911500606</v>
      </c>
      <c r="S92" s="128">
        <f t="shared" si="52"/>
        <v>4.3383751800047055E-2</v>
      </c>
      <c r="T92" s="124">
        <v>1.53</v>
      </c>
      <c r="U92" s="124">
        <f t="shared" si="43"/>
        <v>1530000</v>
      </c>
      <c r="V92" s="143">
        <f t="shared" si="44"/>
        <v>6.1846914308175984</v>
      </c>
      <c r="W92" s="145">
        <f t="shared" si="48"/>
        <v>6.1793690666221401</v>
      </c>
      <c r="X92" s="120">
        <v>50.4</v>
      </c>
      <c r="Y92" s="151">
        <f t="shared" si="38"/>
        <v>49.772396446266661</v>
      </c>
    </row>
    <row r="93" spans="1:25">
      <c r="A93" s="102">
        <v>30</v>
      </c>
      <c r="B93" s="103">
        <v>28.5</v>
      </c>
      <c r="C93" s="104">
        <f t="shared" si="53"/>
        <v>4.5359158781190176</v>
      </c>
      <c r="D93" s="105">
        <f t="shared" si="49"/>
        <v>1.4548448600085102</v>
      </c>
      <c r="E93" s="128">
        <f t="shared" si="50"/>
        <v>0.21594689903536279</v>
      </c>
      <c r="F93" s="124">
        <v>0.41599999999999998</v>
      </c>
      <c r="G93" s="124">
        <f t="shared" si="39"/>
        <v>416000</v>
      </c>
      <c r="H93" s="143">
        <f t="shared" si="40"/>
        <v>5.6190933306267423</v>
      </c>
      <c r="I93" s="143">
        <f t="shared" si="37"/>
        <v>5.6071493095149805</v>
      </c>
      <c r="J93" s="120">
        <v>64.099999999999994</v>
      </c>
      <c r="K93" s="129">
        <f t="shared" si="45"/>
        <v>62.18440156332678</v>
      </c>
      <c r="L93" s="128">
        <f t="shared" si="51"/>
        <v>0.28129108756850174</v>
      </c>
      <c r="M93" s="124">
        <v>0.64400000000000002</v>
      </c>
      <c r="N93" s="124">
        <f t="shared" si="41"/>
        <v>644000</v>
      </c>
      <c r="O93" s="143">
        <f t="shared" si="42"/>
        <v>5.8088858673598125</v>
      </c>
      <c r="P93" s="145">
        <f t="shared" si="46"/>
        <v>5.806282268382116</v>
      </c>
      <c r="Q93" s="120">
        <v>60.8</v>
      </c>
      <c r="R93" s="151">
        <f t="shared" si="47"/>
        <v>59.654667658497097</v>
      </c>
      <c r="S93" s="128">
        <f t="shared" si="52"/>
        <v>0.24780860949966321</v>
      </c>
      <c r="T93" s="124">
        <v>1.99</v>
      </c>
      <c r="U93" s="124">
        <f t="shared" si="43"/>
        <v>1990000</v>
      </c>
      <c r="V93" s="143">
        <f t="shared" si="44"/>
        <v>6.2988530764097064</v>
      </c>
      <c r="W93" s="145">
        <f t="shared" si="48"/>
        <v>6.2926711181529322</v>
      </c>
      <c r="X93" s="120">
        <v>49.7</v>
      </c>
      <c r="Y93" s="151">
        <f t="shared" si="38"/>
        <v>48.704531899462523</v>
      </c>
    </row>
    <row r="94" spans="1:25">
      <c r="A94" s="102">
        <v>30</v>
      </c>
      <c r="B94" s="103">
        <v>45.6</v>
      </c>
      <c r="C94" s="104">
        <f t="shared" si="53"/>
        <v>7.2574654049904277</v>
      </c>
      <c r="D94" s="116">
        <f t="shared" si="49"/>
        <v>1.658964842664435</v>
      </c>
      <c r="E94" s="128">
        <f t="shared" si="50"/>
        <v>0.42006688169128759</v>
      </c>
      <c r="F94" s="124">
        <v>0.58299999999999996</v>
      </c>
      <c r="G94" s="124">
        <f t="shared" si="39"/>
        <v>583000</v>
      </c>
      <c r="H94" s="143">
        <f t="shared" si="40"/>
        <v>5.7656685547590145</v>
      </c>
      <c r="I94" s="143">
        <f t="shared" si="37"/>
        <v>5.7449402545484327</v>
      </c>
      <c r="J94" s="120">
        <v>63.5</v>
      </c>
      <c r="K94" s="129">
        <f t="shared" si="45"/>
        <v>61.43132051162501</v>
      </c>
      <c r="L94" s="128">
        <f t="shared" si="51"/>
        <v>0.48541107022442653</v>
      </c>
      <c r="M94" s="124">
        <v>0.88600000000000001</v>
      </c>
      <c r="N94" s="124">
        <f t="shared" si="41"/>
        <v>886000</v>
      </c>
      <c r="O94" s="143">
        <f t="shared" si="42"/>
        <v>5.9474337218870508</v>
      </c>
      <c r="P94" s="145">
        <f t="shared" si="46"/>
        <v>5.9400080660202796</v>
      </c>
      <c r="Q94" s="120">
        <v>60.3</v>
      </c>
      <c r="R94" s="151">
        <f t="shared" si="47"/>
        <v>58.770716700894567</v>
      </c>
      <c r="S94" s="128">
        <f t="shared" si="52"/>
        <v>0.451928592155588</v>
      </c>
      <c r="T94" s="124">
        <v>2.57</v>
      </c>
      <c r="U94" s="124">
        <f t="shared" si="43"/>
        <v>2570000</v>
      </c>
      <c r="V94" s="143">
        <f t="shared" si="44"/>
        <v>6.4099331233312942</v>
      </c>
      <c r="W94" s="145">
        <f t="shared" si="48"/>
        <v>6.4034706445373288</v>
      </c>
      <c r="X94" s="120">
        <v>48.9</v>
      </c>
      <c r="Y94" s="151">
        <f t="shared" si="38"/>
        <v>47.579227152897232</v>
      </c>
    </row>
    <row r="95" spans="1:25" ht="15.75" thickBot="1">
      <c r="A95" s="111">
        <v>30</v>
      </c>
      <c r="B95" s="112">
        <v>73</v>
      </c>
      <c r="C95" s="108">
        <f>B95/(2*PI())</f>
        <v>11.618310845708359</v>
      </c>
      <c r="D95" s="109">
        <f>LOG(B95)</f>
        <v>1.8633228601204559</v>
      </c>
      <c r="E95" s="130">
        <f t="shared" si="50"/>
        <v>0.62442489914730848</v>
      </c>
      <c r="F95" s="131">
        <v>0.81499999999999995</v>
      </c>
      <c r="G95" s="131">
        <f t="shared" si="39"/>
        <v>815000</v>
      </c>
      <c r="H95" s="144">
        <f t="shared" si="40"/>
        <v>5.9111576087399769</v>
      </c>
      <c r="I95" s="144">
        <f t="shared" si="37"/>
        <v>5.8810904045081527</v>
      </c>
      <c r="J95" s="121">
        <v>62.7</v>
      </c>
      <c r="K95" s="132">
        <f t="shared" si="45"/>
        <v>60.538051626085021</v>
      </c>
      <c r="L95" s="130">
        <f t="shared" si="51"/>
        <v>0.68976908768044742</v>
      </c>
      <c r="M95" s="131">
        <v>1.21</v>
      </c>
      <c r="N95" s="131">
        <f t="shared" si="41"/>
        <v>1210000</v>
      </c>
      <c r="O95" s="144">
        <f t="shared" si="42"/>
        <v>6.0827853703164498</v>
      </c>
      <c r="P95" s="146">
        <f t="shared" si="46"/>
        <v>6.0718702427132776</v>
      </c>
      <c r="Q95" s="121">
        <v>59.6</v>
      </c>
      <c r="R95" s="234">
        <f t="shared" si="47"/>
        <v>57.761863446875054</v>
      </c>
      <c r="S95" s="130">
        <f t="shared" si="52"/>
        <v>0.6562866096116089</v>
      </c>
      <c r="T95" s="131">
        <v>3.32</v>
      </c>
      <c r="U95" s="131">
        <f t="shared" si="43"/>
        <v>3320000</v>
      </c>
      <c r="V95" s="144">
        <f t="shared" si="44"/>
        <v>6.5211380837040362</v>
      </c>
      <c r="W95" s="152">
        <f t="shared" si="48"/>
        <v>6.5119357904391943</v>
      </c>
      <c r="X95" s="121">
        <v>48.1</v>
      </c>
      <c r="Y95" s="156">
        <f t="shared" si="38"/>
        <v>46.400798734442432</v>
      </c>
    </row>
    <row r="96" spans="1:25">
      <c r="A96" s="99">
        <v>35</v>
      </c>
      <c r="B96" s="100">
        <v>0.1</v>
      </c>
      <c r="C96" s="114">
        <f>B96/(2*PI())</f>
        <v>1.5915494309189534E-2</v>
      </c>
      <c r="D96" s="101">
        <f>LOG(B96)</f>
        <v>-1</v>
      </c>
      <c r="E96" s="125">
        <f>D96+$AC$12</f>
        <v>-2.6798037572440112</v>
      </c>
      <c r="F96" s="126">
        <v>3.7699999999999999E-3</v>
      </c>
      <c r="G96" s="126">
        <f t="shared" si="39"/>
        <v>3770</v>
      </c>
      <c r="H96" s="142">
        <f t="shared" si="40"/>
        <v>3.576341350205793</v>
      </c>
      <c r="I96" s="142">
        <f t="shared" si="37"/>
        <v>3.5717769717145762</v>
      </c>
      <c r="J96" s="123">
        <v>61.9</v>
      </c>
      <c r="K96" s="235">
        <f t="shared" si="45"/>
        <v>62.313102919530294</v>
      </c>
      <c r="L96" s="125">
        <f>D96+$AD$12</f>
        <v>-2.7632297116776572</v>
      </c>
      <c r="M96" s="126">
        <v>5.1399999999999996E-3</v>
      </c>
      <c r="N96" s="126">
        <f t="shared" si="41"/>
        <v>5140</v>
      </c>
      <c r="O96" s="142">
        <f t="shared" si="42"/>
        <v>3.7109631189952759</v>
      </c>
      <c r="P96" s="142">
        <f t="shared" si="46"/>
        <v>3.7027189566035359</v>
      </c>
      <c r="Q96" s="123">
        <v>60.4</v>
      </c>
      <c r="R96" s="150">
        <f t="shared" si="47"/>
        <v>61.32021221426308</v>
      </c>
      <c r="S96" s="154">
        <f>D96+$AE$12</f>
        <v>-2.7480875143565191</v>
      </c>
      <c r="T96" s="155">
        <v>3.1699999999999999E-2</v>
      </c>
      <c r="U96" s="155">
        <f t="shared" si="43"/>
        <v>31700</v>
      </c>
      <c r="V96" s="145">
        <f t="shared" si="44"/>
        <v>4.5010592622177512</v>
      </c>
      <c r="W96" s="145">
        <f t="shared" si="48"/>
        <v>4.4649796566774986</v>
      </c>
      <c r="X96" s="122">
        <v>55.8</v>
      </c>
      <c r="Y96" s="151">
        <f t="shared" si="38"/>
        <v>56.669076573764571</v>
      </c>
    </row>
    <row r="97" spans="1:25">
      <c r="A97" s="102">
        <v>35</v>
      </c>
      <c r="B97" s="103">
        <v>0.16</v>
      </c>
      <c r="C97" s="104">
        <f>B97/(2*PI())</f>
        <v>2.5464790894703257E-2</v>
      </c>
      <c r="D97" s="117">
        <f t="shared" ref="D97:D109" si="54">LOG(B97)</f>
        <v>-0.79588001734407521</v>
      </c>
      <c r="E97" s="128">
        <f t="shared" ref="E97:E110" si="55">D97+$AC$12</f>
        <v>-2.4756837745880862</v>
      </c>
      <c r="F97" s="124">
        <v>5.2100000000000002E-3</v>
      </c>
      <c r="G97" s="124">
        <f t="shared" si="39"/>
        <v>5210</v>
      </c>
      <c r="H97" s="143">
        <f t="shared" si="40"/>
        <v>3.7168377232995247</v>
      </c>
      <c r="I97" s="143">
        <f t="shared" si="37"/>
        <v>3.7141147638486869</v>
      </c>
      <c r="J97" s="120">
        <v>61.8</v>
      </c>
      <c r="K97" s="129">
        <f t="shared" si="45"/>
        <v>62.433542626744732</v>
      </c>
      <c r="L97" s="128">
        <f t="shared" ref="L97:L110" si="56">D97+$AD$12</f>
        <v>-2.5591097290217322</v>
      </c>
      <c r="M97" s="124">
        <v>7.0899999999999999E-3</v>
      </c>
      <c r="N97" s="124">
        <f t="shared" si="41"/>
        <v>7090</v>
      </c>
      <c r="O97" s="143">
        <f t="shared" si="42"/>
        <v>3.8506462351830666</v>
      </c>
      <c r="P97" s="145">
        <f t="shared" si="46"/>
        <v>3.8434076796298928</v>
      </c>
      <c r="Q97" s="120">
        <v>60.6</v>
      </c>
      <c r="R97" s="151">
        <f t="shared" si="47"/>
        <v>61.408579307704976</v>
      </c>
      <c r="S97" s="128">
        <f t="shared" ref="S97:S110" si="57">D97+$AE$12</f>
        <v>-2.5439675317005941</v>
      </c>
      <c r="T97" s="124">
        <v>4.2500000000000003E-2</v>
      </c>
      <c r="U97" s="124">
        <f t="shared" si="43"/>
        <v>42500</v>
      </c>
      <c r="V97" s="143">
        <f t="shared" si="44"/>
        <v>4.6283889300503116</v>
      </c>
      <c r="W97" s="145">
        <f t="shared" si="48"/>
        <v>4.5972205980770191</v>
      </c>
      <c r="X97" s="120">
        <v>55.6</v>
      </c>
      <c r="Y97" s="151">
        <f t="shared" si="38"/>
        <v>56.648302198387888</v>
      </c>
    </row>
    <row r="98" spans="1:25">
      <c r="A98" s="102">
        <v>35</v>
      </c>
      <c r="B98" s="103">
        <v>0.25600000000000001</v>
      </c>
      <c r="C98" s="115">
        <f>B98/(2*PI())</f>
        <v>4.074366543152521E-2</v>
      </c>
      <c r="D98" s="105">
        <f t="shared" si="54"/>
        <v>-0.59176003468815042</v>
      </c>
      <c r="E98" s="128">
        <f t="shared" si="55"/>
        <v>-2.2715637919321612</v>
      </c>
      <c r="F98" s="124">
        <v>7.1900000000000002E-3</v>
      </c>
      <c r="G98" s="124">
        <f t="shared" si="39"/>
        <v>7190</v>
      </c>
      <c r="H98" s="143">
        <f t="shared" si="40"/>
        <v>3.8567288903828825</v>
      </c>
      <c r="I98" s="143">
        <f t="shared" si="37"/>
        <v>3.8574151899068276</v>
      </c>
      <c r="J98" s="120">
        <v>61.8</v>
      </c>
      <c r="K98" s="129">
        <f t="shared" si="45"/>
        <v>62.633209848497813</v>
      </c>
      <c r="L98" s="128">
        <f t="shared" si="56"/>
        <v>-2.3549897463658076</v>
      </c>
      <c r="M98" s="124">
        <v>9.75E-3</v>
      </c>
      <c r="N98" s="124">
        <f t="shared" si="41"/>
        <v>9750</v>
      </c>
      <c r="O98" s="143">
        <f t="shared" si="42"/>
        <v>3.989004615698537</v>
      </c>
      <c r="P98" s="145">
        <f t="shared" si="46"/>
        <v>3.9849840340240412</v>
      </c>
      <c r="Q98" s="120">
        <v>60.8</v>
      </c>
      <c r="R98" s="151">
        <f t="shared" si="47"/>
        <v>61.561282972206932</v>
      </c>
      <c r="S98" s="128">
        <f t="shared" si="57"/>
        <v>-2.3398475490446695</v>
      </c>
      <c r="T98" s="124">
        <v>5.7000000000000002E-2</v>
      </c>
      <c r="U98" s="124">
        <f t="shared" si="43"/>
        <v>57000</v>
      </c>
      <c r="V98" s="143">
        <f t="shared" si="44"/>
        <v>4.7558748556724915</v>
      </c>
      <c r="W98" s="145">
        <f t="shared" si="48"/>
        <v>4.7288716659415666</v>
      </c>
      <c r="X98" s="120">
        <v>55.5</v>
      </c>
      <c r="Y98" s="151">
        <f t="shared" si="38"/>
        <v>56.563002107306538</v>
      </c>
    </row>
    <row r="99" spans="1:25">
      <c r="A99" s="102">
        <v>35</v>
      </c>
      <c r="B99" s="103">
        <v>0.41099999999999998</v>
      </c>
      <c r="C99" s="104">
        <f>B99/(2*PI())</f>
        <v>6.5412681610768977E-2</v>
      </c>
      <c r="D99" s="105">
        <f t="shared" si="54"/>
        <v>-0.38615817812393083</v>
      </c>
      <c r="E99" s="128">
        <f t="shared" si="55"/>
        <v>-2.0659619353679419</v>
      </c>
      <c r="F99" s="124">
        <v>9.92E-3</v>
      </c>
      <c r="G99" s="124">
        <f t="shared" si="39"/>
        <v>9920</v>
      </c>
      <c r="H99" s="143">
        <f t="shared" si="40"/>
        <v>3.9965116721541785</v>
      </c>
      <c r="I99" s="143">
        <f t="shared" si="37"/>
        <v>4.0025318787319062</v>
      </c>
      <c r="J99" s="120">
        <v>62</v>
      </c>
      <c r="K99" s="129">
        <f t="shared" si="45"/>
        <v>62.883076602674763</v>
      </c>
      <c r="L99" s="128">
        <f t="shared" si="56"/>
        <v>-2.1493878898015879</v>
      </c>
      <c r="M99" s="124">
        <v>1.34E-2</v>
      </c>
      <c r="N99" s="124">
        <f t="shared" si="41"/>
        <v>13400</v>
      </c>
      <c r="O99" s="143">
        <f t="shared" si="42"/>
        <v>4.1271047983648073</v>
      </c>
      <c r="P99" s="145">
        <f t="shared" si="46"/>
        <v>4.128288255016626</v>
      </c>
      <c r="Q99" s="120">
        <v>61.1</v>
      </c>
      <c r="R99" s="151">
        <f t="shared" si="47"/>
        <v>61.751385078436485</v>
      </c>
      <c r="S99" s="128">
        <f t="shared" si="57"/>
        <v>-2.1342456924804498</v>
      </c>
      <c r="T99" s="124">
        <v>7.6399999999999996E-2</v>
      </c>
      <c r="U99" s="124">
        <f t="shared" si="43"/>
        <v>76400</v>
      </c>
      <c r="V99" s="143">
        <f t="shared" si="44"/>
        <v>4.8830933585756897</v>
      </c>
      <c r="W99" s="145">
        <f t="shared" si="48"/>
        <v>4.8607531163567606</v>
      </c>
      <c r="X99" s="120">
        <v>55.5</v>
      </c>
      <c r="Y99" s="151">
        <f t="shared" si="38"/>
        <v>56.406263625336656</v>
      </c>
    </row>
    <row r="100" spans="1:25">
      <c r="A100" s="102">
        <v>35</v>
      </c>
      <c r="B100" s="103">
        <v>0.65800000000000003</v>
      </c>
      <c r="C100" s="104">
        <f t="shared" ref="C100:C109" si="58">B100/(2*PI())</f>
        <v>0.10472395255446713</v>
      </c>
      <c r="D100" s="117">
        <f t="shared" si="54"/>
        <v>-0.18177410638604449</v>
      </c>
      <c r="E100" s="128">
        <f t="shared" si="55"/>
        <v>-1.8615778636300555</v>
      </c>
      <c r="F100" s="124">
        <v>1.37E-2</v>
      </c>
      <c r="G100" s="124">
        <f t="shared" si="39"/>
        <v>13700</v>
      </c>
      <c r="H100" s="143">
        <f t="shared" si="40"/>
        <v>4.1367205671564067</v>
      </c>
      <c r="I100" s="143">
        <f t="shared" si="37"/>
        <v>4.1473646099504666</v>
      </c>
      <c r="J100" s="120">
        <v>62.3</v>
      </c>
      <c r="K100" s="129">
        <f t="shared" si="45"/>
        <v>63.15114846797232</v>
      </c>
      <c r="L100" s="128">
        <f t="shared" si="56"/>
        <v>-1.9450038180637017</v>
      </c>
      <c r="M100" s="124">
        <v>1.8499999999999999E-2</v>
      </c>
      <c r="N100" s="124">
        <f t="shared" si="41"/>
        <v>18500</v>
      </c>
      <c r="O100" s="143">
        <f t="shared" si="42"/>
        <v>4.2671717284030137</v>
      </c>
      <c r="P100" s="145">
        <f t="shared" si="46"/>
        <v>4.2712437166418074</v>
      </c>
      <c r="Q100" s="120">
        <v>61.5</v>
      </c>
      <c r="R100" s="151">
        <f t="shared" si="47"/>
        <v>61.950140467052705</v>
      </c>
      <c r="S100" s="128">
        <f t="shared" si="57"/>
        <v>-1.9298616207425636</v>
      </c>
      <c r="T100" s="124">
        <v>0.10199999999999999</v>
      </c>
      <c r="U100" s="124">
        <f t="shared" si="43"/>
        <v>102000</v>
      </c>
      <c r="V100" s="143">
        <f t="shared" si="44"/>
        <v>5.008600171761918</v>
      </c>
      <c r="W100" s="145">
        <f t="shared" si="48"/>
        <v>4.9910034400960033</v>
      </c>
      <c r="X100" s="120">
        <v>55.3</v>
      </c>
      <c r="Y100" s="151">
        <f t="shared" si="38"/>
        <v>56.175390757235789</v>
      </c>
    </row>
    <row r="101" spans="1:25">
      <c r="A101" s="102">
        <v>35</v>
      </c>
      <c r="B101" s="103">
        <v>1.05</v>
      </c>
      <c r="C101" s="104">
        <f t="shared" si="58"/>
        <v>0.16711269024649011</v>
      </c>
      <c r="D101" s="105">
        <f t="shared" si="54"/>
        <v>2.1189299069938092E-2</v>
      </c>
      <c r="E101" s="128">
        <f t="shared" si="55"/>
        <v>-1.6586144581740729</v>
      </c>
      <c r="F101" s="124">
        <v>1.9E-2</v>
      </c>
      <c r="G101" s="124">
        <f t="shared" si="39"/>
        <v>19000</v>
      </c>
      <c r="H101" s="143">
        <f t="shared" si="40"/>
        <v>4.2787536009528289</v>
      </c>
      <c r="I101" s="143">
        <f t="shared" si="37"/>
        <v>4.2915652331699059</v>
      </c>
      <c r="J101" s="120">
        <v>62.7</v>
      </c>
      <c r="K101" s="129">
        <f t="shared" si="45"/>
        <v>63.410753201661549</v>
      </c>
      <c r="L101" s="128">
        <f t="shared" si="56"/>
        <v>-1.7420404126077191</v>
      </c>
      <c r="M101" s="124">
        <v>2.5499999999999998E-2</v>
      </c>
      <c r="N101" s="124">
        <f t="shared" si="41"/>
        <v>25500</v>
      </c>
      <c r="O101" s="143">
        <f t="shared" si="42"/>
        <v>4.4065401804339555</v>
      </c>
      <c r="P101" s="145">
        <f t="shared" si="46"/>
        <v>4.4135055325766768</v>
      </c>
      <c r="Q101" s="120">
        <v>61.8</v>
      </c>
      <c r="R101" s="151">
        <f t="shared" si="47"/>
        <v>62.133496847850196</v>
      </c>
      <c r="S101" s="128">
        <f t="shared" si="57"/>
        <v>-1.7268982152865811</v>
      </c>
      <c r="T101" s="124">
        <v>0.13700000000000001</v>
      </c>
      <c r="U101" s="124">
        <f t="shared" si="43"/>
        <v>137000</v>
      </c>
      <c r="V101" s="143">
        <f t="shared" si="44"/>
        <v>5.1367205671564067</v>
      </c>
      <c r="W101" s="145">
        <f t="shared" si="48"/>
        <v>5.119383260479176</v>
      </c>
      <c r="X101" s="120">
        <v>55.2</v>
      </c>
      <c r="Y101" s="151">
        <f t="shared" si="38"/>
        <v>55.868442404391487</v>
      </c>
    </row>
    <row r="102" spans="1:25">
      <c r="A102" s="102">
        <v>35</v>
      </c>
      <c r="B102" s="103">
        <v>1.69</v>
      </c>
      <c r="C102" s="104">
        <f t="shared" si="58"/>
        <v>0.26897185382530314</v>
      </c>
      <c r="D102" s="117">
        <f t="shared" si="54"/>
        <v>0.22788670461367352</v>
      </c>
      <c r="E102" s="128">
        <f t="shared" si="55"/>
        <v>-1.4519170526303375</v>
      </c>
      <c r="F102" s="124">
        <v>2.64E-2</v>
      </c>
      <c r="G102" s="124">
        <f t="shared" si="39"/>
        <v>26400</v>
      </c>
      <c r="H102" s="143">
        <f t="shared" si="40"/>
        <v>4.4216039268698308</v>
      </c>
      <c r="I102" s="143">
        <f t="shared" si="37"/>
        <v>4.4386041501898532</v>
      </c>
      <c r="J102" s="120">
        <v>63.1</v>
      </c>
      <c r="K102" s="129">
        <f t="shared" si="45"/>
        <v>63.644079173253573</v>
      </c>
      <c r="L102" s="128">
        <f t="shared" si="56"/>
        <v>-1.5353430070639837</v>
      </c>
      <c r="M102" s="124">
        <v>3.5400000000000001E-2</v>
      </c>
      <c r="N102" s="124">
        <f t="shared" si="41"/>
        <v>35400</v>
      </c>
      <c r="O102" s="143">
        <f t="shared" si="42"/>
        <v>4.5490032620257876</v>
      </c>
      <c r="P102" s="145">
        <f t="shared" si="46"/>
        <v>4.5584935244403484</v>
      </c>
      <c r="Q102" s="120">
        <v>62.1</v>
      </c>
      <c r="R102" s="151">
        <f t="shared" si="47"/>
        <v>62.283906707146748</v>
      </c>
      <c r="S102" s="128">
        <f t="shared" si="57"/>
        <v>-1.5202008097428457</v>
      </c>
      <c r="T102" s="124">
        <v>0.183</v>
      </c>
      <c r="U102" s="124">
        <f t="shared" si="43"/>
        <v>183000</v>
      </c>
      <c r="V102" s="143">
        <f t="shared" si="44"/>
        <v>5.2624510897304297</v>
      </c>
      <c r="W102" s="145">
        <f t="shared" si="48"/>
        <v>5.2490066815873586</v>
      </c>
      <c r="X102" s="120">
        <v>55</v>
      </c>
      <c r="Y102" s="151">
        <f t="shared" si="38"/>
        <v>55.473530917623663</v>
      </c>
    </row>
    <row r="103" spans="1:25">
      <c r="A103" s="102">
        <v>35</v>
      </c>
      <c r="B103" s="103">
        <v>2.7</v>
      </c>
      <c r="C103" s="104">
        <f t="shared" si="58"/>
        <v>0.42971834634811745</v>
      </c>
      <c r="D103" s="118">
        <f t="shared" si="54"/>
        <v>0.43136376415898736</v>
      </c>
      <c r="E103" s="128">
        <f t="shared" si="55"/>
        <v>-1.2484399930850236</v>
      </c>
      <c r="F103" s="124">
        <v>3.6799999999999999E-2</v>
      </c>
      <c r="G103" s="124">
        <f t="shared" si="39"/>
        <v>36800</v>
      </c>
      <c r="H103" s="143">
        <f t="shared" si="40"/>
        <v>4.5658478186735181</v>
      </c>
      <c r="I103" s="143">
        <f t="shared" si="37"/>
        <v>4.5833397499120165</v>
      </c>
      <c r="J103" s="120">
        <v>63.5</v>
      </c>
      <c r="K103" s="129">
        <f t="shared" si="45"/>
        <v>63.821620676703631</v>
      </c>
      <c r="L103" s="128">
        <f t="shared" si="56"/>
        <v>-1.3318659475186698</v>
      </c>
      <c r="M103" s="124">
        <v>4.9000000000000002E-2</v>
      </c>
      <c r="N103" s="124">
        <f t="shared" si="41"/>
        <v>49000</v>
      </c>
      <c r="O103" s="143">
        <f t="shared" si="42"/>
        <v>4.6901960800285138</v>
      </c>
      <c r="P103" s="145">
        <f t="shared" si="46"/>
        <v>4.7011347424619991</v>
      </c>
      <c r="Q103" s="120">
        <v>62.4</v>
      </c>
      <c r="R103" s="151">
        <f t="shared" si="47"/>
        <v>62.376834001984626</v>
      </c>
      <c r="S103" s="128">
        <f t="shared" si="57"/>
        <v>-1.3167237501975317</v>
      </c>
      <c r="T103" s="124">
        <v>0.24399999999999999</v>
      </c>
      <c r="U103" s="124">
        <f t="shared" si="43"/>
        <v>244000</v>
      </c>
      <c r="V103" s="143">
        <f t="shared" si="44"/>
        <v>5.3873898263387296</v>
      </c>
      <c r="W103" s="145">
        <f t="shared" si="48"/>
        <v>5.3753806285639234</v>
      </c>
      <c r="X103" s="120">
        <v>54.7</v>
      </c>
      <c r="Y103" s="151">
        <f t="shared" si="38"/>
        <v>55.00186125054767</v>
      </c>
    </row>
    <row r="104" spans="1:25">
      <c r="A104" s="102">
        <v>35</v>
      </c>
      <c r="B104" s="103">
        <v>4.33</v>
      </c>
      <c r="C104" s="104">
        <f t="shared" si="58"/>
        <v>0.68914090358790681</v>
      </c>
      <c r="D104" s="105">
        <f t="shared" si="54"/>
        <v>0.63648789635336545</v>
      </c>
      <c r="E104" s="128">
        <f t="shared" si="55"/>
        <v>-1.0433158608906457</v>
      </c>
      <c r="F104" s="124">
        <v>5.1299999999999998E-2</v>
      </c>
      <c r="G104" s="124">
        <f t="shared" si="39"/>
        <v>51300</v>
      </c>
      <c r="H104" s="143">
        <f t="shared" si="40"/>
        <v>4.7101173651118167</v>
      </c>
      <c r="I104" s="143">
        <f t="shared" si="37"/>
        <v>4.7290377446372958</v>
      </c>
      <c r="J104" s="120">
        <v>64</v>
      </c>
      <c r="K104" s="129">
        <f t="shared" si="45"/>
        <v>63.928910471720094</v>
      </c>
      <c r="L104" s="128">
        <f t="shared" si="56"/>
        <v>-1.1267418153242916</v>
      </c>
      <c r="M104" s="124">
        <v>6.8099999999999994E-2</v>
      </c>
      <c r="N104" s="124">
        <f t="shared" si="41"/>
        <v>68100</v>
      </c>
      <c r="O104" s="143">
        <f t="shared" si="42"/>
        <v>4.8331471119127851</v>
      </c>
      <c r="P104" s="145">
        <f t="shared" si="46"/>
        <v>4.8446456151620794</v>
      </c>
      <c r="Q104" s="120">
        <v>62.6</v>
      </c>
      <c r="R104" s="151">
        <f t="shared" si="47"/>
        <v>62.397946251654723</v>
      </c>
      <c r="S104" s="128">
        <f t="shared" si="57"/>
        <v>-1.1115996180031535</v>
      </c>
      <c r="T104" s="124">
        <v>0.32500000000000001</v>
      </c>
      <c r="U104" s="124">
        <f t="shared" si="43"/>
        <v>325000</v>
      </c>
      <c r="V104" s="143">
        <f t="shared" si="44"/>
        <v>5.5118833609788744</v>
      </c>
      <c r="W104" s="145">
        <f t="shared" si="48"/>
        <v>5.5014136652168988</v>
      </c>
      <c r="X104" s="120">
        <v>54.4</v>
      </c>
      <c r="Y104" s="151">
        <f t="shared" si="38"/>
        <v>54.442268945243136</v>
      </c>
    </row>
    <row r="105" spans="1:25">
      <c r="A105" s="102">
        <v>35</v>
      </c>
      <c r="B105" s="103">
        <v>6.93</v>
      </c>
      <c r="C105" s="104">
        <f t="shared" si="58"/>
        <v>1.1029437556268347</v>
      </c>
      <c r="D105" s="105">
        <f t="shared" si="54"/>
        <v>0.84073323461180671</v>
      </c>
      <c r="E105" s="128">
        <f t="shared" si="55"/>
        <v>-0.83907052263220427</v>
      </c>
      <c r="F105" s="124">
        <v>7.1900000000000006E-2</v>
      </c>
      <c r="G105" s="124">
        <f t="shared" si="39"/>
        <v>71900</v>
      </c>
      <c r="H105" s="143">
        <f t="shared" si="40"/>
        <v>4.8567288903828825</v>
      </c>
      <c r="I105" s="143">
        <f t="shared" si="37"/>
        <v>4.8737074295403122</v>
      </c>
      <c r="J105" s="120">
        <v>64.400000000000006</v>
      </c>
      <c r="K105" s="129">
        <f t="shared" si="45"/>
        <v>63.947405570238629</v>
      </c>
      <c r="L105" s="128">
        <f t="shared" si="56"/>
        <v>-0.92249647706585047</v>
      </c>
      <c r="M105" s="124">
        <v>9.4600000000000004E-2</v>
      </c>
      <c r="N105" s="124">
        <f t="shared" si="41"/>
        <v>94600</v>
      </c>
      <c r="O105" s="143">
        <f t="shared" si="42"/>
        <v>4.9758911364017928</v>
      </c>
      <c r="P105" s="145">
        <f t="shared" si="46"/>
        <v>4.987061885947595</v>
      </c>
      <c r="Q105" s="120">
        <v>62.8</v>
      </c>
      <c r="R105" s="151">
        <f t="shared" si="47"/>
        <v>62.33177528769771</v>
      </c>
      <c r="S105" s="128">
        <f t="shared" si="57"/>
        <v>-0.90735427974471239</v>
      </c>
      <c r="T105" s="124">
        <v>0.432</v>
      </c>
      <c r="U105" s="124">
        <f t="shared" si="43"/>
        <v>432000</v>
      </c>
      <c r="V105" s="143">
        <f t="shared" si="44"/>
        <v>5.6354837468149119</v>
      </c>
      <c r="W105" s="145">
        <f t="shared" si="48"/>
        <v>5.6254182806469579</v>
      </c>
      <c r="X105" s="120">
        <v>54.1</v>
      </c>
      <c r="Y105" s="151">
        <f t="shared" si="38"/>
        <v>53.8012761775923</v>
      </c>
    </row>
    <row r="106" spans="1:25">
      <c r="A106" s="102">
        <v>35</v>
      </c>
      <c r="B106" s="103">
        <v>11.1</v>
      </c>
      <c r="C106" s="104">
        <f t="shared" si="58"/>
        <v>1.7666198683200383</v>
      </c>
      <c r="D106" s="105">
        <f t="shared" si="54"/>
        <v>1.0453229787866574</v>
      </c>
      <c r="E106" s="128">
        <f t="shared" si="55"/>
        <v>-0.63448077845735362</v>
      </c>
      <c r="F106" s="124">
        <v>0.10100000000000001</v>
      </c>
      <c r="G106" s="124">
        <f t="shared" si="39"/>
        <v>101000</v>
      </c>
      <c r="H106" s="143">
        <f t="shared" si="40"/>
        <v>5.0043213737826422</v>
      </c>
      <c r="I106" s="143">
        <f t="shared" si="37"/>
        <v>5.0180209427977953</v>
      </c>
      <c r="J106" s="120">
        <v>64.7</v>
      </c>
      <c r="K106" s="129">
        <f t="shared" si="45"/>
        <v>63.863083011998718</v>
      </c>
      <c r="L106" s="128">
        <f t="shared" si="56"/>
        <v>-0.71790673289099982</v>
      </c>
      <c r="M106" s="124">
        <v>0.13200000000000001</v>
      </c>
      <c r="N106" s="124">
        <f t="shared" si="41"/>
        <v>132000</v>
      </c>
      <c r="O106" s="143">
        <f t="shared" si="42"/>
        <v>5.1205739312058496</v>
      </c>
      <c r="P106" s="145">
        <f t="shared" si="46"/>
        <v>5.1290424364476843</v>
      </c>
      <c r="Q106" s="120">
        <v>62.9</v>
      </c>
      <c r="R106" s="151">
        <f t="shared" si="47"/>
        <v>62.165717646488574</v>
      </c>
      <c r="S106" s="128">
        <f t="shared" si="57"/>
        <v>-0.70276453556986174</v>
      </c>
      <c r="T106" s="124">
        <v>0.57299999999999995</v>
      </c>
      <c r="U106" s="124">
        <f t="shared" si="43"/>
        <v>573000</v>
      </c>
      <c r="V106" s="143">
        <f t="shared" si="44"/>
        <v>5.7581546219673898</v>
      </c>
      <c r="W106" s="145">
        <f t="shared" si="48"/>
        <v>5.7480147850021588</v>
      </c>
      <c r="X106" s="120">
        <v>53.6</v>
      </c>
      <c r="Y106" s="151">
        <f t="shared" si="38"/>
        <v>53.076418450539315</v>
      </c>
    </row>
    <row r="107" spans="1:25">
      <c r="A107" s="102">
        <v>35</v>
      </c>
      <c r="B107" s="103">
        <v>17.8</v>
      </c>
      <c r="C107" s="104">
        <f t="shared" si="58"/>
        <v>2.8329579870357371</v>
      </c>
      <c r="D107" s="105">
        <f t="shared" si="54"/>
        <v>1.2504200023088941</v>
      </c>
      <c r="E107" s="128">
        <f t="shared" si="55"/>
        <v>-0.42938375493511693</v>
      </c>
      <c r="F107" s="124">
        <v>0.14199999999999999</v>
      </c>
      <c r="G107" s="124">
        <f t="shared" si="39"/>
        <v>142000</v>
      </c>
      <c r="H107" s="143">
        <f t="shared" si="40"/>
        <v>5.1522883443830567</v>
      </c>
      <c r="I107" s="143">
        <f t="shared" si="37"/>
        <v>5.1618926783703278</v>
      </c>
      <c r="J107" s="120">
        <v>64.900000000000006</v>
      </c>
      <c r="K107" s="129">
        <f t="shared" si="45"/>
        <v>63.663078036747173</v>
      </c>
      <c r="L107" s="128">
        <f t="shared" si="56"/>
        <v>-0.51280970936876313</v>
      </c>
      <c r="M107" s="124">
        <v>0.183</v>
      </c>
      <c r="N107" s="124">
        <f t="shared" si="41"/>
        <v>183000</v>
      </c>
      <c r="O107" s="143">
        <f t="shared" si="42"/>
        <v>5.2624510897304297</v>
      </c>
      <c r="P107" s="145">
        <f t="shared" si="46"/>
        <v>5.2704992715387684</v>
      </c>
      <c r="Q107" s="120">
        <v>62.9</v>
      </c>
      <c r="R107" s="151">
        <f t="shared" si="47"/>
        <v>61.888709908186087</v>
      </c>
      <c r="S107" s="128">
        <f t="shared" si="57"/>
        <v>-0.49766751204762505</v>
      </c>
      <c r="T107" s="124">
        <v>0.75800000000000001</v>
      </c>
      <c r="U107" s="124">
        <f t="shared" si="43"/>
        <v>758000</v>
      </c>
      <c r="V107" s="143">
        <f t="shared" si="44"/>
        <v>5.8796692056320534</v>
      </c>
      <c r="W107" s="145">
        <f t="shared" si="48"/>
        <v>5.869161908877186</v>
      </c>
      <c r="X107" s="120">
        <v>53.2</v>
      </c>
      <c r="Y107" s="151">
        <f t="shared" si="38"/>
        <v>52.26859893410645</v>
      </c>
    </row>
    <row r="108" spans="1:25">
      <c r="A108" s="102">
        <v>35</v>
      </c>
      <c r="B108" s="103">
        <v>28.5</v>
      </c>
      <c r="C108" s="104">
        <f t="shared" si="58"/>
        <v>4.5359158781190176</v>
      </c>
      <c r="D108" s="105">
        <f t="shared" si="54"/>
        <v>1.4548448600085102</v>
      </c>
      <c r="E108" s="128">
        <f t="shared" si="55"/>
        <v>-0.22495889723550078</v>
      </c>
      <c r="F108" s="124">
        <v>0.2</v>
      </c>
      <c r="G108" s="124">
        <f t="shared" si="39"/>
        <v>200000</v>
      </c>
      <c r="H108" s="143">
        <f t="shared" si="40"/>
        <v>5.3010299956639813</v>
      </c>
      <c r="I108" s="143">
        <f t="shared" si="37"/>
        <v>5.3043001652609796</v>
      </c>
      <c r="J108" s="120">
        <v>65</v>
      </c>
      <c r="K108" s="129">
        <f t="shared" si="45"/>
        <v>63.338947459394156</v>
      </c>
      <c r="L108" s="128">
        <f t="shared" si="56"/>
        <v>-0.30838485166914698</v>
      </c>
      <c r="M108" s="124">
        <v>0.25600000000000001</v>
      </c>
      <c r="N108" s="124">
        <f t="shared" si="41"/>
        <v>256000</v>
      </c>
      <c r="O108" s="143">
        <f t="shared" si="42"/>
        <v>5.4082399653118491</v>
      </c>
      <c r="P108" s="145">
        <f t="shared" si="46"/>
        <v>5.410423841195164</v>
      </c>
      <c r="Q108" s="120">
        <v>62.7</v>
      </c>
      <c r="R108" s="151">
        <f t="shared" si="47"/>
        <v>61.494494514678436</v>
      </c>
      <c r="S108" s="128">
        <f t="shared" si="57"/>
        <v>-0.29324265434800889</v>
      </c>
      <c r="T108" s="124">
        <v>1</v>
      </c>
      <c r="U108" s="124">
        <f t="shared" si="43"/>
        <v>1000000</v>
      </c>
      <c r="V108" s="143">
        <f t="shared" si="44"/>
        <v>6</v>
      </c>
      <c r="W108" s="145">
        <f t="shared" si="48"/>
        <v>5.9880367657084417</v>
      </c>
      <c r="X108" s="120">
        <v>52.6</v>
      </c>
      <c r="Y108" s="151">
        <f t="shared" si="38"/>
        <v>51.385495389412398</v>
      </c>
    </row>
    <row r="109" spans="1:25">
      <c r="A109" s="102">
        <v>35</v>
      </c>
      <c r="B109" s="103">
        <v>45.6</v>
      </c>
      <c r="C109" s="104">
        <f t="shared" si="58"/>
        <v>7.2574654049904277</v>
      </c>
      <c r="D109" s="116">
        <f t="shared" si="54"/>
        <v>1.658964842664435</v>
      </c>
      <c r="E109" s="128">
        <f t="shared" si="55"/>
        <v>-2.0838914579575984E-2</v>
      </c>
      <c r="F109" s="124">
        <v>0.28199999999999997</v>
      </c>
      <c r="G109" s="124">
        <f t="shared" si="39"/>
        <v>282000</v>
      </c>
      <c r="H109" s="143">
        <f t="shared" si="40"/>
        <v>5.4502491083193609</v>
      </c>
      <c r="I109" s="143">
        <f t="shared" si="37"/>
        <v>5.4453112102620063</v>
      </c>
      <c r="J109" s="120">
        <v>65</v>
      </c>
      <c r="K109" s="129">
        <f t="shared" si="45"/>
        <v>62.883684794728254</v>
      </c>
      <c r="L109" s="128">
        <f t="shared" si="56"/>
        <v>-0.10426486901322218</v>
      </c>
      <c r="M109" s="124">
        <v>0.35599999999999998</v>
      </c>
      <c r="N109" s="124">
        <f t="shared" si="41"/>
        <v>356000</v>
      </c>
      <c r="O109" s="143">
        <f t="shared" si="42"/>
        <v>5.5514499979728749</v>
      </c>
      <c r="P109" s="145">
        <f t="shared" si="46"/>
        <v>5.548879977115468</v>
      </c>
      <c r="Q109" s="120">
        <v>62.4</v>
      </c>
      <c r="R109" s="151">
        <f t="shared" si="47"/>
        <v>60.97754023222263</v>
      </c>
      <c r="S109" s="128">
        <f t="shared" si="57"/>
        <v>-8.9122671692084099E-2</v>
      </c>
      <c r="T109" s="124">
        <v>1.32</v>
      </c>
      <c r="U109" s="124">
        <f t="shared" si="43"/>
        <v>1320000</v>
      </c>
      <c r="V109" s="143">
        <f t="shared" si="44"/>
        <v>6.1205739312058496</v>
      </c>
      <c r="W109" s="145">
        <f t="shared" si="48"/>
        <v>6.1047386405673993</v>
      </c>
      <c r="X109" s="120">
        <v>52</v>
      </c>
      <c r="Y109" s="151">
        <f t="shared" si="38"/>
        <v>50.429939072894591</v>
      </c>
    </row>
    <row r="110" spans="1:25" ht="15.75" thickBot="1">
      <c r="A110" s="106">
        <v>35</v>
      </c>
      <c r="B110" s="107">
        <v>73</v>
      </c>
      <c r="C110" s="108">
        <f>B110/(2*PI())</f>
        <v>11.618310845708359</v>
      </c>
      <c r="D110" s="109">
        <f>LOG(B110)</f>
        <v>1.8633228601204559</v>
      </c>
      <c r="E110" s="130">
        <f t="shared" si="55"/>
        <v>0.18351910287644491</v>
      </c>
      <c r="F110" s="131">
        <v>0.39800000000000002</v>
      </c>
      <c r="G110" s="131">
        <f t="shared" si="39"/>
        <v>398000</v>
      </c>
      <c r="H110" s="144">
        <f t="shared" si="40"/>
        <v>5.5998830720736876</v>
      </c>
      <c r="I110" s="144">
        <f t="shared" si="37"/>
        <v>5.5851063231276097</v>
      </c>
      <c r="J110" s="121">
        <v>64.7</v>
      </c>
      <c r="K110" s="139">
        <f t="shared" si="45"/>
        <v>62.291196002345536</v>
      </c>
      <c r="L110" s="130">
        <f t="shared" si="56"/>
        <v>0.10009314844279871</v>
      </c>
      <c r="M110" s="131">
        <v>0.49399999999999999</v>
      </c>
      <c r="N110" s="131">
        <f t="shared" si="41"/>
        <v>494000</v>
      </c>
      <c r="O110" s="144">
        <f t="shared" si="42"/>
        <v>5.6937269489236471</v>
      </c>
      <c r="P110" s="146">
        <f t="shared" si="46"/>
        <v>5.6860413729845094</v>
      </c>
      <c r="Q110" s="121">
        <v>62</v>
      </c>
      <c r="R110" s="234">
        <f t="shared" si="47"/>
        <v>60.333141743481434</v>
      </c>
      <c r="S110" s="130">
        <f t="shared" si="57"/>
        <v>0.11523534576393679</v>
      </c>
      <c r="T110" s="131">
        <v>1.73</v>
      </c>
      <c r="U110" s="131">
        <f t="shared" si="43"/>
        <v>1730000</v>
      </c>
      <c r="V110" s="144">
        <f t="shared" si="44"/>
        <v>6.238046103128795</v>
      </c>
      <c r="W110" s="152">
        <f t="shared" si="48"/>
        <v>6.2194512109673568</v>
      </c>
      <c r="X110" s="121">
        <v>51.3</v>
      </c>
      <c r="Y110" s="156">
        <f t="shared" si="38"/>
        <v>49.404222206744095</v>
      </c>
    </row>
    <row r="111" spans="1:25">
      <c r="A111" s="110">
        <v>40</v>
      </c>
      <c r="B111" s="113">
        <v>0.1</v>
      </c>
      <c r="C111" s="114">
        <f>B111/(2*PI())</f>
        <v>1.5915494309189534E-2</v>
      </c>
      <c r="D111" s="101">
        <f>LOG(B111)</f>
        <v>-1</v>
      </c>
      <c r="E111" s="125">
        <f>D111+$AC$13</f>
        <v>-3.0890389674547594</v>
      </c>
      <c r="F111" s="126">
        <v>1.97E-3</v>
      </c>
      <c r="G111" s="126">
        <f t="shared" si="39"/>
        <v>1970</v>
      </c>
      <c r="H111" s="142">
        <f t="shared" si="40"/>
        <v>3.2944662261615929</v>
      </c>
      <c r="I111" s="142">
        <f t="shared" si="37"/>
        <v>3.2900896005011298</v>
      </c>
      <c r="J111" s="123">
        <v>62.7</v>
      </c>
      <c r="K111" s="127">
        <f t="shared" si="45"/>
        <v>62.446536850267236</v>
      </c>
      <c r="L111" s="125">
        <f>D111+$AD$13</f>
        <v>-3.1979180434849575</v>
      </c>
      <c r="M111" s="126">
        <v>2.63E-3</v>
      </c>
      <c r="N111" s="126">
        <f t="shared" si="41"/>
        <v>2630</v>
      </c>
      <c r="O111" s="142">
        <f t="shared" si="42"/>
        <v>3.419955748489758</v>
      </c>
      <c r="P111" s="142">
        <f t="shared" si="46"/>
        <v>3.4069629410238793</v>
      </c>
      <c r="Q111" s="123">
        <v>60.8</v>
      </c>
      <c r="R111" s="150">
        <f t="shared" si="47"/>
        <v>61.489903865449115</v>
      </c>
      <c r="S111" s="154">
        <f>D111+$AE$13</f>
        <v>-3.2620371813244686</v>
      </c>
      <c r="T111" s="155">
        <v>1.4800000000000001E-2</v>
      </c>
      <c r="U111" s="155">
        <f t="shared" si="43"/>
        <v>14800</v>
      </c>
      <c r="V111" s="145">
        <f t="shared" si="44"/>
        <v>4.1702617153949575</v>
      </c>
      <c r="W111" s="145">
        <f t="shared" si="48"/>
        <v>4.1302498514415635</v>
      </c>
      <c r="X111" s="122">
        <v>56.2</v>
      </c>
      <c r="Y111" s="151">
        <f t="shared" si="38"/>
        <v>56.481004906095372</v>
      </c>
    </row>
    <row r="112" spans="1:25">
      <c r="A112" s="102">
        <v>40</v>
      </c>
      <c r="B112" s="103">
        <v>0.16</v>
      </c>
      <c r="C112" s="104">
        <f>B112/(2*PI())</f>
        <v>2.5464790894703257E-2</v>
      </c>
      <c r="D112" s="117">
        <f t="shared" ref="D112:D124" si="59">LOG(B112)</f>
        <v>-0.79588001734407521</v>
      </c>
      <c r="E112" s="128">
        <f t="shared" ref="E112:E125" si="60">D112+$AC$13</f>
        <v>-2.8849189847988344</v>
      </c>
      <c r="F112" s="124">
        <v>2.7299999999999998E-3</v>
      </c>
      <c r="G112" s="124">
        <f t="shared" si="39"/>
        <v>2730</v>
      </c>
      <c r="H112" s="143">
        <f t="shared" si="40"/>
        <v>3.436162647040756</v>
      </c>
      <c r="I112" s="143">
        <f t="shared" si="37"/>
        <v>3.4299112151454705</v>
      </c>
      <c r="J112" s="120">
        <v>62.3</v>
      </c>
      <c r="K112" s="129">
        <f t="shared" si="45"/>
        <v>62.305476379382796</v>
      </c>
      <c r="L112" s="128">
        <f t="shared" ref="L112:L125" si="61">D112+$AD$13</f>
        <v>-2.9937980608290324</v>
      </c>
      <c r="M112" s="124">
        <v>3.62E-3</v>
      </c>
      <c r="N112" s="124">
        <f t="shared" si="41"/>
        <v>3620</v>
      </c>
      <c r="O112" s="143">
        <f t="shared" si="42"/>
        <v>3.5587085705331658</v>
      </c>
      <c r="P112" s="145">
        <f t="shared" si="46"/>
        <v>3.545112679659205</v>
      </c>
      <c r="Q112" s="120">
        <v>60.6</v>
      </c>
      <c r="R112" s="151">
        <f t="shared" si="47"/>
        <v>61.336313153049488</v>
      </c>
      <c r="S112" s="128">
        <f t="shared" ref="S112:S125" si="62">D112+$AE$13</f>
        <v>-3.0579171986685436</v>
      </c>
      <c r="T112" s="124">
        <v>0.02</v>
      </c>
      <c r="U112" s="124">
        <f t="shared" si="43"/>
        <v>20000</v>
      </c>
      <c r="V112" s="143">
        <f t="shared" si="44"/>
        <v>4.3010299956639813</v>
      </c>
      <c r="W112" s="145">
        <f t="shared" si="48"/>
        <v>4.2634119465831581</v>
      </c>
      <c r="X112" s="120">
        <v>56.1</v>
      </c>
      <c r="Y112" s="151">
        <f t="shared" si="38"/>
        <v>56.592033281729258</v>
      </c>
    </row>
    <row r="113" spans="1:25">
      <c r="A113" s="102">
        <v>40</v>
      </c>
      <c r="B113" s="103">
        <v>0.25600000000000001</v>
      </c>
      <c r="C113" s="115">
        <f>B113/(2*PI())</f>
        <v>4.074366543152521E-2</v>
      </c>
      <c r="D113" s="105">
        <f t="shared" si="59"/>
        <v>-0.59176003468815042</v>
      </c>
      <c r="E113" s="128">
        <f t="shared" si="60"/>
        <v>-2.6807990021429098</v>
      </c>
      <c r="F113" s="124">
        <v>3.7699999999999999E-3</v>
      </c>
      <c r="G113" s="124">
        <f t="shared" si="39"/>
        <v>3770</v>
      </c>
      <c r="H113" s="143">
        <f t="shared" si="40"/>
        <v>3.576341350205793</v>
      </c>
      <c r="I113" s="143">
        <f t="shared" si="37"/>
        <v>3.571085640272893</v>
      </c>
      <c r="J113" s="120">
        <v>62.1</v>
      </c>
      <c r="K113" s="129">
        <f t="shared" si="45"/>
        <v>62.312763314381463</v>
      </c>
      <c r="L113" s="128">
        <f t="shared" si="61"/>
        <v>-2.7896780781731079</v>
      </c>
      <c r="M113" s="124">
        <v>4.96E-3</v>
      </c>
      <c r="N113" s="124">
        <f t="shared" si="41"/>
        <v>4960</v>
      </c>
      <c r="O113" s="143">
        <f t="shared" si="42"/>
        <v>3.6954816764901977</v>
      </c>
      <c r="P113" s="145">
        <f t="shared" si="46"/>
        <v>3.6845646167502504</v>
      </c>
      <c r="Q113" s="120">
        <v>60.6</v>
      </c>
      <c r="R113" s="151">
        <f t="shared" si="47"/>
        <v>61.315036558296072</v>
      </c>
      <c r="S113" s="128">
        <f t="shared" si="62"/>
        <v>-2.853797216012619</v>
      </c>
      <c r="T113" s="124">
        <v>2.7E-2</v>
      </c>
      <c r="U113" s="124">
        <f t="shared" si="43"/>
        <v>27000</v>
      </c>
      <c r="V113" s="143">
        <f t="shared" si="44"/>
        <v>4.4313637641589869</v>
      </c>
      <c r="W113" s="145">
        <f t="shared" si="48"/>
        <v>4.396304859702246</v>
      </c>
      <c r="X113" s="120">
        <v>56.2</v>
      </c>
      <c r="Y113" s="151">
        <f t="shared" si="38"/>
        <v>56.656565014222792</v>
      </c>
    </row>
    <row r="114" spans="1:25">
      <c r="A114" s="102">
        <v>40</v>
      </c>
      <c r="B114" s="103">
        <v>0.41099999999999998</v>
      </c>
      <c r="C114" s="104">
        <f>B114/(2*PI())</f>
        <v>6.5412681610768977E-2</v>
      </c>
      <c r="D114" s="105">
        <f t="shared" si="59"/>
        <v>-0.38615817812393083</v>
      </c>
      <c r="E114" s="128">
        <f t="shared" si="60"/>
        <v>-2.4751971455786901</v>
      </c>
      <c r="F114" s="124">
        <v>5.2100000000000002E-3</v>
      </c>
      <c r="G114" s="124">
        <f t="shared" si="39"/>
        <v>5210</v>
      </c>
      <c r="H114" s="143">
        <f t="shared" si="40"/>
        <v>3.7168377232995247</v>
      </c>
      <c r="I114" s="143">
        <f t="shared" si="37"/>
        <v>3.7144553295449305</v>
      </c>
      <c r="J114" s="120">
        <v>62</v>
      </c>
      <c r="K114" s="129">
        <f t="shared" si="45"/>
        <v>62.433937183658358</v>
      </c>
      <c r="L114" s="128">
        <f t="shared" si="61"/>
        <v>-2.5840762216088882</v>
      </c>
      <c r="M114" s="124">
        <v>6.8100000000000001E-3</v>
      </c>
      <c r="N114" s="124">
        <f t="shared" si="41"/>
        <v>6810</v>
      </c>
      <c r="O114" s="143">
        <f t="shared" si="42"/>
        <v>3.8331471119127851</v>
      </c>
      <c r="P114" s="145">
        <f t="shared" si="46"/>
        <v>3.8261480900920843</v>
      </c>
      <c r="Q114" s="120">
        <v>60.7</v>
      </c>
      <c r="R114" s="151">
        <f t="shared" si="47"/>
        <v>61.393723622086398</v>
      </c>
      <c r="S114" s="128">
        <f t="shared" si="62"/>
        <v>-2.6481953594483993</v>
      </c>
      <c r="T114" s="124">
        <v>3.6299999999999999E-2</v>
      </c>
      <c r="U114" s="124">
        <f t="shared" si="43"/>
        <v>36300</v>
      </c>
      <c r="V114" s="143">
        <f t="shared" si="44"/>
        <v>4.5599066250361124</v>
      </c>
      <c r="W114" s="145">
        <f t="shared" si="48"/>
        <v>4.5297613631488796</v>
      </c>
      <c r="X114" s="120">
        <v>56.2</v>
      </c>
      <c r="Y114" s="151">
        <f t="shared" si="38"/>
        <v>56.666588100011509</v>
      </c>
    </row>
    <row r="115" spans="1:25">
      <c r="A115" s="102">
        <v>40</v>
      </c>
      <c r="B115" s="103">
        <v>0.65800000000000003</v>
      </c>
      <c r="C115" s="104">
        <f t="shared" ref="C115:C124" si="63">B115/(2*PI())</f>
        <v>0.10472395255446713</v>
      </c>
      <c r="D115" s="117">
        <f t="shared" si="59"/>
        <v>-0.18177410638604449</v>
      </c>
      <c r="E115" s="128">
        <f t="shared" si="60"/>
        <v>-2.2708130738408037</v>
      </c>
      <c r="F115" s="124">
        <v>7.1900000000000002E-3</v>
      </c>
      <c r="G115" s="124">
        <f t="shared" si="39"/>
        <v>7190</v>
      </c>
      <c r="H115" s="143">
        <f t="shared" si="40"/>
        <v>3.8567288903828825</v>
      </c>
      <c r="I115" s="143">
        <f t="shared" si="37"/>
        <v>3.8579437609667191</v>
      </c>
      <c r="J115" s="120">
        <v>62.1</v>
      </c>
      <c r="K115" s="129">
        <f t="shared" si="45"/>
        <v>62.634051562530971</v>
      </c>
      <c r="L115" s="128">
        <f t="shared" si="61"/>
        <v>-2.3796921498710017</v>
      </c>
      <c r="M115" s="124">
        <v>9.3500000000000007E-3</v>
      </c>
      <c r="N115" s="124">
        <f t="shared" si="41"/>
        <v>9350</v>
      </c>
      <c r="O115" s="143">
        <f t="shared" si="42"/>
        <v>3.9708116108725178</v>
      </c>
      <c r="P115" s="145">
        <f t="shared" si="46"/>
        <v>3.9678098748658188</v>
      </c>
      <c r="Q115" s="120">
        <v>61</v>
      </c>
      <c r="R115" s="151">
        <f t="shared" si="47"/>
        <v>61.540347435928467</v>
      </c>
      <c r="S115" s="128">
        <f t="shared" si="62"/>
        <v>-2.4438112877105129</v>
      </c>
      <c r="T115" s="124">
        <v>4.87E-2</v>
      </c>
      <c r="U115" s="124">
        <f t="shared" si="43"/>
        <v>48700</v>
      </c>
      <c r="V115" s="143">
        <f t="shared" si="44"/>
        <v>4.6875289612146345</v>
      </c>
      <c r="W115" s="145">
        <f t="shared" si="48"/>
        <v>4.6618998905727009</v>
      </c>
      <c r="X115" s="120">
        <v>56.2</v>
      </c>
      <c r="Y115" s="151">
        <f t="shared" si="38"/>
        <v>56.614875062586236</v>
      </c>
    </row>
    <row r="116" spans="1:25">
      <c r="A116" s="102">
        <v>40</v>
      </c>
      <c r="B116" s="103">
        <v>1.05</v>
      </c>
      <c r="C116" s="104">
        <f t="shared" si="63"/>
        <v>0.16711269024649011</v>
      </c>
      <c r="D116" s="105">
        <f t="shared" si="59"/>
        <v>2.1189299069938092E-2</v>
      </c>
      <c r="E116" s="128">
        <f t="shared" si="60"/>
        <v>-2.0678496683848211</v>
      </c>
      <c r="F116" s="124">
        <v>9.9299999999999996E-3</v>
      </c>
      <c r="G116" s="124">
        <f t="shared" si="39"/>
        <v>9930</v>
      </c>
      <c r="H116" s="143">
        <f t="shared" si="40"/>
        <v>3.996949248495381</v>
      </c>
      <c r="I116" s="143">
        <f t="shared" si="37"/>
        <v>4.0011965461585213</v>
      </c>
      <c r="J116" s="120">
        <v>62.2</v>
      </c>
      <c r="K116" s="129">
        <f t="shared" si="45"/>
        <v>62.880649535371511</v>
      </c>
      <c r="L116" s="128">
        <f t="shared" si="61"/>
        <v>-2.1767287444150192</v>
      </c>
      <c r="M116" s="124">
        <v>1.29E-2</v>
      </c>
      <c r="N116" s="124">
        <f t="shared" si="41"/>
        <v>12900</v>
      </c>
      <c r="O116" s="143">
        <f t="shared" si="42"/>
        <v>4.1105897102992488</v>
      </c>
      <c r="P116" s="145">
        <f t="shared" si="46"/>
        <v>4.1091983231481901</v>
      </c>
      <c r="Q116" s="120">
        <v>61.3</v>
      </c>
      <c r="R116" s="151">
        <f t="shared" si="47"/>
        <v>61.724982440184867</v>
      </c>
      <c r="S116" s="128">
        <f t="shared" si="62"/>
        <v>-2.2408478822545304</v>
      </c>
      <c r="T116" s="124">
        <v>6.5500000000000003E-2</v>
      </c>
      <c r="U116" s="124">
        <f t="shared" si="43"/>
        <v>65500</v>
      </c>
      <c r="V116" s="143">
        <f t="shared" si="44"/>
        <v>4.8162412999917832</v>
      </c>
      <c r="W116" s="145">
        <f t="shared" si="48"/>
        <v>4.7924729671084254</v>
      </c>
      <c r="X116" s="120">
        <v>56.2</v>
      </c>
      <c r="Y116" s="151">
        <f t="shared" si="38"/>
        <v>56.496712355023661</v>
      </c>
    </row>
    <row r="117" spans="1:25">
      <c r="A117" s="102">
        <v>40</v>
      </c>
      <c r="B117" s="103">
        <v>1.69</v>
      </c>
      <c r="C117" s="104">
        <f t="shared" si="63"/>
        <v>0.26897185382530314</v>
      </c>
      <c r="D117" s="117">
        <f t="shared" si="59"/>
        <v>0.22788670461367352</v>
      </c>
      <c r="E117" s="128">
        <f t="shared" si="60"/>
        <v>-1.8611522628410859</v>
      </c>
      <c r="F117" s="124">
        <v>1.37E-2</v>
      </c>
      <c r="G117" s="124">
        <f t="shared" si="39"/>
        <v>13700</v>
      </c>
      <c r="H117" s="143">
        <f t="shared" si="40"/>
        <v>4.1367205671564067</v>
      </c>
      <c r="I117" s="143">
        <f t="shared" si="37"/>
        <v>4.1476666658330874</v>
      </c>
      <c r="J117" s="120">
        <v>62.5</v>
      </c>
      <c r="K117" s="129">
        <f t="shared" si="45"/>
        <v>63.151708384015883</v>
      </c>
      <c r="L117" s="128">
        <f t="shared" si="61"/>
        <v>-1.970031338871284</v>
      </c>
      <c r="M117" s="124">
        <v>1.78E-2</v>
      </c>
      <c r="N117" s="124">
        <f t="shared" si="41"/>
        <v>17800</v>
      </c>
      <c r="O117" s="143">
        <f t="shared" si="42"/>
        <v>4.2504200023088936</v>
      </c>
      <c r="P117" s="145">
        <f t="shared" si="46"/>
        <v>4.2537181425725148</v>
      </c>
      <c r="Q117" s="120">
        <v>61.7</v>
      </c>
      <c r="R117" s="151">
        <f t="shared" si="47"/>
        <v>61.926106753959338</v>
      </c>
      <c r="S117" s="128">
        <f t="shared" si="62"/>
        <v>-2.0341504767107952</v>
      </c>
      <c r="T117" s="124">
        <v>8.7999999999999995E-2</v>
      </c>
      <c r="U117" s="124">
        <f t="shared" si="43"/>
        <v>88000</v>
      </c>
      <c r="V117" s="143">
        <f t="shared" si="44"/>
        <v>4.9444826721501682</v>
      </c>
      <c r="W117" s="145">
        <f t="shared" si="48"/>
        <v>4.9246558657101094</v>
      </c>
      <c r="X117" s="120">
        <v>56.2</v>
      </c>
      <c r="Y117" s="151">
        <f t="shared" si="38"/>
        <v>56.302796676732719</v>
      </c>
    </row>
    <row r="118" spans="1:25">
      <c r="A118" s="102">
        <v>40</v>
      </c>
      <c r="B118" s="103">
        <v>2.7</v>
      </c>
      <c r="C118" s="104">
        <f t="shared" si="63"/>
        <v>0.42971834634811745</v>
      </c>
      <c r="D118" s="118">
        <f t="shared" si="59"/>
        <v>0.43136376415898736</v>
      </c>
      <c r="E118" s="128">
        <f t="shared" si="60"/>
        <v>-1.657675203295772</v>
      </c>
      <c r="F118" s="124">
        <v>1.9E-2</v>
      </c>
      <c r="G118" s="124">
        <f t="shared" si="39"/>
        <v>19000</v>
      </c>
      <c r="H118" s="143">
        <f t="shared" si="40"/>
        <v>4.2787536009528289</v>
      </c>
      <c r="I118" s="143">
        <f t="shared" si="37"/>
        <v>4.2922331207617308</v>
      </c>
      <c r="J118" s="120">
        <v>62.8</v>
      </c>
      <c r="K118" s="129">
        <f t="shared" si="45"/>
        <v>63.411901836879757</v>
      </c>
      <c r="L118" s="128">
        <f t="shared" si="61"/>
        <v>-1.7665542793259701</v>
      </c>
      <c r="M118" s="124">
        <v>2.4500000000000001E-2</v>
      </c>
      <c r="N118" s="124">
        <f t="shared" si="41"/>
        <v>24500</v>
      </c>
      <c r="O118" s="143">
        <f t="shared" si="42"/>
        <v>4.3891660843645326</v>
      </c>
      <c r="P118" s="145">
        <f t="shared" si="46"/>
        <v>4.3963137018894543</v>
      </c>
      <c r="Q118" s="120">
        <v>62</v>
      </c>
      <c r="R118" s="151">
        <f t="shared" si="47"/>
        <v>62.112821272402591</v>
      </c>
      <c r="S118" s="128">
        <f t="shared" si="62"/>
        <v>-1.8306734171654813</v>
      </c>
      <c r="T118" s="124">
        <v>0.11799999999999999</v>
      </c>
      <c r="U118" s="124">
        <f t="shared" si="43"/>
        <v>118000</v>
      </c>
      <c r="V118" s="143">
        <f t="shared" si="44"/>
        <v>5.071882007306125</v>
      </c>
      <c r="W118" s="145">
        <f t="shared" si="48"/>
        <v>5.0538706097892234</v>
      </c>
      <c r="X118" s="120">
        <v>56.1</v>
      </c>
      <c r="Y118" s="151">
        <f t="shared" si="38"/>
        <v>56.035243813609085</v>
      </c>
    </row>
    <row r="119" spans="1:25">
      <c r="A119" s="102">
        <v>40</v>
      </c>
      <c r="B119" s="103">
        <v>4.33</v>
      </c>
      <c r="C119" s="104">
        <f t="shared" si="63"/>
        <v>0.68914090358790681</v>
      </c>
      <c r="D119" s="105">
        <f t="shared" si="59"/>
        <v>0.63648789635336545</v>
      </c>
      <c r="E119" s="128">
        <f t="shared" si="60"/>
        <v>-1.4525510711013938</v>
      </c>
      <c r="F119" s="124">
        <v>2.6499999999999999E-2</v>
      </c>
      <c r="G119" s="124">
        <f t="shared" si="39"/>
        <v>26500</v>
      </c>
      <c r="H119" s="143">
        <f t="shared" si="40"/>
        <v>4.4232458739368079</v>
      </c>
      <c r="I119" s="143">
        <f t="shared" si="37"/>
        <v>4.4381530444665049</v>
      </c>
      <c r="J119" s="120">
        <v>63.2</v>
      </c>
      <c r="K119" s="129">
        <f t="shared" si="45"/>
        <v>63.643434500831155</v>
      </c>
      <c r="L119" s="128">
        <f t="shared" si="61"/>
        <v>-1.5614301471315919</v>
      </c>
      <c r="M119" s="124">
        <v>3.4000000000000002E-2</v>
      </c>
      <c r="N119" s="124">
        <f t="shared" si="41"/>
        <v>34000</v>
      </c>
      <c r="O119" s="143">
        <f t="shared" si="42"/>
        <v>4.5314789170422554</v>
      </c>
      <c r="P119" s="145">
        <f t="shared" si="46"/>
        <v>4.5401955214364227</v>
      </c>
      <c r="Q119" s="120">
        <v>62.4</v>
      </c>
      <c r="R119" s="151">
        <f t="shared" si="47"/>
        <v>62.267650120430766</v>
      </c>
      <c r="S119" s="128">
        <f t="shared" si="62"/>
        <v>-1.6255492849711031</v>
      </c>
      <c r="T119" s="124">
        <v>0.159</v>
      </c>
      <c r="U119" s="124">
        <f t="shared" si="43"/>
        <v>159000</v>
      </c>
      <c r="V119" s="143">
        <f t="shared" si="44"/>
        <v>5.2013971243204518</v>
      </c>
      <c r="W119" s="145">
        <f t="shared" si="48"/>
        <v>5.1830899930431702</v>
      </c>
      <c r="X119" s="120">
        <v>56</v>
      </c>
      <c r="Y119" s="151">
        <f t="shared" si="38"/>
        <v>55.685322037769716</v>
      </c>
    </row>
    <row r="120" spans="1:25">
      <c r="A120" s="102">
        <v>40</v>
      </c>
      <c r="B120" s="103">
        <v>6.93</v>
      </c>
      <c r="C120" s="104">
        <f t="shared" si="63"/>
        <v>1.1029437556268347</v>
      </c>
      <c r="D120" s="105">
        <f t="shared" si="59"/>
        <v>0.84073323461180671</v>
      </c>
      <c r="E120" s="128">
        <f t="shared" si="60"/>
        <v>-1.2483057328429528</v>
      </c>
      <c r="F120" s="124">
        <v>3.6900000000000002E-2</v>
      </c>
      <c r="G120" s="124">
        <f t="shared" si="39"/>
        <v>36900</v>
      </c>
      <c r="H120" s="143">
        <f t="shared" si="40"/>
        <v>4.5670263661590607</v>
      </c>
      <c r="I120" s="143">
        <f t="shared" si="37"/>
        <v>4.583435203927551</v>
      </c>
      <c r="J120" s="120">
        <v>63.7</v>
      </c>
      <c r="K120" s="129">
        <f t="shared" si="45"/>
        <v>63.821716410874544</v>
      </c>
      <c r="L120" s="128">
        <f t="shared" si="61"/>
        <v>-1.3571848088731508</v>
      </c>
      <c r="M120" s="124">
        <v>4.7199999999999999E-2</v>
      </c>
      <c r="N120" s="124">
        <f t="shared" si="41"/>
        <v>47200</v>
      </c>
      <c r="O120" s="143">
        <f t="shared" si="42"/>
        <v>4.6739419986340875</v>
      </c>
      <c r="P120" s="145">
        <f t="shared" si="46"/>
        <v>4.6833971192563242</v>
      </c>
      <c r="Q120" s="120">
        <v>62.7</v>
      </c>
      <c r="R120" s="151">
        <f t="shared" si="47"/>
        <v>62.368851617871705</v>
      </c>
      <c r="S120" s="128">
        <f t="shared" si="62"/>
        <v>-1.421303946712662</v>
      </c>
      <c r="T120" s="124">
        <v>0.21299999999999999</v>
      </c>
      <c r="U120" s="124">
        <f t="shared" si="43"/>
        <v>213000</v>
      </c>
      <c r="V120" s="143">
        <f t="shared" si="44"/>
        <v>5.3283796034387381</v>
      </c>
      <c r="W120" s="145">
        <f t="shared" si="48"/>
        <v>5.3105890803921678</v>
      </c>
      <c r="X120" s="120">
        <v>55.8</v>
      </c>
      <c r="Y120" s="151">
        <f t="shared" si="38"/>
        <v>55.254631306566282</v>
      </c>
    </row>
    <row r="121" spans="1:25">
      <c r="A121" s="102">
        <v>40</v>
      </c>
      <c r="B121" s="103">
        <v>11.1</v>
      </c>
      <c r="C121" s="104">
        <f t="shared" si="63"/>
        <v>1.7666198683200383</v>
      </c>
      <c r="D121" s="105">
        <f t="shared" si="59"/>
        <v>1.0453229787866574</v>
      </c>
      <c r="E121" s="128">
        <f t="shared" si="60"/>
        <v>-1.043715988668102</v>
      </c>
      <c r="F121" s="124">
        <v>5.1499999999999997E-2</v>
      </c>
      <c r="G121" s="124">
        <f t="shared" si="39"/>
        <v>51500</v>
      </c>
      <c r="H121" s="143">
        <f t="shared" si="40"/>
        <v>4.7118072290411908</v>
      </c>
      <c r="I121" s="143">
        <f t="shared" si="37"/>
        <v>4.7287538691248781</v>
      </c>
      <c r="J121" s="120">
        <v>64.2</v>
      </c>
      <c r="K121" s="129">
        <f t="shared" si="45"/>
        <v>63.928782613669362</v>
      </c>
      <c r="L121" s="128">
        <f t="shared" si="61"/>
        <v>-1.1525950646983001</v>
      </c>
      <c r="M121" s="124">
        <v>6.5600000000000006E-2</v>
      </c>
      <c r="N121" s="124">
        <f t="shared" si="41"/>
        <v>65600</v>
      </c>
      <c r="O121" s="143">
        <f t="shared" si="42"/>
        <v>4.8169038393756605</v>
      </c>
      <c r="P121" s="145">
        <f t="shared" si="46"/>
        <v>4.8265804479413994</v>
      </c>
      <c r="Q121" s="120">
        <v>63</v>
      </c>
      <c r="R121" s="151">
        <f t="shared" si="47"/>
        <v>62.399832731074085</v>
      </c>
      <c r="S121" s="128">
        <f t="shared" si="62"/>
        <v>-1.2167142025378113</v>
      </c>
      <c r="T121" s="124">
        <v>0.28499999999999998</v>
      </c>
      <c r="U121" s="124">
        <f t="shared" si="43"/>
        <v>285000</v>
      </c>
      <c r="V121" s="143">
        <f t="shared" si="44"/>
        <v>5.4548448600085102</v>
      </c>
      <c r="W121" s="145">
        <f t="shared" si="48"/>
        <v>5.437007847291623</v>
      </c>
      <c r="X121" s="120">
        <v>55.6</v>
      </c>
      <c r="Y121" s="151">
        <f t="shared" si="38"/>
        <v>54.739593122297833</v>
      </c>
    </row>
    <row r="122" spans="1:25">
      <c r="A122" s="102">
        <v>40</v>
      </c>
      <c r="B122" s="103">
        <v>17.8</v>
      </c>
      <c r="C122" s="104">
        <f t="shared" si="63"/>
        <v>2.8329579870357371</v>
      </c>
      <c r="D122" s="105">
        <f t="shared" si="59"/>
        <v>1.2504200023088941</v>
      </c>
      <c r="E122" s="128">
        <f t="shared" si="60"/>
        <v>-0.83861896514586531</v>
      </c>
      <c r="F122" s="124">
        <v>7.22E-2</v>
      </c>
      <c r="G122" s="124">
        <f t="shared" si="39"/>
        <v>72200</v>
      </c>
      <c r="H122" s="143">
        <f t="shared" si="40"/>
        <v>4.858537197569639</v>
      </c>
      <c r="I122" s="143">
        <f t="shared" si="37"/>
        <v>4.8740266824899416</v>
      </c>
      <c r="J122" s="120">
        <v>64.599999999999994</v>
      </c>
      <c r="K122" s="129">
        <f t="shared" si="45"/>
        <v>63.947337687370023</v>
      </c>
      <c r="L122" s="128">
        <f t="shared" si="61"/>
        <v>-0.9474980411760634</v>
      </c>
      <c r="M122" s="124">
        <v>9.1399999999999995E-2</v>
      </c>
      <c r="N122" s="124">
        <f t="shared" si="41"/>
        <v>91400</v>
      </c>
      <c r="O122" s="143">
        <f t="shared" si="42"/>
        <v>4.9609461957338317</v>
      </c>
      <c r="P122" s="145">
        <f t="shared" si="46"/>
        <v>4.9696610712139266</v>
      </c>
      <c r="Q122" s="120">
        <v>63.2</v>
      </c>
      <c r="R122" s="151">
        <f t="shared" si="47"/>
        <v>62.344990986782108</v>
      </c>
      <c r="S122" s="128">
        <f t="shared" si="62"/>
        <v>-1.0116171790155746</v>
      </c>
      <c r="T122" s="124">
        <v>0.38200000000000001</v>
      </c>
      <c r="U122" s="124">
        <f t="shared" si="43"/>
        <v>382000</v>
      </c>
      <c r="V122" s="143">
        <f t="shared" si="44"/>
        <v>5.5820633629117085</v>
      </c>
      <c r="W122" s="145">
        <f t="shared" si="48"/>
        <v>5.5623100794991371</v>
      </c>
      <c r="X122" s="120">
        <v>55.3</v>
      </c>
      <c r="Y122" s="151">
        <f t="shared" si="38"/>
        <v>54.138894279114808</v>
      </c>
    </row>
    <row r="123" spans="1:25">
      <c r="A123" s="102">
        <v>40</v>
      </c>
      <c r="B123" s="103">
        <v>28.5</v>
      </c>
      <c r="C123" s="104">
        <f t="shared" si="63"/>
        <v>4.5359158781190176</v>
      </c>
      <c r="D123" s="105">
        <f t="shared" si="59"/>
        <v>1.4548448600085102</v>
      </c>
      <c r="E123" s="128">
        <f t="shared" si="60"/>
        <v>-0.63419410744624916</v>
      </c>
      <c r="F123" s="124">
        <v>0.10100000000000001</v>
      </c>
      <c r="G123" s="124">
        <f t="shared" si="39"/>
        <v>101000</v>
      </c>
      <c r="H123" s="143">
        <f t="shared" si="40"/>
        <v>5.0043213737826422</v>
      </c>
      <c r="I123" s="143">
        <f t="shared" si="37"/>
        <v>5.0182226417660747</v>
      </c>
      <c r="J123" s="120">
        <v>65</v>
      </c>
      <c r="K123" s="129">
        <f t="shared" si="45"/>
        <v>63.862886701539416</v>
      </c>
      <c r="L123" s="128">
        <f t="shared" si="61"/>
        <v>-0.74307318347644724</v>
      </c>
      <c r="M123" s="124">
        <v>0.127</v>
      </c>
      <c r="N123" s="124">
        <f t="shared" si="41"/>
        <v>127000</v>
      </c>
      <c r="O123" s="143">
        <f t="shared" si="42"/>
        <v>5.1038037209559572</v>
      </c>
      <c r="P123" s="145">
        <f t="shared" si="46"/>
        <v>5.1116205974164277</v>
      </c>
      <c r="Q123" s="120">
        <v>63.4</v>
      </c>
      <c r="R123" s="151">
        <f t="shared" si="47"/>
        <v>62.191898456689231</v>
      </c>
      <c r="S123" s="128">
        <f t="shared" si="62"/>
        <v>-0.80719232131595842</v>
      </c>
      <c r="T123" s="124">
        <v>0.51</v>
      </c>
      <c r="U123" s="124">
        <f t="shared" si="43"/>
        <v>510000</v>
      </c>
      <c r="V123" s="143">
        <f t="shared" si="44"/>
        <v>5.7075701760979367</v>
      </c>
      <c r="W123" s="145">
        <f t="shared" si="48"/>
        <v>5.6856486061073506</v>
      </c>
      <c r="X123" s="120">
        <v>55</v>
      </c>
      <c r="Y123" s="151">
        <f t="shared" si="38"/>
        <v>53.456655210426327</v>
      </c>
    </row>
    <row r="124" spans="1:25">
      <c r="A124" s="102">
        <v>40</v>
      </c>
      <c r="B124" s="103">
        <v>45.6</v>
      </c>
      <c r="C124" s="104">
        <f t="shared" si="63"/>
        <v>7.2574654049904277</v>
      </c>
      <c r="D124" s="116">
        <f t="shared" si="59"/>
        <v>1.658964842664435</v>
      </c>
      <c r="E124" s="128">
        <f t="shared" si="60"/>
        <v>-0.43007412479032436</v>
      </c>
      <c r="F124" s="124">
        <v>0.14299999999999999</v>
      </c>
      <c r="G124" s="124">
        <f t="shared" si="39"/>
        <v>143000</v>
      </c>
      <c r="H124" s="143">
        <f t="shared" si="40"/>
        <v>5.1553360374650614</v>
      </c>
      <c r="I124" s="143">
        <f t="shared" si="37"/>
        <v>5.1614099598057974</v>
      </c>
      <c r="J124" s="120">
        <v>65.3</v>
      </c>
      <c r="K124" s="129">
        <f t="shared" si="45"/>
        <v>63.663956793469787</v>
      </c>
      <c r="L124" s="128">
        <f t="shared" si="61"/>
        <v>-0.53895320082052245</v>
      </c>
      <c r="M124" s="124">
        <v>0.17799999999999999</v>
      </c>
      <c r="N124" s="124">
        <f t="shared" si="41"/>
        <v>178000</v>
      </c>
      <c r="O124" s="143">
        <f t="shared" si="42"/>
        <v>5.2504200023088936</v>
      </c>
      <c r="P124" s="145">
        <f t="shared" si="46"/>
        <v>5.2525235316784364</v>
      </c>
      <c r="Q124" s="120">
        <v>63.5</v>
      </c>
      <c r="R124" s="151">
        <f t="shared" si="47"/>
        <v>61.930475623361261</v>
      </c>
      <c r="S124" s="128">
        <f t="shared" si="62"/>
        <v>-0.60307233866003362</v>
      </c>
      <c r="T124" s="124">
        <v>0.68100000000000005</v>
      </c>
      <c r="U124" s="124">
        <f t="shared" si="43"/>
        <v>681000</v>
      </c>
      <c r="V124" s="143">
        <f t="shared" si="44"/>
        <v>5.8331471119127851</v>
      </c>
      <c r="W124" s="145">
        <f t="shared" si="48"/>
        <v>5.807128424723647</v>
      </c>
      <c r="X124" s="120">
        <v>54.5</v>
      </c>
      <c r="Y124" s="151">
        <f t="shared" si="38"/>
        <v>52.693748872670646</v>
      </c>
    </row>
    <row r="125" spans="1:25" ht="15.75" thickBot="1">
      <c r="A125" s="111">
        <v>40</v>
      </c>
      <c r="B125" s="112">
        <v>73</v>
      </c>
      <c r="C125" s="108">
        <f>B125/(2*PI())</f>
        <v>11.618310845708359</v>
      </c>
      <c r="D125" s="109">
        <f>LOG(B125)</f>
        <v>1.8633228601204559</v>
      </c>
      <c r="E125" s="130">
        <f t="shared" si="60"/>
        <v>-0.22571610733430347</v>
      </c>
      <c r="F125" s="131">
        <v>0.20200000000000001</v>
      </c>
      <c r="G125" s="131">
        <f t="shared" si="39"/>
        <v>202000</v>
      </c>
      <c r="H125" s="144">
        <f t="shared" si="40"/>
        <v>5.3053513694466234</v>
      </c>
      <c r="I125" s="144">
        <f t="shared" si="37"/>
        <v>5.3037747429056665</v>
      </c>
      <c r="J125" s="121">
        <v>65.5</v>
      </c>
      <c r="K125" s="132">
        <f t="shared" si="45"/>
        <v>63.340387683893084</v>
      </c>
      <c r="L125" s="130">
        <f t="shared" si="61"/>
        <v>-0.33459518336450156</v>
      </c>
      <c r="M125" s="131">
        <v>0.249</v>
      </c>
      <c r="N125" s="131">
        <f t="shared" si="41"/>
        <v>249000</v>
      </c>
      <c r="O125" s="144">
        <f t="shared" si="42"/>
        <v>5.3961993470957363</v>
      </c>
      <c r="P125" s="144">
        <f t="shared" si="46"/>
        <v>5.3925498717682423</v>
      </c>
      <c r="Q125" s="121">
        <v>63.4</v>
      </c>
      <c r="R125" s="234">
        <f t="shared" si="47"/>
        <v>61.551850018070375</v>
      </c>
      <c r="S125" s="130">
        <f t="shared" si="62"/>
        <v>-0.39871432120401273</v>
      </c>
      <c r="T125" s="131">
        <v>0.90700000000000003</v>
      </c>
      <c r="U125" s="131">
        <f t="shared" si="43"/>
        <v>907000</v>
      </c>
      <c r="V125" s="144">
        <f t="shared" si="44"/>
        <v>5.9576072870600951</v>
      </c>
      <c r="W125" s="152">
        <f t="shared" si="48"/>
        <v>5.9269457633794609</v>
      </c>
      <c r="X125" s="121">
        <v>54</v>
      </c>
      <c r="Y125" s="156">
        <f t="shared" si="38"/>
        <v>51.850625120362594</v>
      </c>
    </row>
    <row r="126" spans="1:25">
      <c r="A126" s="99">
        <v>45</v>
      </c>
      <c r="B126" s="100">
        <v>0.1</v>
      </c>
      <c r="C126" s="114">
        <f>B126/(2*PI())</f>
        <v>1.5915494309189534E-2</v>
      </c>
      <c r="D126" s="101">
        <f>LOG(B126)</f>
        <v>-1</v>
      </c>
      <c r="E126" s="125">
        <f>D126+$AC$14</f>
        <v>-3.4924699937553374</v>
      </c>
      <c r="F126" s="126">
        <v>1.06E-3</v>
      </c>
      <c r="G126" s="126">
        <f t="shared" si="39"/>
        <v>1060</v>
      </c>
      <c r="H126" s="142">
        <f t="shared" si="40"/>
        <v>3.0253058652647704</v>
      </c>
      <c r="I126" s="142">
        <f t="shared" si="37"/>
        <v>3.0184783580741761</v>
      </c>
      <c r="J126" s="123">
        <v>63.7</v>
      </c>
      <c r="K126" s="235">
        <f t="shared" si="45"/>
        <v>63.312148393260507</v>
      </c>
      <c r="L126" s="125">
        <f>D126+$AD$14</f>
        <v>-3.6013490697855355</v>
      </c>
      <c r="M126" s="126">
        <v>1.4E-3</v>
      </c>
      <c r="N126" s="126">
        <f t="shared" si="41"/>
        <v>1400</v>
      </c>
      <c r="O126" s="142">
        <f t="shared" si="42"/>
        <v>3.1461280356782382</v>
      </c>
      <c r="P126" s="145">
        <f t="shared" si="46"/>
        <v>3.1385074179113053</v>
      </c>
      <c r="Q126" s="123">
        <v>62.1</v>
      </c>
      <c r="R126" s="150">
        <f t="shared" si="47"/>
        <v>62.323088209275241</v>
      </c>
      <c r="S126" s="154">
        <f>D126+$AE$14</f>
        <v>-3.6654682076250467</v>
      </c>
      <c r="T126" s="155">
        <v>7.3899999999999999E-3</v>
      </c>
      <c r="U126" s="155">
        <f t="shared" si="43"/>
        <v>7390</v>
      </c>
      <c r="V126" s="145">
        <f t="shared" si="44"/>
        <v>3.8686444383948255</v>
      </c>
      <c r="W126" s="145">
        <f t="shared" si="48"/>
        <v>3.8667676760079557</v>
      </c>
      <c r="X126" s="122">
        <v>55.3</v>
      </c>
      <c r="Y126" s="151">
        <f t="shared" si="38"/>
        <v>56.160012549479191</v>
      </c>
    </row>
    <row r="127" spans="1:25">
      <c r="A127" s="102">
        <v>45</v>
      </c>
      <c r="B127" s="103">
        <v>0.16</v>
      </c>
      <c r="C127" s="104">
        <f>B127/(2*PI())</f>
        <v>2.5464790894703257E-2</v>
      </c>
      <c r="D127" s="117">
        <f t="shared" ref="D127:D139" si="64">LOG(B127)</f>
        <v>-0.79588001734407521</v>
      </c>
      <c r="E127" s="128">
        <f t="shared" ref="E127:E140" si="65">D127+$AC$14</f>
        <v>-3.2883500110994124</v>
      </c>
      <c r="F127" s="124">
        <v>1.48E-3</v>
      </c>
      <c r="G127" s="124">
        <f t="shared" si="39"/>
        <v>1480</v>
      </c>
      <c r="H127" s="143">
        <f t="shared" si="40"/>
        <v>3.1702617153949575</v>
      </c>
      <c r="I127" s="143">
        <f t="shared" si="37"/>
        <v>3.1550537900648417</v>
      </c>
      <c r="J127" s="120">
        <v>63.2</v>
      </c>
      <c r="K127" s="129">
        <f t="shared" si="45"/>
        <v>62.763804186832886</v>
      </c>
      <c r="L127" s="128">
        <f t="shared" ref="L127:L140" si="66">D127+$AD$14</f>
        <v>-3.3972290871296105</v>
      </c>
      <c r="M127" s="124">
        <v>1.9400000000000001E-3</v>
      </c>
      <c r="N127" s="124">
        <f t="shared" si="41"/>
        <v>1940</v>
      </c>
      <c r="O127" s="143">
        <f t="shared" si="42"/>
        <v>3.287801729930226</v>
      </c>
      <c r="P127" s="145">
        <f t="shared" si="46"/>
        <v>3.2735108359555389</v>
      </c>
      <c r="Q127" s="120">
        <v>61.5</v>
      </c>
      <c r="R127" s="151">
        <f t="shared" si="47"/>
        <v>61.801493405633948</v>
      </c>
      <c r="S127" s="128">
        <f t="shared" ref="S127:S140" si="67">D127+$AE$14</f>
        <v>-3.4613482249691216</v>
      </c>
      <c r="T127" s="124">
        <v>9.8899999999999995E-3</v>
      </c>
      <c r="U127" s="124">
        <f t="shared" si="43"/>
        <v>9890</v>
      </c>
      <c r="V127" s="143">
        <f t="shared" si="44"/>
        <v>3.9951962915971793</v>
      </c>
      <c r="W127" s="145">
        <f t="shared" si="48"/>
        <v>4.0000871627034122</v>
      </c>
      <c r="X127" s="120">
        <v>55.5</v>
      </c>
      <c r="Y127" s="151">
        <f t="shared" si="38"/>
        <v>56.336149026933469</v>
      </c>
    </row>
    <row r="128" spans="1:25">
      <c r="A128" s="102">
        <v>45</v>
      </c>
      <c r="B128" s="103">
        <v>0.25600000000000001</v>
      </c>
      <c r="C128" s="115">
        <f>B128/(2*PI())</f>
        <v>4.074366543152521E-2</v>
      </c>
      <c r="D128" s="105">
        <f t="shared" si="64"/>
        <v>-0.59176003468815042</v>
      </c>
      <c r="E128" s="128">
        <f t="shared" si="65"/>
        <v>-3.0842300284434878</v>
      </c>
      <c r="F128" s="124">
        <v>2.0600000000000002E-3</v>
      </c>
      <c r="G128" s="124">
        <f t="shared" si="39"/>
        <v>2060</v>
      </c>
      <c r="H128" s="143">
        <f t="shared" si="40"/>
        <v>3.3138672203691533</v>
      </c>
      <c r="I128" s="143">
        <f t="shared" si="37"/>
        <v>3.2933666752226229</v>
      </c>
      <c r="J128" s="120">
        <v>62.9</v>
      </c>
      <c r="K128" s="129">
        <f t="shared" si="45"/>
        <v>62.441223714303625</v>
      </c>
      <c r="L128" s="128">
        <f t="shared" si="66"/>
        <v>-3.1931091044736859</v>
      </c>
      <c r="M128" s="124">
        <v>2.6700000000000001E-3</v>
      </c>
      <c r="N128" s="124">
        <f t="shared" si="41"/>
        <v>2670</v>
      </c>
      <c r="O128" s="143">
        <f t="shared" si="42"/>
        <v>3.4265112613645754</v>
      </c>
      <c r="P128" s="145">
        <f t="shared" si="46"/>
        <v>3.4102012091041431</v>
      </c>
      <c r="Q128" s="120">
        <v>61.1</v>
      </c>
      <c r="R128" s="151">
        <f t="shared" si="47"/>
        <v>61.484499096156668</v>
      </c>
      <c r="S128" s="128">
        <f t="shared" si="67"/>
        <v>-3.2572282423131971</v>
      </c>
      <c r="T128" s="124">
        <v>1.32E-2</v>
      </c>
      <c r="U128" s="124">
        <f t="shared" si="43"/>
        <v>13200</v>
      </c>
      <c r="V128" s="143">
        <f t="shared" si="44"/>
        <v>4.1205739312058496</v>
      </c>
      <c r="W128" s="145">
        <f t="shared" si="48"/>
        <v>4.1333891980696853</v>
      </c>
      <c r="X128" s="120">
        <v>55.6</v>
      </c>
      <c r="Y128" s="151">
        <f t="shared" si="38"/>
        <v>56.484090575635442</v>
      </c>
    </row>
    <row r="129" spans="1:25">
      <c r="A129" s="102">
        <v>45</v>
      </c>
      <c r="B129" s="103">
        <v>0.41099999999999998</v>
      </c>
      <c r="C129" s="104">
        <f>B129/(2*PI())</f>
        <v>6.5412681610768977E-2</v>
      </c>
      <c r="D129" s="105">
        <f t="shared" si="64"/>
        <v>-0.38615817812393083</v>
      </c>
      <c r="E129" s="128">
        <f t="shared" si="65"/>
        <v>-2.8786281718792681</v>
      </c>
      <c r="F129" s="124">
        <v>2.8500000000000001E-3</v>
      </c>
      <c r="G129" s="124">
        <f t="shared" si="39"/>
        <v>2850</v>
      </c>
      <c r="H129" s="143">
        <f t="shared" si="40"/>
        <v>3.4548448600085102</v>
      </c>
      <c r="I129" s="143">
        <f t="shared" si="37"/>
        <v>3.4342428917399621</v>
      </c>
      <c r="J129" s="120">
        <v>62.6</v>
      </c>
      <c r="K129" s="129">
        <f t="shared" si="45"/>
        <v>62.303674389388483</v>
      </c>
      <c r="L129" s="128">
        <f t="shared" si="66"/>
        <v>-2.9875072479094662</v>
      </c>
      <c r="M129" s="124">
        <v>3.6600000000000001E-3</v>
      </c>
      <c r="N129" s="124">
        <f t="shared" si="41"/>
        <v>3660</v>
      </c>
      <c r="O129" s="143">
        <f t="shared" si="42"/>
        <v>3.5634810853944106</v>
      </c>
      <c r="P129" s="145">
        <f t="shared" si="46"/>
        <v>3.5493920267348966</v>
      </c>
      <c r="Q129" s="120">
        <v>61</v>
      </c>
      <c r="R129" s="151">
        <f t="shared" si="47"/>
        <v>61.333857457318857</v>
      </c>
      <c r="S129" s="128">
        <f t="shared" si="67"/>
        <v>-3.0516263857489774</v>
      </c>
      <c r="T129" s="124">
        <v>1.77E-2</v>
      </c>
      <c r="U129" s="124">
        <f t="shared" si="43"/>
        <v>17700</v>
      </c>
      <c r="V129" s="143">
        <f t="shared" si="44"/>
        <v>4.2479732663618064</v>
      </c>
      <c r="W129" s="145">
        <f t="shared" si="48"/>
        <v>4.2675122725220778</v>
      </c>
      <c r="X129" s="120">
        <v>55.8</v>
      </c>
      <c r="Y129" s="151">
        <f t="shared" si="38"/>
        <v>56.59475925410252</v>
      </c>
    </row>
    <row r="130" spans="1:25">
      <c r="A130" s="102">
        <v>45</v>
      </c>
      <c r="B130" s="103">
        <v>0.65800000000000003</v>
      </c>
      <c r="C130" s="104">
        <f t="shared" ref="C130:C139" si="68">B130/(2*PI())</f>
        <v>0.10472395255446713</v>
      </c>
      <c r="D130" s="117">
        <f t="shared" si="64"/>
        <v>-0.18177410638604449</v>
      </c>
      <c r="E130" s="128">
        <f t="shared" si="65"/>
        <v>-2.6742441001413817</v>
      </c>
      <c r="F130" s="124">
        <v>3.9500000000000004E-3</v>
      </c>
      <c r="G130" s="124">
        <f t="shared" si="39"/>
        <v>3950.0000000000005</v>
      </c>
      <c r="H130" s="143">
        <f t="shared" si="40"/>
        <v>3.5965970956264601</v>
      </c>
      <c r="I130" s="143">
        <f t="shared" si="37"/>
        <v>3.5756394068097199</v>
      </c>
      <c r="J130" s="120">
        <v>62.4</v>
      </c>
      <c r="K130" s="129">
        <f t="shared" si="45"/>
        <v>62.315049038673486</v>
      </c>
      <c r="L130" s="128">
        <f t="shared" si="66"/>
        <v>-2.7831231761715798</v>
      </c>
      <c r="M130" s="124">
        <v>5.0200000000000002E-3</v>
      </c>
      <c r="N130" s="124">
        <f t="shared" si="41"/>
        <v>5020</v>
      </c>
      <c r="O130" s="143">
        <f t="shared" si="42"/>
        <v>3.7007037171450192</v>
      </c>
      <c r="P130" s="145">
        <f t="shared" si="46"/>
        <v>3.6890622296585005</v>
      </c>
      <c r="Q130" s="120">
        <v>61</v>
      </c>
      <c r="R130" s="151">
        <f t="shared" si="47"/>
        <v>61.316167176120381</v>
      </c>
      <c r="S130" s="128">
        <f t="shared" si="67"/>
        <v>-2.847242314011091</v>
      </c>
      <c r="T130" s="124">
        <v>2.3699999999999999E-2</v>
      </c>
      <c r="U130" s="124">
        <f t="shared" si="43"/>
        <v>23700</v>
      </c>
      <c r="V130" s="143">
        <f t="shared" si="44"/>
        <v>4.3747483460101035</v>
      </c>
      <c r="W130" s="145">
        <f t="shared" si="48"/>
        <v>4.4005665572122652</v>
      </c>
      <c r="X130" s="120">
        <v>56</v>
      </c>
      <c r="Y130" s="151">
        <f t="shared" si="38"/>
        <v>56.657775896551037</v>
      </c>
    </row>
    <row r="131" spans="1:25">
      <c r="A131" s="102">
        <v>45</v>
      </c>
      <c r="B131" s="103">
        <v>1.05</v>
      </c>
      <c r="C131" s="104">
        <f t="shared" si="68"/>
        <v>0.16711269024649011</v>
      </c>
      <c r="D131" s="105">
        <f t="shared" si="64"/>
        <v>2.1189299069938092E-2</v>
      </c>
      <c r="E131" s="128">
        <f t="shared" si="65"/>
        <v>-2.4712806946853991</v>
      </c>
      <c r="F131" s="124">
        <v>5.4599999999999996E-3</v>
      </c>
      <c r="G131" s="124">
        <f t="shared" si="39"/>
        <v>5460</v>
      </c>
      <c r="H131" s="143">
        <f t="shared" si="40"/>
        <v>3.7371926427047373</v>
      </c>
      <c r="I131" s="143">
        <f t="shared" si="37"/>
        <v>3.7171964435845779</v>
      </c>
      <c r="J131" s="120">
        <v>62.3</v>
      </c>
      <c r="K131" s="129">
        <f t="shared" si="45"/>
        <v>62.437128928634621</v>
      </c>
      <c r="L131" s="128">
        <f t="shared" si="66"/>
        <v>-2.5801597707155972</v>
      </c>
      <c r="M131" s="124">
        <v>6.8999999999999999E-3</v>
      </c>
      <c r="N131" s="124">
        <f t="shared" si="41"/>
        <v>6900</v>
      </c>
      <c r="O131" s="143">
        <f t="shared" si="42"/>
        <v>3.8388490907372552</v>
      </c>
      <c r="P131" s="145">
        <f t="shared" si="46"/>
        <v>3.8288546796754774</v>
      </c>
      <c r="Q131" s="120">
        <v>61.1</v>
      </c>
      <c r="R131" s="151">
        <f t="shared" si="47"/>
        <v>61.395988343424705</v>
      </c>
      <c r="S131" s="128">
        <f t="shared" si="67"/>
        <v>-2.6442789085551084</v>
      </c>
      <c r="T131" s="124">
        <v>3.1899999999999998E-2</v>
      </c>
      <c r="U131" s="124">
        <f t="shared" si="43"/>
        <v>31899.999999999996</v>
      </c>
      <c r="V131" s="143">
        <f t="shared" si="44"/>
        <v>4.503790683057181</v>
      </c>
      <c r="W131" s="145">
        <f t="shared" si="48"/>
        <v>4.5322987827531858</v>
      </c>
      <c r="X131" s="120">
        <v>56.2</v>
      </c>
      <c r="Y131" s="151">
        <f t="shared" si="38"/>
        <v>56.666195869244753</v>
      </c>
    </row>
    <row r="132" spans="1:25">
      <c r="A132" s="102">
        <v>45</v>
      </c>
      <c r="B132" s="103">
        <v>1.69</v>
      </c>
      <c r="C132" s="104">
        <f t="shared" si="68"/>
        <v>0.26897185382530314</v>
      </c>
      <c r="D132" s="117">
        <f t="shared" si="64"/>
        <v>0.22788670461367352</v>
      </c>
      <c r="E132" s="128">
        <f t="shared" si="65"/>
        <v>-2.264583289141664</v>
      </c>
      <c r="F132" s="124">
        <v>7.5500000000000003E-3</v>
      </c>
      <c r="G132" s="124">
        <f t="shared" si="39"/>
        <v>7550</v>
      </c>
      <c r="H132" s="143">
        <f t="shared" si="40"/>
        <v>3.8779469516291885</v>
      </c>
      <c r="I132" s="143">
        <f t="shared" si="37"/>
        <v>3.8623304726590391</v>
      </c>
      <c r="J132" s="120">
        <v>62.4</v>
      </c>
      <c r="K132" s="129">
        <f t="shared" si="45"/>
        <v>62.641061375670304</v>
      </c>
      <c r="L132" s="128">
        <f t="shared" si="66"/>
        <v>-2.373462365171862</v>
      </c>
      <c r="M132" s="124">
        <v>9.4900000000000002E-3</v>
      </c>
      <c r="N132" s="124">
        <f t="shared" si="41"/>
        <v>9490</v>
      </c>
      <c r="O132" s="143">
        <f t="shared" si="42"/>
        <v>3.9772662124272928</v>
      </c>
      <c r="P132" s="145">
        <f t="shared" si="46"/>
        <v>3.9721401096005415</v>
      </c>
      <c r="Q132" s="120">
        <v>61.4</v>
      </c>
      <c r="R132" s="151">
        <f t="shared" si="47"/>
        <v>61.545575175918458</v>
      </c>
      <c r="S132" s="128">
        <f t="shared" si="67"/>
        <v>-2.4375815030113732</v>
      </c>
      <c r="T132" s="124">
        <v>4.2799999999999998E-2</v>
      </c>
      <c r="U132" s="124">
        <f t="shared" si="43"/>
        <v>42800</v>
      </c>
      <c r="V132" s="143">
        <f t="shared" si="44"/>
        <v>4.6314437690131722</v>
      </c>
      <c r="W132" s="145">
        <f t="shared" si="48"/>
        <v>4.665917952181946</v>
      </c>
      <c r="X132" s="120">
        <v>56.4</v>
      </c>
      <c r="Y132" s="151">
        <f t="shared" si="38"/>
        <v>56.612266472449107</v>
      </c>
    </row>
    <row r="133" spans="1:25">
      <c r="A133" s="102">
        <v>45</v>
      </c>
      <c r="B133" s="103">
        <v>2.7</v>
      </c>
      <c r="C133" s="104">
        <f t="shared" si="68"/>
        <v>0.42971834634811745</v>
      </c>
      <c r="D133" s="118">
        <f t="shared" si="64"/>
        <v>0.43136376415898736</v>
      </c>
      <c r="E133" s="128">
        <f t="shared" si="65"/>
        <v>-2.06110622959635</v>
      </c>
      <c r="F133" s="124">
        <v>1.0500000000000001E-2</v>
      </c>
      <c r="G133" s="124">
        <f t="shared" si="39"/>
        <v>10500</v>
      </c>
      <c r="H133" s="143">
        <f t="shared" si="40"/>
        <v>4.0211892990699383</v>
      </c>
      <c r="I133" s="143">
        <f t="shared" si="37"/>
        <v>4.0059669013846957</v>
      </c>
      <c r="J133" s="120">
        <v>62.5</v>
      </c>
      <c r="K133" s="129">
        <f t="shared" si="45"/>
        <v>62.889327147538857</v>
      </c>
      <c r="L133" s="128">
        <f t="shared" si="66"/>
        <v>-2.1699853056265481</v>
      </c>
      <c r="M133" s="124">
        <v>1.3100000000000001E-2</v>
      </c>
      <c r="N133" s="124">
        <f t="shared" si="41"/>
        <v>13100</v>
      </c>
      <c r="O133" s="143">
        <f t="shared" si="42"/>
        <v>4.1172712956557644</v>
      </c>
      <c r="P133" s="145">
        <f t="shared" si="46"/>
        <v>4.1139058734559741</v>
      </c>
      <c r="Q133" s="120">
        <v>61.6</v>
      </c>
      <c r="R133" s="151">
        <f t="shared" si="47"/>
        <v>61.731475394629129</v>
      </c>
      <c r="S133" s="128">
        <f t="shared" si="67"/>
        <v>-2.2341044434660593</v>
      </c>
      <c r="T133" s="124">
        <v>5.7599999999999998E-2</v>
      </c>
      <c r="U133" s="124">
        <f t="shared" si="43"/>
        <v>57600</v>
      </c>
      <c r="V133" s="143">
        <f t="shared" si="44"/>
        <v>4.7604224834232118</v>
      </c>
      <c r="W133" s="145">
        <f t="shared" si="48"/>
        <v>4.7967987168974302</v>
      </c>
      <c r="X133" s="120">
        <v>56.5</v>
      </c>
      <c r="Y133" s="151">
        <f t="shared" si="38"/>
        <v>56.491582994793085</v>
      </c>
    </row>
    <row r="134" spans="1:25">
      <c r="A134" s="102">
        <v>45</v>
      </c>
      <c r="B134" s="103">
        <v>4.33</v>
      </c>
      <c r="C134" s="104">
        <f t="shared" si="68"/>
        <v>0.68914090358790681</v>
      </c>
      <c r="D134" s="105">
        <f t="shared" si="64"/>
        <v>0.63648789635336545</v>
      </c>
      <c r="E134" s="128">
        <f t="shared" si="65"/>
        <v>-1.8559820974019718</v>
      </c>
      <c r="F134" s="124">
        <v>1.4500000000000001E-2</v>
      </c>
      <c r="G134" s="124">
        <f t="shared" si="39"/>
        <v>14500</v>
      </c>
      <c r="H134" s="143">
        <f t="shared" si="40"/>
        <v>4.1613680022349753</v>
      </c>
      <c r="I134" s="143">
        <f t="shared" ref="I134:I170" si="69">$AC$20*E134^3+$AC$21*E134^2+$AC$22*E134+$AC$23</f>
        <v>4.1513361475826729</v>
      </c>
      <c r="J134" s="120">
        <v>62.8</v>
      </c>
      <c r="K134" s="129">
        <f t="shared" si="45"/>
        <v>63.158507716482262</v>
      </c>
      <c r="L134" s="128">
        <f t="shared" si="66"/>
        <v>-1.9648611734321699</v>
      </c>
      <c r="M134" s="124">
        <v>1.8100000000000002E-2</v>
      </c>
      <c r="N134" s="124">
        <f t="shared" si="41"/>
        <v>18100</v>
      </c>
      <c r="O134" s="143">
        <f t="shared" si="42"/>
        <v>4.2576785748691846</v>
      </c>
      <c r="P134" s="145">
        <f t="shared" si="46"/>
        <v>4.2573381721955474</v>
      </c>
      <c r="Q134" s="120">
        <v>62</v>
      </c>
      <c r="R134" s="151">
        <f t="shared" si="47"/>
        <v>61.931087265114762</v>
      </c>
      <c r="S134" s="128">
        <f t="shared" si="67"/>
        <v>-2.0289803112716811</v>
      </c>
      <c r="T134" s="124">
        <v>7.7499999999999999E-2</v>
      </c>
      <c r="U134" s="124">
        <f t="shared" si="43"/>
        <v>77500</v>
      </c>
      <c r="V134" s="143">
        <f t="shared" si="44"/>
        <v>4.8893017025063106</v>
      </c>
      <c r="W134" s="145">
        <f t="shared" si="48"/>
        <v>4.9279507995138374</v>
      </c>
      <c r="X134" s="120">
        <v>56.6</v>
      </c>
      <c r="Y134" s="151">
        <f t="shared" ref="Y134:Y170" si="70">$AH$20*S134^4+$AH$21*S134^3+$AH$22*S134^2+$AH$23*S134+$AH$24</f>
        <v>56.296955646584486</v>
      </c>
    </row>
    <row r="135" spans="1:25">
      <c r="A135" s="102">
        <v>45</v>
      </c>
      <c r="B135" s="103">
        <v>6.93</v>
      </c>
      <c r="C135" s="104">
        <f t="shared" si="68"/>
        <v>1.1029437556268347</v>
      </c>
      <c r="D135" s="105">
        <f t="shared" si="64"/>
        <v>0.84073323461180671</v>
      </c>
      <c r="E135" s="128">
        <f t="shared" si="65"/>
        <v>-1.6517367591435308</v>
      </c>
      <c r="F135" s="124">
        <v>2.01E-2</v>
      </c>
      <c r="G135" s="124">
        <f t="shared" ref="G135:G170" si="71">F135*10^6</f>
        <v>20100</v>
      </c>
      <c r="H135" s="143">
        <f t="shared" ref="H135:H170" si="72">LOG(G135)</f>
        <v>4.3031960574204886</v>
      </c>
      <c r="I135" s="143">
        <f t="shared" si="69"/>
        <v>4.2964559325265483</v>
      </c>
      <c r="J135" s="120">
        <v>63.1</v>
      </c>
      <c r="K135" s="129">
        <f t="shared" si="45"/>
        <v>63.419148939325765</v>
      </c>
      <c r="L135" s="128">
        <f t="shared" si="66"/>
        <v>-1.7606158351737289</v>
      </c>
      <c r="M135" s="124">
        <v>2.5000000000000001E-2</v>
      </c>
      <c r="N135" s="124">
        <f t="shared" ref="N135:N170" si="73">M135*10^6</f>
        <v>25000</v>
      </c>
      <c r="O135" s="143">
        <f t="shared" ref="O135:O170" si="74">LOG(N135)</f>
        <v>4.3979400086720375</v>
      </c>
      <c r="P135" s="145">
        <f t="shared" si="46"/>
        <v>4.4004782331717038</v>
      </c>
      <c r="Q135" s="120">
        <v>62.3</v>
      </c>
      <c r="R135" s="151">
        <f t="shared" si="47"/>
        <v>62.117875386444261</v>
      </c>
      <c r="S135" s="128">
        <f t="shared" si="67"/>
        <v>-1.8247349730132401</v>
      </c>
      <c r="T135" s="124">
        <v>0.104</v>
      </c>
      <c r="U135" s="124">
        <f t="shared" ref="U135:U170" si="75">T135*10^6</f>
        <v>104000</v>
      </c>
      <c r="V135" s="143">
        <f t="shared" ref="V135:V170" si="76">LOG(U135)</f>
        <v>5.0170333392987807</v>
      </c>
      <c r="W135" s="145">
        <f t="shared" si="48"/>
        <v>5.0576268883400779</v>
      </c>
      <c r="X135" s="120">
        <v>56.6</v>
      </c>
      <c r="Y135" s="151">
        <f t="shared" si="70"/>
        <v>56.026258459534404</v>
      </c>
    </row>
    <row r="136" spans="1:25">
      <c r="A136" s="102">
        <v>45</v>
      </c>
      <c r="B136" s="103">
        <v>11.1</v>
      </c>
      <c r="C136" s="104">
        <f t="shared" si="68"/>
        <v>1.7666198683200383</v>
      </c>
      <c r="D136" s="105">
        <f t="shared" si="64"/>
        <v>1.0453229787866574</v>
      </c>
      <c r="E136" s="128">
        <f t="shared" si="65"/>
        <v>-1.44714701496868</v>
      </c>
      <c r="F136" s="124">
        <v>2.8000000000000001E-2</v>
      </c>
      <c r="G136" s="124">
        <f t="shared" si="71"/>
        <v>28000</v>
      </c>
      <c r="H136" s="143">
        <f t="shared" si="72"/>
        <v>4.4471580313422194</v>
      </c>
      <c r="I136" s="143">
        <f t="shared" si="69"/>
        <v>4.4419980393135159</v>
      </c>
      <c r="J136" s="120">
        <v>63.5</v>
      </c>
      <c r="K136" s="129">
        <f t="shared" ref="K136:K170" si="77">$AF$20*E136^4+$AF$21*E136^3+$AF$22*E136^2+$AF$23*E136+$AF$24</f>
        <v>63.648913122517776</v>
      </c>
      <c r="L136" s="128">
        <f t="shared" si="66"/>
        <v>-1.5560260909988781</v>
      </c>
      <c r="M136" s="124">
        <v>3.4700000000000002E-2</v>
      </c>
      <c r="N136" s="124">
        <f t="shared" si="73"/>
        <v>34700</v>
      </c>
      <c r="O136" s="143">
        <f t="shared" si="74"/>
        <v>4.540329474790874</v>
      </c>
      <c r="P136" s="145">
        <f t="shared" ref="P136:P170" si="78">$AD$20*L136^3+$AD$21*L136^2+$AD$22*L136+$AD$23</f>
        <v>4.5439861255494067</v>
      </c>
      <c r="Q136" s="120">
        <v>62.7</v>
      </c>
      <c r="R136" s="151">
        <f t="shared" ref="R136:R170" si="79">$AG$20*L136^4+$AG$21*L136^3+$AG$22*L136^2+$AG$23*L136+$AG$24</f>
        <v>62.271090096614934</v>
      </c>
      <c r="S136" s="128">
        <f t="shared" si="67"/>
        <v>-1.6201452288383893</v>
      </c>
      <c r="T136" s="124">
        <v>0.14000000000000001</v>
      </c>
      <c r="U136" s="124">
        <f t="shared" si="75"/>
        <v>140000</v>
      </c>
      <c r="V136" s="143">
        <f t="shared" si="76"/>
        <v>5.1461280356782382</v>
      </c>
      <c r="W136" s="145">
        <f t="shared" ref="W136:W170" si="80">$AE$20*S136^3+$AE$21*S136^2+$AE$22*S136+$AE$23</f>
        <v>5.1864790054901384</v>
      </c>
      <c r="X136" s="120">
        <v>56.6</v>
      </c>
      <c r="Y136" s="151">
        <f t="shared" si="70"/>
        <v>55.674991692654409</v>
      </c>
    </row>
    <row r="137" spans="1:25">
      <c r="A137" s="102">
        <v>45</v>
      </c>
      <c r="B137" s="103">
        <v>17.8</v>
      </c>
      <c r="C137" s="104">
        <f t="shared" si="68"/>
        <v>2.8329579870357371</v>
      </c>
      <c r="D137" s="105">
        <f t="shared" si="64"/>
        <v>1.2504200023088941</v>
      </c>
      <c r="E137" s="128">
        <f t="shared" si="65"/>
        <v>-1.2420499914464433</v>
      </c>
      <c r="F137" s="124">
        <v>3.9E-2</v>
      </c>
      <c r="G137" s="124">
        <f t="shared" si="71"/>
        <v>39000</v>
      </c>
      <c r="H137" s="143">
        <f t="shared" si="72"/>
        <v>4.5910646070264995</v>
      </c>
      <c r="I137" s="143">
        <f t="shared" si="69"/>
        <v>4.5878827018042259</v>
      </c>
      <c r="J137" s="120">
        <v>64</v>
      </c>
      <c r="K137" s="129">
        <f t="shared" si="77"/>
        <v>63.826142708756215</v>
      </c>
      <c r="L137" s="128">
        <f t="shared" si="66"/>
        <v>-1.3509290674766414</v>
      </c>
      <c r="M137" s="124">
        <v>4.8099999999999997E-2</v>
      </c>
      <c r="N137" s="124">
        <f t="shared" si="73"/>
        <v>48100</v>
      </c>
      <c r="O137" s="143">
        <f t="shared" si="74"/>
        <v>4.6821450763738319</v>
      </c>
      <c r="P137" s="145">
        <f t="shared" si="78"/>
        <v>4.6877800856983098</v>
      </c>
      <c r="Q137" s="120">
        <v>63.1</v>
      </c>
      <c r="R137" s="151">
        <f t="shared" si="79"/>
        <v>62.370925696421423</v>
      </c>
      <c r="S137" s="128">
        <f t="shared" si="67"/>
        <v>-1.4150482053161526</v>
      </c>
      <c r="T137" s="124">
        <v>0.189</v>
      </c>
      <c r="U137" s="124">
        <f t="shared" si="75"/>
        <v>189000</v>
      </c>
      <c r="V137" s="143">
        <f t="shared" si="76"/>
        <v>5.2764618041732438</v>
      </c>
      <c r="W137" s="145">
        <f t="shared" si="80"/>
        <v>5.3144744534607087</v>
      </c>
      <c r="X137" s="120">
        <v>56.5</v>
      </c>
      <c r="Y137" s="151">
        <f t="shared" si="70"/>
        <v>55.2401276670751</v>
      </c>
    </row>
    <row r="138" spans="1:25">
      <c r="A138" s="102">
        <v>45</v>
      </c>
      <c r="B138" s="103">
        <v>28.5</v>
      </c>
      <c r="C138" s="104">
        <f t="shared" si="68"/>
        <v>4.5359158781190176</v>
      </c>
      <c r="D138" s="105">
        <f t="shared" si="64"/>
        <v>1.4548448600085102</v>
      </c>
      <c r="E138" s="128">
        <f t="shared" si="65"/>
        <v>-1.0376251337468272</v>
      </c>
      <c r="F138" s="124">
        <v>5.45E-2</v>
      </c>
      <c r="G138" s="124">
        <f t="shared" si="71"/>
        <v>54500</v>
      </c>
      <c r="H138" s="143">
        <f t="shared" si="72"/>
        <v>4.7363965022766426</v>
      </c>
      <c r="I138" s="143">
        <f t="shared" si="69"/>
        <v>4.7330749317999032</v>
      </c>
      <c r="J138" s="120">
        <v>64.5</v>
      </c>
      <c r="K138" s="129">
        <f t="shared" si="77"/>
        <v>63.930692137255818</v>
      </c>
      <c r="L138" s="128">
        <f t="shared" si="66"/>
        <v>-1.1465042097770253</v>
      </c>
      <c r="M138" s="124">
        <v>6.7100000000000007E-2</v>
      </c>
      <c r="N138" s="124">
        <f t="shared" si="73"/>
        <v>67100</v>
      </c>
      <c r="O138" s="143">
        <f t="shared" si="74"/>
        <v>4.8267225201689925</v>
      </c>
      <c r="P138" s="145">
        <f t="shared" si="78"/>
        <v>4.8308371522578417</v>
      </c>
      <c r="Q138" s="120">
        <v>63.4</v>
      </c>
      <c r="R138" s="151">
        <f t="shared" si="79"/>
        <v>62.399512642732148</v>
      </c>
      <c r="S138" s="128">
        <f t="shared" si="67"/>
        <v>-1.2106233476165364</v>
      </c>
      <c r="T138" s="124">
        <v>0.254</v>
      </c>
      <c r="U138" s="124">
        <f t="shared" si="75"/>
        <v>254000</v>
      </c>
      <c r="V138" s="143">
        <f t="shared" si="76"/>
        <v>5.4048337166199385</v>
      </c>
      <c r="W138" s="145">
        <f t="shared" si="80"/>
        <v>5.4407502676594959</v>
      </c>
      <c r="X138" s="120">
        <v>56.4</v>
      </c>
      <c r="Y138" s="151">
        <f t="shared" si="70"/>
        <v>54.72297069975145</v>
      </c>
    </row>
    <row r="139" spans="1:25">
      <c r="A139" s="102">
        <v>45</v>
      </c>
      <c r="B139" s="103">
        <v>45.6</v>
      </c>
      <c r="C139" s="104">
        <f t="shared" si="68"/>
        <v>7.2574654049904277</v>
      </c>
      <c r="D139" s="116">
        <f t="shared" si="64"/>
        <v>1.658964842664435</v>
      </c>
      <c r="E139" s="128">
        <f t="shared" si="65"/>
        <v>-0.8335051510909024</v>
      </c>
      <c r="F139" s="124">
        <v>7.6600000000000001E-2</v>
      </c>
      <c r="G139" s="124">
        <f t="shared" si="71"/>
        <v>76600</v>
      </c>
      <c r="H139" s="143">
        <f t="shared" si="72"/>
        <v>4.8842287696326041</v>
      </c>
      <c r="I139" s="143">
        <f t="shared" si="69"/>
        <v>4.8776419646779789</v>
      </c>
      <c r="J139" s="120">
        <v>65</v>
      </c>
      <c r="K139" s="129">
        <f t="shared" si="77"/>
        <v>63.946533821004756</v>
      </c>
      <c r="L139" s="128">
        <f t="shared" si="66"/>
        <v>-0.94238422712110048</v>
      </c>
      <c r="M139" s="124">
        <v>9.3700000000000006E-2</v>
      </c>
      <c r="N139" s="124">
        <f t="shared" si="73"/>
        <v>93700</v>
      </c>
      <c r="O139" s="143">
        <f t="shared" si="74"/>
        <v>4.9717395908877782</v>
      </c>
      <c r="P139" s="145">
        <f t="shared" si="78"/>
        <v>4.9732210340139549</v>
      </c>
      <c r="Q139" s="120">
        <v>63.7</v>
      </c>
      <c r="R139" s="151">
        <f t="shared" si="79"/>
        <v>62.34240836850438</v>
      </c>
      <c r="S139" s="128">
        <f t="shared" si="67"/>
        <v>-1.0065033649606117</v>
      </c>
      <c r="T139" s="124">
        <v>0.34200000000000003</v>
      </c>
      <c r="U139" s="124">
        <f t="shared" si="75"/>
        <v>342000</v>
      </c>
      <c r="V139" s="143">
        <f t="shared" si="76"/>
        <v>5.5340261060561353</v>
      </c>
      <c r="W139" s="145">
        <f t="shared" si="80"/>
        <v>5.5654149119425371</v>
      </c>
      <c r="X139" s="120">
        <v>56.2</v>
      </c>
      <c r="Y139" s="151">
        <f t="shared" si="70"/>
        <v>54.122840015405799</v>
      </c>
    </row>
    <row r="140" spans="1:25" ht="15.75" thickBot="1">
      <c r="A140" s="106">
        <v>45</v>
      </c>
      <c r="B140" s="107">
        <v>73</v>
      </c>
      <c r="C140" s="108">
        <f>B140/(2*PI())</f>
        <v>11.618310845708359</v>
      </c>
      <c r="D140" s="109">
        <f>LOG(B140)</f>
        <v>1.8633228601204559</v>
      </c>
      <c r="E140" s="130">
        <f t="shared" si="65"/>
        <v>-0.62914713363488151</v>
      </c>
      <c r="F140" s="131">
        <v>0.108</v>
      </c>
      <c r="G140" s="131">
        <f t="shared" si="71"/>
        <v>108000</v>
      </c>
      <c r="H140" s="144">
        <f t="shared" si="72"/>
        <v>5.0334237554869494</v>
      </c>
      <c r="I140" s="144">
        <f t="shared" si="69"/>
        <v>5.0217733873455384</v>
      </c>
      <c r="J140" s="121">
        <v>65.400000000000006</v>
      </c>
      <c r="K140" s="132">
        <f t="shared" si="77"/>
        <v>63.859393479787194</v>
      </c>
      <c r="L140" s="130">
        <f t="shared" si="66"/>
        <v>-0.73802620966507959</v>
      </c>
      <c r="M140" s="131">
        <v>0.13100000000000001</v>
      </c>
      <c r="N140" s="131">
        <f t="shared" si="73"/>
        <v>131000</v>
      </c>
      <c r="O140" s="144">
        <f t="shared" si="74"/>
        <v>5.1172712956557644</v>
      </c>
      <c r="P140" s="144">
        <f t="shared" si="78"/>
        <v>5.1151154785438484</v>
      </c>
      <c r="Q140" s="121">
        <v>64</v>
      </c>
      <c r="R140" s="234">
        <f t="shared" si="79"/>
        <v>62.186781039324231</v>
      </c>
      <c r="S140" s="130">
        <f t="shared" si="67"/>
        <v>-0.80214534750459077</v>
      </c>
      <c r="T140" s="131">
        <v>0.45900000000000002</v>
      </c>
      <c r="U140" s="131">
        <f t="shared" si="75"/>
        <v>459000</v>
      </c>
      <c r="V140" s="144">
        <f t="shared" si="76"/>
        <v>5.661812685537261</v>
      </c>
      <c r="W140" s="152">
        <f t="shared" si="80"/>
        <v>5.6886729614525864</v>
      </c>
      <c r="X140" s="121">
        <v>55.9</v>
      </c>
      <c r="Y140" s="156">
        <f t="shared" si="70"/>
        <v>53.438767967116192</v>
      </c>
    </row>
    <row r="141" spans="1:25">
      <c r="A141" s="110">
        <v>50</v>
      </c>
      <c r="B141" s="113">
        <v>0.1</v>
      </c>
      <c r="C141" s="114">
        <f>B141/(2*PI())</f>
        <v>1.5915494309189534E-2</v>
      </c>
      <c r="D141" s="101">
        <f>LOG(B141)</f>
        <v>-1</v>
      </c>
      <c r="E141" s="125">
        <f>D141+$AC$15</f>
        <v>-3.8477144086363366</v>
      </c>
      <c r="F141" s="126">
        <v>5.8500000000000002E-4</v>
      </c>
      <c r="G141" s="126">
        <f t="shared" si="71"/>
        <v>585</v>
      </c>
      <c r="H141" s="142">
        <f t="shared" si="72"/>
        <v>2.7671558660821804</v>
      </c>
      <c r="I141" s="142">
        <f t="shared" si="69"/>
        <v>2.785508288957558</v>
      </c>
      <c r="J141" s="123">
        <v>64.5</v>
      </c>
      <c r="K141" s="235">
        <f t="shared" si="77"/>
        <v>64.93302016081951</v>
      </c>
      <c r="L141" s="125">
        <f>D141+$AD$15</f>
        <v>-3.9583873728310697</v>
      </c>
      <c r="M141" s="126">
        <v>7.8299999999999995E-4</v>
      </c>
      <c r="N141" s="126">
        <f t="shared" si="73"/>
        <v>783</v>
      </c>
      <c r="O141" s="142">
        <f t="shared" si="74"/>
        <v>2.8937617620579434</v>
      </c>
      <c r="P141" s="145">
        <f t="shared" si="78"/>
        <v>2.907005963235215</v>
      </c>
      <c r="Q141" s="123">
        <v>63.9</v>
      </c>
      <c r="R141" s="150">
        <f t="shared" si="79"/>
        <v>63.848681033904867</v>
      </c>
      <c r="S141" s="154">
        <f>D141+$AE$15</f>
        <v>-4.0898017752430418</v>
      </c>
      <c r="T141" s="155">
        <v>4.0299999999999997E-3</v>
      </c>
      <c r="U141" s="155">
        <f t="shared" si="75"/>
        <v>4029.9999999999995</v>
      </c>
      <c r="V141" s="145">
        <f t="shared" si="76"/>
        <v>3.6053050461411096</v>
      </c>
      <c r="W141" s="145">
        <f t="shared" si="80"/>
        <v>3.5901156109563086</v>
      </c>
      <c r="X141" s="122">
        <v>55.7</v>
      </c>
      <c r="Y141" s="151">
        <f t="shared" si="70"/>
        <v>55.751059301579488</v>
      </c>
    </row>
    <row r="142" spans="1:25">
      <c r="A142" s="102">
        <v>50</v>
      </c>
      <c r="B142" s="103">
        <v>0.16</v>
      </c>
      <c r="C142" s="104">
        <f>B142/(2*PI())</f>
        <v>2.5464790894703257E-2</v>
      </c>
      <c r="D142" s="117">
        <f t="shared" ref="D142:D154" si="81">LOG(B142)</f>
        <v>-0.79588001734407521</v>
      </c>
      <c r="E142" s="128">
        <f t="shared" ref="E142:E155" si="82">D142+$AC$15</f>
        <v>-3.6435944259804121</v>
      </c>
      <c r="F142" s="124">
        <v>8.2200000000000003E-4</v>
      </c>
      <c r="G142" s="124">
        <f t="shared" si="71"/>
        <v>822</v>
      </c>
      <c r="H142" s="143">
        <f t="shared" si="72"/>
        <v>2.9148718175400505</v>
      </c>
      <c r="I142" s="143">
        <f t="shared" si="69"/>
        <v>2.9185958265328318</v>
      </c>
      <c r="J142" s="120">
        <v>64.2</v>
      </c>
      <c r="K142" s="129">
        <f t="shared" si="77"/>
        <v>63.888603186000211</v>
      </c>
      <c r="L142" s="128">
        <f t="shared" ref="L142:L155" si="83">D142+$AD$15</f>
        <v>-3.7542673901751451</v>
      </c>
      <c r="M142" s="124">
        <v>1.09E-3</v>
      </c>
      <c r="N142" s="124">
        <f t="shared" si="73"/>
        <v>1090</v>
      </c>
      <c r="O142" s="143">
        <f t="shared" si="74"/>
        <v>3.0374264979406238</v>
      </c>
      <c r="P142" s="145">
        <f t="shared" si="78"/>
        <v>3.0385905686105512</v>
      </c>
      <c r="Q142" s="120">
        <v>63</v>
      </c>
      <c r="R142" s="151">
        <f t="shared" si="79"/>
        <v>62.871799261472098</v>
      </c>
      <c r="S142" s="128">
        <f t="shared" ref="S142:S155" si="84">D142+$AE$15</f>
        <v>-3.8856817925871168</v>
      </c>
      <c r="T142" s="124">
        <v>5.4000000000000003E-3</v>
      </c>
      <c r="U142" s="124">
        <f t="shared" si="75"/>
        <v>5400</v>
      </c>
      <c r="V142" s="143">
        <f t="shared" si="76"/>
        <v>3.7323937598229686</v>
      </c>
      <c r="W142" s="145">
        <f t="shared" si="80"/>
        <v>3.7230637783460367</v>
      </c>
      <c r="X142" s="120">
        <v>55.6</v>
      </c>
      <c r="Y142" s="151">
        <f t="shared" si="70"/>
        <v>55.9506498683565</v>
      </c>
    </row>
    <row r="143" spans="1:25">
      <c r="A143" s="102">
        <v>50</v>
      </c>
      <c r="B143" s="103">
        <v>0.25600000000000001</v>
      </c>
      <c r="C143" s="115">
        <f>B143/(2*PI())</f>
        <v>4.074366543152521E-2</v>
      </c>
      <c r="D143" s="105">
        <f t="shared" si="81"/>
        <v>-0.59176003468815042</v>
      </c>
      <c r="E143" s="128">
        <f t="shared" si="82"/>
        <v>-3.439474443324487</v>
      </c>
      <c r="F143" s="124">
        <v>1.15E-3</v>
      </c>
      <c r="G143" s="124">
        <f t="shared" si="71"/>
        <v>1150</v>
      </c>
      <c r="H143" s="143">
        <f t="shared" si="72"/>
        <v>3.0606978403536118</v>
      </c>
      <c r="I143" s="143">
        <f t="shared" si="69"/>
        <v>3.0537595174651417</v>
      </c>
      <c r="J143" s="120">
        <v>63.8</v>
      </c>
      <c r="K143" s="129">
        <f t="shared" si="77"/>
        <v>63.145745537705871</v>
      </c>
      <c r="L143" s="128">
        <f t="shared" si="83"/>
        <v>-3.5501474075192201</v>
      </c>
      <c r="M143" s="124">
        <v>1.5100000000000001E-3</v>
      </c>
      <c r="N143" s="124">
        <f t="shared" si="73"/>
        <v>1510</v>
      </c>
      <c r="O143" s="143">
        <f t="shared" si="74"/>
        <v>3.1789769472931693</v>
      </c>
      <c r="P143" s="145">
        <f t="shared" si="78"/>
        <v>3.1722026404836914</v>
      </c>
      <c r="Q143" s="120">
        <v>62.3</v>
      </c>
      <c r="R143" s="151">
        <f t="shared" si="79"/>
        <v>62.170876980933762</v>
      </c>
      <c r="S143" s="128">
        <f t="shared" si="84"/>
        <v>-3.6815618099311922</v>
      </c>
      <c r="T143" s="124">
        <v>7.2100000000000003E-3</v>
      </c>
      <c r="U143" s="124">
        <f t="shared" si="75"/>
        <v>7210</v>
      </c>
      <c r="V143" s="143">
        <f t="shared" si="76"/>
        <v>3.8579352647194289</v>
      </c>
      <c r="W143" s="145">
        <f t="shared" si="80"/>
        <v>3.8562592677537313</v>
      </c>
      <c r="X143" s="120">
        <v>55.6</v>
      </c>
      <c r="Y143" s="151">
        <f t="shared" si="70"/>
        <v>56.145233678946241</v>
      </c>
    </row>
    <row r="144" spans="1:25">
      <c r="A144" s="102">
        <v>50</v>
      </c>
      <c r="B144" s="103">
        <v>0.41099999999999998</v>
      </c>
      <c r="C144" s="104">
        <f>B144/(2*PI())</f>
        <v>6.5412681610768977E-2</v>
      </c>
      <c r="D144" s="105">
        <f t="shared" si="81"/>
        <v>-0.38615817812393083</v>
      </c>
      <c r="E144" s="128">
        <f t="shared" si="82"/>
        <v>-3.2338725867602673</v>
      </c>
      <c r="F144" s="124">
        <v>1.6100000000000001E-3</v>
      </c>
      <c r="G144" s="124">
        <f t="shared" si="71"/>
        <v>1610</v>
      </c>
      <c r="H144" s="143">
        <f t="shared" si="72"/>
        <v>3.2068258760318495</v>
      </c>
      <c r="I144" s="143">
        <f t="shared" si="69"/>
        <v>3.1918060746484058</v>
      </c>
      <c r="J144" s="120">
        <v>63.5</v>
      </c>
      <c r="K144" s="129">
        <f t="shared" si="77"/>
        <v>62.657332519780169</v>
      </c>
      <c r="L144" s="128">
        <f t="shared" si="83"/>
        <v>-3.3445455509550004</v>
      </c>
      <c r="M144" s="124">
        <v>2.0799999999999998E-3</v>
      </c>
      <c r="N144" s="124">
        <f t="shared" si="73"/>
        <v>2080</v>
      </c>
      <c r="O144" s="143">
        <f t="shared" si="74"/>
        <v>3.3180633349627615</v>
      </c>
      <c r="P144" s="145">
        <f t="shared" si="78"/>
        <v>3.3086370373750391</v>
      </c>
      <c r="Q144" s="120">
        <v>61.8</v>
      </c>
      <c r="R144" s="151">
        <f t="shared" si="79"/>
        <v>61.701640522864921</v>
      </c>
      <c r="S144" s="128">
        <f t="shared" si="84"/>
        <v>-3.4759599533669725</v>
      </c>
      <c r="T144" s="124">
        <v>9.6500000000000006E-3</v>
      </c>
      <c r="U144" s="124">
        <f t="shared" si="75"/>
        <v>9650</v>
      </c>
      <c r="V144" s="143">
        <f t="shared" si="76"/>
        <v>3.9845273133437926</v>
      </c>
      <c r="W144" s="145">
        <f t="shared" si="80"/>
        <v>3.9905426863773035</v>
      </c>
      <c r="X144" s="120">
        <v>55.8</v>
      </c>
      <c r="Y144" s="151">
        <f t="shared" si="70"/>
        <v>56.324356315515701</v>
      </c>
    </row>
    <row r="145" spans="1:25">
      <c r="A145" s="102">
        <v>50</v>
      </c>
      <c r="B145" s="103">
        <v>0.65800000000000003</v>
      </c>
      <c r="C145" s="104">
        <f t="shared" ref="C145:C154" si="85">B145/(2*PI())</f>
        <v>0.10472395255446713</v>
      </c>
      <c r="D145" s="117">
        <f t="shared" si="81"/>
        <v>-0.18177410638604449</v>
      </c>
      <c r="E145" s="128">
        <f t="shared" si="82"/>
        <v>-3.0294885150223809</v>
      </c>
      <c r="F145" s="124">
        <v>2.2300000000000002E-3</v>
      </c>
      <c r="G145" s="124">
        <f t="shared" si="71"/>
        <v>2230</v>
      </c>
      <c r="H145" s="143">
        <f t="shared" si="72"/>
        <v>3.3483048630481607</v>
      </c>
      <c r="I145" s="143">
        <f t="shared" si="69"/>
        <v>3.3307302793525504</v>
      </c>
      <c r="J145" s="120">
        <v>63.2</v>
      </c>
      <c r="K145" s="129">
        <f t="shared" si="77"/>
        <v>62.387865311328035</v>
      </c>
      <c r="L145" s="128">
        <f t="shared" si="83"/>
        <v>-3.140161479217114</v>
      </c>
      <c r="M145" s="124">
        <v>2.8700000000000002E-3</v>
      </c>
      <c r="N145" s="124">
        <f t="shared" si="73"/>
        <v>2870</v>
      </c>
      <c r="O145" s="143">
        <f t="shared" si="74"/>
        <v>3.4578818967339924</v>
      </c>
      <c r="P145" s="145">
        <f t="shared" si="78"/>
        <v>3.4459095560367343</v>
      </c>
      <c r="Q145" s="120">
        <v>61.5</v>
      </c>
      <c r="R145" s="151">
        <f t="shared" si="79"/>
        <v>61.431004978322733</v>
      </c>
      <c r="S145" s="128">
        <f t="shared" si="84"/>
        <v>-3.2715758816290861</v>
      </c>
      <c r="T145" s="124">
        <v>1.29E-2</v>
      </c>
      <c r="U145" s="124">
        <f t="shared" si="75"/>
        <v>12900</v>
      </c>
      <c r="V145" s="143">
        <f t="shared" si="76"/>
        <v>4.1105897102992488</v>
      </c>
      <c r="W145" s="145">
        <f t="shared" si="80"/>
        <v>4.124022615274594</v>
      </c>
      <c r="X145" s="120">
        <v>56</v>
      </c>
      <c r="Y145" s="151">
        <f t="shared" si="70"/>
        <v>56.474822456302348</v>
      </c>
    </row>
    <row r="146" spans="1:25">
      <c r="A146" s="102">
        <v>50</v>
      </c>
      <c r="B146" s="103">
        <v>1.05</v>
      </c>
      <c r="C146" s="104">
        <f t="shared" si="85"/>
        <v>0.16711269024649011</v>
      </c>
      <c r="D146" s="105">
        <f t="shared" si="81"/>
        <v>2.1189299069938092E-2</v>
      </c>
      <c r="E146" s="128">
        <f t="shared" si="82"/>
        <v>-2.8265251095663984</v>
      </c>
      <c r="F146" s="124">
        <v>3.0999999999999999E-3</v>
      </c>
      <c r="G146" s="124">
        <f t="shared" si="71"/>
        <v>3100</v>
      </c>
      <c r="H146" s="143">
        <f t="shared" si="72"/>
        <v>3.4913616938342726</v>
      </c>
      <c r="I146" s="143">
        <f t="shared" si="69"/>
        <v>3.4701682354951591</v>
      </c>
      <c r="J146" s="120">
        <v>62.9</v>
      </c>
      <c r="K146" s="129">
        <f t="shared" si="77"/>
        <v>62.29401736361357</v>
      </c>
      <c r="L146" s="128">
        <f t="shared" si="83"/>
        <v>-2.9371980737611314</v>
      </c>
      <c r="M146" s="124">
        <v>3.9399999999999999E-3</v>
      </c>
      <c r="N146" s="124">
        <f t="shared" si="73"/>
        <v>3940</v>
      </c>
      <c r="O146" s="143">
        <f t="shared" si="74"/>
        <v>3.5954962218255742</v>
      </c>
      <c r="P146" s="145">
        <f t="shared" si="78"/>
        <v>3.5836588298055685</v>
      </c>
      <c r="Q146" s="120">
        <v>61.4</v>
      </c>
      <c r="R146" s="151">
        <f t="shared" si="79"/>
        <v>61.31861361993775</v>
      </c>
      <c r="S146" s="128">
        <f t="shared" si="84"/>
        <v>-3.0686124761731035</v>
      </c>
      <c r="T146" s="124">
        <v>1.7299999999999999E-2</v>
      </c>
      <c r="U146" s="124">
        <f t="shared" si="75"/>
        <v>17300</v>
      </c>
      <c r="V146" s="143">
        <f t="shared" si="76"/>
        <v>4.238046103128795</v>
      </c>
      <c r="W146" s="145">
        <f t="shared" si="80"/>
        <v>4.2564402239194958</v>
      </c>
      <c r="X146" s="120">
        <v>56.3</v>
      </c>
      <c r="Y146" s="151">
        <f t="shared" si="70"/>
        <v>56.587297332764024</v>
      </c>
    </row>
    <row r="147" spans="1:25">
      <c r="A147" s="102">
        <v>50</v>
      </c>
      <c r="B147" s="103">
        <v>1.69</v>
      </c>
      <c r="C147" s="104">
        <f t="shared" si="85"/>
        <v>0.26897185382530314</v>
      </c>
      <c r="D147" s="117">
        <f t="shared" si="81"/>
        <v>0.22788670461367352</v>
      </c>
      <c r="E147" s="128">
        <f t="shared" si="82"/>
        <v>-2.6198277040226632</v>
      </c>
      <c r="F147" s="124">
        <v>4.3E-3</v>
      </c>
      <c r="G147" s="124">
        <f t="shared" si="71"/>
        <v>4300</v>
      </c>
      <c r="H147" s="143">
        <f t="shared" si="72"/>
        <v>3.6334684555795866</v>
      </c>
      <c r="I147" s="143">
        <f t="shared" si="69"/>
        <v>3.6134883690116686</v>
      </c>
      <c r="J147" s="120">
        <v>62.7</v>
      </c>
      <c r="K147" s="129">
        <f t="shared" si="77"/>
        <v>62.338352552341199</v>
      </c>
      <c r="L147" s="128">
        <f t="shared" si="83"/>
        <v>-2.7305006682173962</v>
      </c>
      <c r="M147" s="124">
        <v>5.4299999999999999E-3</v>
      </c>
      <c r="N147" s="124">
        <f t="shared" si="73"/>
        <v>5430</v>
      </c>
      <c r="O147" s="143">
        <f t="shared" si="74"/>
        <v>3.7347998295888472</v>
      </c>
      <c r="P147" s="145">
        <f t="shared" si="78"/>
        <v>3.7252095054574488</v>
      </c>
      <c r="Q147" s="120">
        <v>61.4</v>
      </c>
      <c r="R147" s="151">
        <f t="shared" si="79"/>
        <v>61.328812595427479</v>
      </c>
      <c r="S147" s="128">
        <f t="shared" si="84"/>
        <v>-2.8619150706293683</v>
      </c>
      <c r="T147" s="124">
        <v>2.3300000000000001E-2</v>
      </c>
      <c r="U147" s="124">
        <f t="shared" si="75"/>
        <v>23300</v>
      </c>
      <c r="V147" s="143">
        <f t="shared" si="76"/>
        <v>4.3673559210260189</v>
      </c>
      <c r="W147" s="145">
        <f t="shared" si="80"/>
        <v>4.3910264355211641</v>
      </c>
      <c r="X147" s="120">
        <v>56.5</v>
      </c>
      <c r="Y147" s="151">
        <f t="shared" si="70"/>
        <v>56.654987614019781</v>
      </c>
    </row>
    <row r="148" spans="1:25">
      <c r="A148" s="102">
        <v>50</v>
      </c>
      <c r="B148" s="103">
        <v>2.7</v>
      </c>
      <c r="C148" s="104">
        <f t="shared" si="85"/>
        <v>0.42971834634811745</v>
      </c>
      <c r="D148" s="118">
        <f t="shared" si="81"/>
        <v>0.43136376415898736</v>
      </c>
      <c r="E148" s="128">
        <f t="shared" si="82"/>
        <v>-2.4163506444773493</v>
      </c>
      <c r="F148" s="124">
        <v>5.9699999999999996E-3</v>
      </c>
      <c r="G148" s="124">
        <f t="shared" si="71"/>
        <v>5970</v>
      </c>
      <c r="H148" s="143">
        <f t="shared" si="72"/>
        <v>3.775974331129369</v>
      </c>
      <c r="I148" s="143">
        <f t="shared" si="69"/>
        <v>3.7556783959721529</v>
      </c>
      <c r="J148" s="120">
        <v>62.7</v>
      </c>
      <c r="K148" s="129">
        <f t="shared" si="77"/>
        <v>62.484830382040499</v>
      </c>
      <c r="L148" s="128">
        <f t="shared" si="83"/>
        <v>-2.5270236086720823</v>
      </c>
      <c r="M148" s="124">
        <v>7.4799999999999997E-3</v>
      </c>
      <c r="N148" s="124">
        <f t="shared" si="73"/>
        <v>7480</v>
      </c>
      <c r="O148" s="143">
        <f t="shared" si="74"/>
        <v>3.8739015978644615</v>
      </c>
      <c r="P148" s="145">
        <f t="shared" si="78"/>
        <v>3.865608589865404</v>
      </c>
      <c r="Q148" s="120">
        <v>61.6</v>
      </c>
      <c r="R148" s="151">
        <f t="shared" si="79"/>
        <v>61.429073097966452</v>
      </c>
      <c r="S148" s="128">
        <f t="shared" si="84"/>
        <v>-2.6584380110840544</v>
      </c>
      <c r="T148" s="124">
        <v>3.1300000000000001E-2</v>
      </c>
      <c r="U148" s="124">
        <f t="shared" si="75"/>
        <v>31300</v>
      </c>
      <c r="V148" s="143">
        <f t="shared" si="76"/>
        <v>4.4955443375464483</v>
      </c>
      <c r="W148" s="145">
        <f t="shared" si="80"/>
        <v>4.5231243659849021</v>
      </c>
      <c r="X148" s="120">
        <v>56.7</v>
      </c>
      <c r="Y148" s="151">
        <f t="shared" si="70"/>
        <v>56.66750710778863</v>
      </c>
    </row>
    <row r="149" spans="1:25">
      <c r="A149" s="102">
        <v>50</v>
      </c>
      <c r="B149" s="103">
        <v>4.33</v>
      </c>
      <c r="C149" s="104">
        <f t="shared" si="85"/>
        <v>0.68914090358790681</v>
      </c>
      <c r="D149" s="105">
        <f t="shared" si="81"/>
        <v>0.63648789635336545</v>
      </c>
      <c r="E149" s="128">
        <f t="shared" si="82"/>
        <v>-2.2112265122829711</v>
      </c>
      <c r="F149" s="124">
        <v>8.2699999999999996E-3</v>
      </c>
      <c r="G149" s="124">
        <f t="shared" si="71"/>
        <v>8270</v>
      </c>
      <c r="H149" s="143">
        <f t="shared" si="72"/>
        <v>3.9175055095525466</v>
      </c>
      <c r="I149" s="143">
        <f t="shared" si="69"/>
        <v>3.8999301998734746</v>
      </c>
      <c r="J149" s="120">
        <v>62.7</v>
      </c>
      <c r="K149" s="129">
        <f t="shared" si="77"/>
        <v>62.702808591825288</v>
      </c>
      <c r="L149" s="128">
        <f t="shared" si="83"/>
        <v>-2.3218994764777041</v>
      </c>
      <c r="M149" s="124">
        <v>1.03E-2</v>
      </c>
      <c r="N149" s="124">
        <f t="shared" si="73"/>
        <v>10300</v>
      </c>
      <c r="O149" s="143">
        <f t="shared" si="74"/>
        <v>4.012837224705172</v>
      </c>
      <c r="P149" s="145">
        <f t="shared" si="78"/>
        <v>4.0080056356731948</v>
      </c>
      <c r="Q149" s="120">
        <v>61.8</v>
      </c>
      <c r="R149" s="151">
        <f t="shared" si="79"/>
        <v>61.590139823876079</v>
      </c>
      <c r="S149" s="128">
        <f t="shared" si="84"/>
        <v>-2.4533138788896762</v>
      </c>
      <c r="T149" s="124">
        <v>4.2200000000000001E-2</v>
      </c>
      <c r="U149" s="124">
        <f t="shared" si="75"/>
        <v>42200</v>
      </c>
      <c r="V149" s="143">
        <f t="shared" si="76"/>
        <v>4.6253124509616734</v>
      </c>
      <c r="W149" s="145">
        <f t="shared" si="80"/>
        <v>4.655769778172278</v>
      </c>
      <c r="X149" s="120">
        <v>57</v>
      </c>
      <c r="Y149" s="151">
        <f t="shared" si="70"/>
        <v>56.618733155882637</v>
      </c>
    </row>
    <row r="150" spans="1:25">
      <c r="A150" s="102">
        <v>50</v>
      </c>
      <c r="B150" s="103">
        <v>6.93</v>
      </c>
      <c r="C150" s="104">
        <f t="shared" si="85"/>
        <v>1.1029437556268347</v>
      </c>
      <c r="D150" s="105">
        <f t="shared" si="81"/>
        <v>0.84073323461180671</v>
      </c>
      <c r="E150" s="128">
        <f t="shared" si="82"/>
        <v>-2.00698117402453</v>
      </c>
      <c r="F150" s="124">
        <v>1.15E-2</v>
      </c>
      <c r="G150" s="124">
        <f t="shared" si="71"/>
        <v>11500</v>
      </c>
      <c r="H150" s="143">
        <f t="shared" si="72"/>
        <v>4.0606978403536118</v>
      </c>
      <c r="I150" s="143">
        <f t="shared" si="69"/>
        <v>4.0442771757482401</v>
      </c>
      <c r="J150" s="120">
        <v>62.9</v>
      </c>
      <c r="K150" s="129">
        <f t="shared" si="77"/>
        <v>62.959631652810202</v>
      </c>
      <c r="L150" s="128">
        <f t="shared" si="83"/>
        <v>-2.1176541382192631</v>
      </c>
      <c r="M150" s="124">
        <v>1.4200000000000001E-2</v>
      </c>
      <c r="N150" s="124">
        <f t="shared" si="73"/>
        <v>14200</v>
      </c>
      <c r="O150" s="143">
        <f t="shared" si="74"/>
        <v>4.1522883443830567</v>
      </c>
      <c r="P150" s="145">
        <f t="shared" si="78"/>
        <v>4.1504565421590636</v>
      </c>
      <c r="Q150" s="120">
        <v>62.1</v>
      </c>
      <c r="R150" s="151">
        <f t="shared" si="79"/>
        <v>61.78223931166719</v>
      </c>
      <c r="S150" s="128">
        <f t="shared" si="84"/>
        <v>-2.2490685406312352</v>
      </c>
      <c r="T150" s="124">
        <v>5.6899999999999999E-2</v>
      </c>
      <c r="U150" s="124">
        <f t="shared" si="75"/>
        <v>56900</v>
      </c>
      <c r="V150" s="143">
        <f t="shared" si="76"/>
        <v>4.7551122663950709</v>
      </c>
      <c r="W150" s="145">
        <f t="shared" si="80"/>
        <v>4.7871984678065713</v>
      </c>
      <c r="X150" s="120">
        <v>57.1</v>
      </c>
      <c r="Y150" s="151">
        <f t="shared" si="70"/>
        <v>56.502858402796846</v>
      </c>
    </row>
    <row r="151" spans="1:25">
      <c r="A151" s="102">
        <v>50</v>
      </c>
      <c r="B151" s="103">
        <v>11.1</v>
      </c>
      <c r="C151" s="104">
        <f t="shared" si="85"/>
        <v>1.7666198683200383</v>
      </c>
      <c r="D151" s="105">
        <f t="shared" si="81"/>
        <v>1.0453229787866574</v>
      </c>
      <c r="E151" s="128">
        <f t="shared" si="82"/>
        <v>-1.8023914298496793</v>
      </c>
      <c r="F151" s="124">
        <v>1.5900000000000001E-2</v>
      </c>
      <c r="G151" s="124">
        <f t="shared" si="71"/>
        <v>15900.000000000002</v>
      </c>
      <c r="H151" s="143">
        <f t="shared" si="72"/>
        <v>4.2013971243204518</v>
      </c>
      <c r="I151" s="143">
        <f t="shared" si="69"/>
        <v>4.1893851448824453</v>
      </c>
      <c r="J151" s="120">
        <v>63.1</v>
      </c>
      <c r="K151" s="129">
        <f t="shared" si="77"/>
        <v>63.22862420176331</v>
      </c>
      <c r="L151" s="128">
        <f t="shared" si="83"/>
        <v>-1.9130643940444123</v>
      </c>
      <c r="M151" s="124">
        <v>1.9699999999999999E-2</v>
      </c>
      <c r="N151" s="124">
        <f t="shared" si="73"/>
        <v>19700</v>
      </c>
      <c r="O151" s="143">
        <f t="shared" si="74"/>
        <v>4.2944662261615933</v>
      </c>
      <c r="P151" s="145">
        <f t="shared" si="78"/>
        <v>4.2936159105424174</v>
      </c>
      <c r="Q151" s="120">
        <v>62.4</v>
      </c>
      <c r="R151" s="151">
        <f t="shared" si="79"/>
        <v>61.980492371047525</v>
      </c>
      <c r="S151" s="128">
        <f t="shared" si="84"/>
        <v>-2.0444787964563842</v>
      </c>
      <c r="T151" s="124">
        <v>7.6799999999999993E-2</v>
      </c>
      <c r="U151" s="124">
        <f t="shared" si="75"/>
        <v>76800</v>
      </c>
      <c r="V151" s="143">
        <f t="shared" si="76"/>
        <v>4.8853612200315117</v>
      </c>
      <c r="W151" s="145">
        <f t="shared" si="80"/>
        <v>4.9180719106252351</v>
      </c>
      <c r="X151" s="120">
        <v>57.3</v>
      </c>
      <c r="Y151" s="151">
        <f t="shared" si="70"/>
        <v>56.314318012696816</v>
      </c>
    </row>
    <row r="152" spans="1:25">
      <c r="A152" s="102">
        <v>50</v>
      </c>
      <c r="B152" s="103">
        <v>17.8</v>
      </c>
      <c r="C152" s="104">
        <f t="shared" si="85"/>
        <v>2.8329579870357371</v>
      </c>
      <c r="D152" s="105">
        <f t="shared" si="81"/>
        <v>1.2504200023088941</v>
      </c>
      <c r="E152" s="128">
        <f t="shared" si="82"/>
        <v>-1.5972944063274426</v>
      </c>
      <c r="F152" s="124">
        <v>2.2100000000000002E-2</v>
      </c>
      <c r="G152" s="124">
        <f t="shared" si="71"/>
        <v>22100</v>
      </c>
      <c r="H152" s="143">
        <f t="shared" si="72"/>
        <v>4.344392273685111</v>
      </c>
      <c r="I152" s="143">
        <f t="shared" si="69"/>
        <v>4.3351761207895958</v>
      </c>
      <c r="J152" s="120">
        <v>63.4</v>
      </c>
      <c r="K152" s="129">
        <f t="shared" si="77"/>
        <v>63.484280636843351</v>
      </c>
      <c r="L152" s="128">
        <f t="shared" si="83"/>
        <v>-1.7079673705221756</v>
      </c>
      <c r="M152" s="124">
        <v>2.7300000000000001E-2</v>
      </c>
      <c r="N152" s="124">
        <f t="shared" si="73"/>
        <v>27300</v>
      </c>
      <c r="O152" s="143">
        <f t="shared" si="74"/>
        <v>4.4361626470407565</v>
      </c>
      <c r="P152" s="145">
        <f t="shared" si="78"/>
        <v>4.437403836367503</v>
      </c>
      <c r="Q152" s="120">
        <v>62.7</v>
      </c>
      <c r="R152" s="151">
        <f t="shared" si="79"/>
        <v>62.161369504505636</v>
      </c>
      <c r="S152" s="128">
        <f t="shared" si="84"/>
        <v>-1.8393817729341477</v>
      </c>
      <c r="T152" s="124">
        <v>0.104</v>
      </c>
      <c r="U152" s="124">
        <f t="shared" si="75"/>
        <v>104000</v>
      </c>
      <c r="V152" s="143">
        <f t="shared" si="76"/>
        <v>5.0170333392987807</v>
      </c>
      <c r="W152" s="145">
        <f t="shared" si="80"/>
        <v>5.048360679691986</v>
      </c>
      <c r="X152" s="120">
        <v>57.4</v>
      </c>
      <c r="Y152" s="151">
        <f t="shared" si="70"/>
        <v>56.04829812784228</v>
      </c>
    </row>
    <row r="153" spans="1:25">
      <c r="A153" s="102">
        <v>50</v>
      </c>
      <c r="B153" s="103">
        <v>28.5</v>
      </c>
      <c r="C153" s="104">
        <f t="shared" si="85"/>
        <v>4.5359158781190176</v>
      </c>
      <c r="D153" s="105">
        <f t="shared" si="81"/>
        <v>1.4548448600085102</v>
      </c>
      <c r="E153" s="128">
        <f t="shared" si="82"/>
        <v>-1.3928695486278264</v>
      </c>
      <c r="F153" s="124">
        <v>3.0800000000000001E-2</v>
      </c>
      <c r="G153" s="124">
        <f t="shared" si="71"/>
        <v>30800</v>
      </c>
      <c r="H153" s="143">
        <f t="shared" si="72"/>
        <v>4.4885507165004439</v>
      </c>
      <c r="I153" s="143">
        <f t="shared" si="69"/>
        <v>4.480615242458601</v>
      </c>
      <c r="J153" s="120">
        <v>63.9</v>
      </c>
      <c r="K153" s="129">
        <f t="shared" si="77"/>
        <v>63.701822911532183</v>
      </c>
      <c r="L153" s="128">
        <f t="shared" si="83"/>
        <v>-1.5035425128225595</v>
      </c>
      <c r="M153" s="124">
        <v>3.7900000000000003E-2</v>
      </c>
      <c r="N153" s="124">
        <f t="shared" si="73"/>
        <v>37900</v>
      </c>
      <c r="O153" s="143">
        <f t="shared" si="74"/>
        <v>4.5786392099680722</v>
      </c>
      <c r="P153" s="145">
        <f t="shared" si="78"/>
        <v>4.580796979201379</v>
      </c>
      <c r="Q153" s="120">
        <v>63.1</v>
      </c>
      <c r="R153" s="151">
        <f t="shared" si="79"/>
        <v>62.302497507688969</v>
      </c>
      <c r="S153" s="128">
        <f t="shared" si="84"/>
        <v>-1.6349569152345316</v>
      </c>
      <c r="T153" s="124">
        <v>0.14000000000000001</v>
      </c>
      <c r="U153" s="124">
        <f t="shared" si="75"/>
        <v>140000</v>
      </c>
      <c r="V153" s="143">
        <f t="shared" si="76"/>
        <v>5.1461280356782382</v>
      </c>
      <c r="W153" s="145">
        <f t="shared" si="80"/>
        <v>5.1771883005427748</v>
      </c>
      <c r="X153" s="120">
        <v>57.4</v>
      </c>
      <c r="Y153" s="151">
        <f t="shared" si="70"/>
        <v>55.703168360172434</v>
      </c>
    </row>
    <row r="154" spans="1:25">
      <c r="A154" s="102">
        <v>50</v>
      </c>
      <c r="B154" s="103">
        <v>45.6</v>
      </c>
      <c r="C154" s="104">
        <f t="shared" si="85"/>
        <v>7.2574654049904277</v>
      </c>
      <c r="D154" s="116">
        <f t="shared" si="81"/>
        <v>1.658964842664435</v>
      </c>
      <c r="E154" s="128">
        <f t="shared" si="82"/>
        <v>-1.1887495659719016</v>
      </c>
      <c r="F154" s="124">
        <v>4.2999999999999997E-2</v>
      </c>
      <c r="G154" s="124">
        <f t="shared" si="71"/>
        <v>43000</v>
      </c>
      <c r="H154" s="143">
        <f t="shared" si="72"/>
        <v>4.6334684555795862</v>
      </c>
      <c r="I154" s="143">
        <f t="shared" si="69"/>
        <v>4.6257677519332372</v>
      </c>
      <c r="J154" s="120">
        <v>64.400000000000006</v>
      </c>
      <c r="K154" s="129">
        <f t="shared" si="77"/>
        <v>63.861061867988333</v>
      </c>
      <c r="L154" s="128">
        <f t="shared" si="83"/>
        <v>-1.2994225301666347</v>
      </c>
      <c r="M154" s="124">
        <v>5.2900000000000003E-2</v>
      </c>
      <c r="N154" s="124">
        <f t="shared" si="73"/>
        <v>52900</v>
      </c>
      <c r="O154" s="143">
        <f t="shared" si="74"/>
        <v>4.7234556720351861</v>
      </c>
      <c r="P154" s="145">
        <f t="shared" si="78"/>
        <v>4.7238572017031064</v>
      </c>
      <c r="Q154" s="120">
        <v>63.5</v>
      </c>
      <c r="R154" s="151">
        <f t="shared" si="79"/>
        <v>62.385432674582042</v>
      </c>
      <c r="S154" s="128">
        <f t="shared" si="84"/>
        <v>-1.4308369325786068</v>
      </c>
      <c r="T154" s="124">
        <v>0.19</v>
      </c>
      <c r="U154" s="124">
        <f t="shared" si="75"/>
        <v>190000</v>
      </c>
      <c r="V154" s="143">
        <f t="shared" si="76"/>
        <v>5.2787536009528289</v>
      </c>
      <c r="W154" s="145">
        <f t="shared" si="80"/>
        <v>5.3046659168464849</v>
      </c>
      <c r="X154" s="120">
        <v>57.4</v>
      </c>
      <c r="Y154" s="151">
        <f t="shared" si="70"/>
        <v>55.276582476369292</v>
      </c>
    </row>
    <row r="155" spans="1:25" ht="15.75" thickBot="1">
      <c r="A155" s="111">
        <v>50</v>
      </c>
      <c r="B155" s="112">
        <v>73</v>
      </c>
      <c r="C155" s="108">
        <f>B155/(2*PI())</f>
        <v>11.618310845708359</v>
      </c>
      <c r="D155" s="109">
        <f>LOG(B155)</f>
        <v>1.8633228601204559</v>
      </c>
      <c r="E155" s="130">
        <f t="shared" si="82"/>
        <v>-0.98439154851588073</v>
      </c>
      <c r="F155" s="131">
        <v>6.0400000000000002E-2</v>
      </c>
      <c r="G155" s="131">
        <f t="shared" si="71"/>
        <v>60400</v>
      </c>
      <c r="H155" s="144">
        <f t="shared" si="72"/>
        <v>4.7810369386211322</v>
      </c>
      <c r="I155" s="144">
        <f t="shared" si="69"/>
        <v>4.7708246268354646</v>
      </c>
      <c r="J155" s="121">
        <v>64.900000000000006</v>
      </c>
      <c r="K155" s="139">
        <f t="shared" si="77"/>
        <v>63.943975252149762</v>
      </c>
      <c r="L155" s="130">
        <f t="shared" si="83"/>
        <v>-1.0950645127106138</v>
      </c>
      <c r="M155" s="131">
        <v>7.3800000000000004E-2</v>
      </c>
      <c r="N155" s="131">
        <f t="shared" si="73"/>
        <v>73800</v>
      </c>
      <c r="O155" s="144">
        <f t="shared" si="74"/>
        <v>4.8680563618230419</v>
      </c>
      <c r="P155" s="146">
        <f t="shared" si="78"/>
        <v>4.8667698829510257</v>
      </c>
      <c r="Q155" s="121">
        <v>63.9</v>
      </c>
      <c r="R155" s="234">
        <f t="shared" si="79"/>
        <v>62.393727009278045</v>
      </c>
      <c r="S155" s="130">
        <f t="shared" si="84"/>
        <v>-1.2264789151225859</v>
      </c>
      <c r="T155" s="131">
        <v>0.25700000000000001</v>
      </c>
      <c r="U155" s="131">
        <f t="shared" si="75"/>
        <v>257000</v>
      </c>
      <c r="V155" s="144">
        <f t="shared" si="76"/>
        <v>5.4099331233312942</v>
      </c>
      <c r="W155" s="152">
        <f t="shared" si="80"/>
        <v>5.4310054554043061</v>
      </c>
      <c r="X155" s="121">
        <v>57.4</v>
      </c>
      <c r="Y155" s="156">
        <f t="shared" si="70"/>
        <v>54.766086160154032</v>
      </c>
    </row>
    <row r="156" spans="1:25">
      <c r="A156" s="99">
        <v>55</v>
      </c>
      <c r="B156" s="100">
        <v>0.1</v>
      </c>
      <c r="C156" s="114">
        <f>B156/(2*PI())</f>
        <v>1.5915494309189534E-2</v>
      </c>
      <c r="D156" s="101">
        <f>LOG(B156)</f>
        <v>-1</v>
      </c>
      <c r="E156" s="125">
        <f>D156+$AC$16</f>
        <v>-4.1774507869028721</v>
      </c>
      <c r="F156" s="126">
        <v>3.3E-4</v>
      </c>
      <c r="G156" s="126">
        <f t="shared" si="71"/>
        <v>330</v>
      </c>
      <c r="H156" s="142">
        <f t="shared" si="72"/>
        <v>2.5185139398778875</v>
      </c>
      <c r="I156" s="142">
        <f t="shared" si="69"/>
        <v>2.5753993142893843</v>
      </c>
      <c r="J156" s="123">
        <v>64.900000000000006</v>
      </c>
      <c r="K156" s="127">
        <f t="shared" si="77"/>
        <v>67.377232655376631</v>
      </c>
      <c r="L156" s="125">
        <f>D156+$AD$16</f>
        <v>-4.2894340134711406</v>
      </c>
      <c r="M156" s="126">
        <v>4.46E-4</v>
      </c>
      <c r="N156" s="126">
        <f t="shared" si="73"/>
        <v>446</v>
      </c>
      <c r="O156" s="142">
        <f t="shared" si="74"/>
        <v>2.6493348587121419</v>
      </c>
      <c r="P156" s="142">
        <f t="shared" si="78"/>
        <v>2.6984091263619465</v>
      </c>
      <c r="Q156" s="123">
        <v>65.8</v>
      </c>
      <c r="R156" s="150">
        <f t="shared" si="79"/>
        <v>66.133334569630605</v>
      </c>
      <c r="S156" s="154">
        <f>D156+$AE$16</f>
        <v>-4.479030954041253</v>
      </c>
      <c r="T156" s="155">
        <v>2.2799999999999999E-3</v>
      </c>
      <c r="U156" s="155">
        <f t="shared" si="75"/>
        <v>2280</v>
      </c>
      <c r="V156" s="145">
        <f t="shared" si="76"/>
        <v>3.357934847000454</v>
      </c>
      <c r="W156" s="145">
        <f t="shared" si="80"/>
        <v>3.3377466029211083</v>
      </c>
      <c r="X156" s="122">
        <v>56.9</v>
      </c>
      <c r="Y156" s="151">
        <f t="shared" si="70"/>
        <v>55.402805900863228</v>
      </c>
    </row>
    <row r="157" spans="1:25">
      <c r="A157" s="102">
        <v>55</v>
      </c>
      <c r="B157" s="103">
        <v>0.16</v>
      </c>
      <c r="C157" s="104">
        <f>B157/(2*PI())</f>
        <v>2.5464790894703257E-2</v>
      </c>
      <c r="D157" s="117">
        <f t="shared" ref="D157:D169" si="86">LOG(B157)</f>
        <v>-0.79588001734407521</v>
      </c>
      <c r="E157" s="128">
        <f t="shared" ref="E157:E170" si="87">D157+$AC$16</f>
        <v>-3.9733308042469471</v>
      </c>
      <c r="F157" s="124">
        <v>4.6700000000000002E-4</v>
      </c>
      <c r="G157" s="124">
        <f t="shared" si="71"/>
        <v>467</v>
      </c>
      <c r="H157" s="143">
        <f t="shared" si="72"/>
        <v>2.6693168805661123</v>
      </c>
      <c r="I157" s="143">
        <f t="shared" si="69"/>
        <v>2.7047219083927256</v>
      </c>
      <c r="J157" s="120">
        <v>64.900000000000006</v>
      </c>
      <c r="K157" s="129">
        <f t="shared" si="77"/>
        <v>65.745827862445623</v>
      </c>
      <c r="L157" s="128">
        <f t="shared" ref="L157:L170" si="88">D157+$AD$16</f>
        <v>-4.0853140308152156</v>
      </c>
      <c r="M157" s="124">
        <v>6.29E-4</v>
      </c>
      <c r="N157" s="124">
        <f t="shared" si="73"/>
        <v>629</v>
      </c>
      <c r="O157" s="143">
        <f t="shared" si="74"/>
        <v>2.7986506454452691</v>
      </c>
      <c r="P157" s="145">
        <f t="shared" si="78"/>
        <v>2.826291653524434</v>
      </c>
      <c r="Q157" s="120">
        <v>64.8</v>
      </c>
      <c r="R157" s="151">
        <f t="shared" si="79"/>
        <v>64.61453693416162</v>
      </c>
      <c r="S157" s="128">
        <f t="shared" ref="S157:S170" si="89">D157+$AE$16</f>
        <v>-4.2749109713853279</v>
      </c>
      <c r="T157" s="124">
        <v>3.0599999999999998E-3</v>
      </c>
      <c r="U157" s="124">
        <f t="shared" si="75"/>
        <v>3060</v>
      </c>
      <c r="V157" s="143">
        <f t="shared" si="76"/>
        <v>3.4857214264815801</v>
      </c>
      <c r="W157" s="145">
        <f t="shared" si="80"/>
        <v>3.4698701668950278</v>
      </c>
      <c r="X157" s="120">
        <v>56.4</v>
      </c>
      <c r="Y157" s="151">
        <f t="shared" si="70"/>
        <v>55.576260440797824</v>
      </c>
    </row>
    <row r="158" spans="1:25">
      <c r="A158" s="102">
        <v>55</v>
      </c>
      <c r="B158" s="103">
        <v>0.25600000000000001</v>
      </c>
      <c r="C158" s="115">
        <f>B158/(2*PI())</f>
        <v>4.074366543152521E-2</v>
      </c>
      <c r="D158" s="105">
        <f t="shared" si="86"/>
        <v>-0.59176003468815042</v>
      </c>
      <c r="E158" s="128">
        <f t="shared" si="87"/>
        <v>-3.7692108215910221</v>
      </c>
      <c r="F158" s="124">
        <v>6.5899999999999997E-4</v>
      </c>
      <c r="G158" s="124">
        <f t="shared" si="71"/>
        <v>659</v>
      </c>
      <c r="H158" s="143">
        <f t="shared" si="72"/>
        <v>2.8188854145940097</v>
      </c>
      <c r="I158" s="143">
        <f t="shared" si="69"/>
        <v>2.8364350359510437</v>
      </c>
      <c r="J158" s="120">
        <v>64.8</v>
      </c>
      <c r="K158" s="129">
        <f t="shared" si="77"/>
        <v>64.492726421865427</v>
      </c>
      <c r="L158" s="128">
        <f t="shared" si="88"/>
        <v>-3.881194048159291</v>
      </c>
      <c r="M158" s="124">
        <v>8.7900000000000001E-4</v>
      </c>
      <c r="N158" s="124">
        <f t="shared" si="73"/>
        <v>879</v>
      </c>
      <c r="O158" s="143">
        <f t="shared" si="74"/>
        <v>2.9439888750737717</v>
      </c>
      <c r="P158" s="145">
        <f t="shared" si="78"/>
        <v>2.9565173700411651</v>
      </c>
      <c r="Q158" s="120">
        <v>63.9</v>
      </c>
      <c r="R158" s="151">
        <f t="shared" si="79"/>
        <v>63.444058812767793</v>
      </c>
      <c r="S158" s="128">
        <f t="shared" si="89"/>
        <v>-4.0707909887294029</v>
      </c>
      <c r="T158" s="124">
        <v>4.1000000000000003E-3</v>
      </c>
      <c r="U158" s="124">
        <f t="shared" si="75"/>
        <v>4100</v>
      </c>
      <c r="V158" s="143">
        <f t="shared" si="76"/>
        <v>3.6127838567197355</v>
      </c>
      <c r="W158" s="145">
        <f t="shared" si="80"/>
        <v>3.6024839219888261</v>
      </c>
      <c r="X158" s="120">
        <v>56.2</v>
      </c>
      <c r="Y158" s="151">
        <f t="shared" si="70"/>
        <v>55.769528511234206</v>
      </c>
    </row>
    <row r="159" spans="1:25">
      <c r="A159" s="102">
        <v>55</v>
      </c>
      <c r="B159" s="103">
        <v>0.41099999999999998</v>
      </c>
      <c r="C159" s="104">
        <f>B159/(2*PI())</f>
        <v>6.5412681610768977E-2</v>
      </c>
      <c r="D159" s="105">
        <f t="shared" si="86"/>
        <v>-0.38615817812393083</v>
      </c>
      <c r="E159" s="128">
        <f t="shared" si="87"/>
        <v>-3.5636089650268024</v>
      </c>
      <c r="F159" s="124">
        <v>9.2500000000000004E-4</v>
      </c>
      <c r="G159" s="124">
        <f t="shared" si="71"/>
        <v>925</v>
      </c>
      <c r="H159" s="143">
        <f t="shared" si="72"/>
        <v>2.9661417327390325</v>
      </c>
      <c r="I159" s="143">
        <f t="shared" si="69"/>
        <v>2.9713237911945294</v>
      </c>
      <c r="J159" s="120">
        <v>64.5</v>
      </c>
      <c r="K159" s="129">
        <f t="shared" si="77"/>
        <v>63.56408732753124</v>
      </c>
      <c r="L159" s="128">
        <f t="shared" si="88"/>
        <v>-3.6755921915950713</v>
      </c>
      <c r="M159" s="124">
        <v>1.2199999999999999E-3</v>
      </c>
      <c r="N159" s="124">
        <f t="shared" si="73"/>
        <v>1220</v>
      </c>
      <c r="O159" s="143">
        <f t="shared" si="74"/>
        <v>3.0863598306747484</v>
      </c>
      <c r="P159" s="145">
        <f t="shared" si="78"/>
        <v>3.0898599965649929</v>
      </c>
      <c r="Q159" s="120">
        <v>63.2</v>
      </c>
      <c r="R159" s="151">
        <f t="shared" si="79"/>
        <v>62.571282444783499</v>
      </c>
      <c r="S159" s="128">
        <f t="shared" si="89"/>
        <v>-3.8651891321651837</v>
      </c>
      <c r="T159" s="124">
        <v>5.4799999999999996E-3</v>
      </c>
      <c r="U159" s="124">
        <f t="shared" si="75"/>
        <v>5480</v>
      </c>
      <c r="V159" s="143">
        <f t="shared" si="76"/>
        <v>3.7387805584843692</v>
      </c>
      <c r="W159" s="145">
        <f t="shared" si="80"/>
        <v>3.7364269032936055</v>
      </c>
      <c r="X159" s="120">
        <v>56.1</v>
      </c>
      <c r="Y159" s="151">
        <f t="shared" si="70"/>
        <v>55.970611694935158</v>
      </c>
    </row>
    <row r="160" spans="1:25">
      <c r="A160" s="102">
        <v>55</v>
      </c>
      <c r="B160" s="103">
        <v>0.65800000000000003</v>
      </c>
      <c r="C160" s="104">
        <f t="shared" ref="C160:C169" si="90">B160/(2*PI())</f>
        <v>0.10472395255446713</v>
      </c>
      <c r="D160" s="117">
        <f t="shared" si="86"/>
        <v>-0.18177410638604449</v>
      </c>
      <c r="E160" s="128">
        <f t="shared" si="87"/>
        <v>-3.3592248932889159</v>
      </c>
      <c r="F160" s="124">
        <v>1.2999999999999999E-3</v>
      </c>
      <c r="G160" s="124">
        <f t="shared" si="71"/>
        <v>1300</v>
      </c>
      <c r="H160" s="143">
        <f t="shared" si="72"/>
        <v>3.1139433523068369</v>
      </c>
      <c r="I160" s="143">
        <f t="shared" si="69"/>
        <v>3.1074250308200062</v>
      </c>
      <c r="J160" s="120">
        <v>64.2</v>
      </c>
      <c r="K160" s="129">
        <f t="shared" si="77"/>
        <v>62.926493044655359</v>
      </c>
      <c r="L160" s="128">
        <f t="shared" si="88"/>
        <v>-3.4712081198571849</v>
      </c>
      <c r="M160" s="124">
        <v>1.6900000000000001E-3</v>
      </c>
      <c r="N160" s="124">
        <f t="shared" si="73"/>
        <v>1690</v>
      </c>
      <c r="O160" s="143">
        <f t="shared" si="74"/>
        <v>3.2278867046136734</v>
      </c>
      <c r="P160" s="145">
        <f t="shared" si="78"/>
        <v>3.2243765408595602</v>
      </c>
      <c r="Q160" s="120">
        <v>62.6</v>
      </c>
      <c r="R160" s="151">
        <f t="shared" si="79"/>
        <v>61.96484825998224</v>
      </c>
      <c r="S160" s="128">
        <f t="shared" si="89"/>
        <v>-3.6608050604272973</v>
      </c>
      <c r="T160" s="124">
        <v>7.3299999999999997E-3</v>
      </c>
      <c r="U160" s="124">
        <f t="shared" si="75"/>
        <v>7330</v>
      </c>
      <c r="V160" s="143">
        <f t="shared" si="76"/>
        <v>3.8651039746411278</v>
      </c>
      <c r="W160" s="145">
        <f t="shared" si="80"/>
        <v>3.8698126346628343</v>
      </c>
      <c r="X160" s="120">
        <v>56.2</v>
      </c>
      <c r="Y160" s="151">
        <f t="shared" si="70"/>
        <v>56.164274523235704</v>
      </c>
    </row>
    <row r="161" spans="1:25">
      <c r="A161" s="102">
        <v>55</v>
      </c>
      <c r="B161" s="103">
        <v>1.05</v>
      </c>
      <c r="C161" s="104">
        <f t="shared" si="90"/>
        <v>0.16711269024649011</v>
      </c>
      <c r="D161" s="105">
        <f t="shared" si="86"/>
        <v>2.1189299069938092E-2</v>
      </c>
      <c r="E161" s="128">
        <f t="shared" si="87"/>
        <v>-3.1562614878329334</v>
      </c>
      <c r="F161" s="124">
        <v>1.81E-3</v>
      </c>
      <c r="G161" s="124">
        <f t="shared" si="71"/>
        <v>1810</v>
      </c>
      <c r="H161" s="143">
        <f t="shared" si="72"/>
        <v>3.2576785748691846</v>
      </c>
      <c r="I161" s="143">
        <f t="shared" si="69"/>
        <v>3.2443715595821239</v>
      </c>
      <c r="J161" s="120">
        <v>63.8</v>
      </c>
      <c r="K161" s="129">
        <f t="shared" si="77"/>
        <v>62.531858600934846</v>
      </c>
      <c r="L161" s="128">
        <f t="shared" si="88"/>
        <v>-3.2682447144012023</v>
      </c>
      <c r="M161" s="124">
        <v>2.3400000000000001E-3</v>
      </c>
      <c r="N161" s="124">
        <f t="shared" si="73"/>
        <v>2340</v>
      </c>
      <c r="O161" s="143">
        <f t="shared" si="74"/>
        <v>3.369215857410143</v>
      </c>
      <c r="P161" s="145">
        <f t="shared" si="78"/>
        <v>3.3597022445407578</v>
      </c>
      <c r="Q161" s="120">
        <v>62.2</v>
      </c>
      <c r="R161" s="151">
        <f t="shared" si="79"/>
        <v>61.579820923802821</v>
      </c>
      <c r="S161" s="128">
        <f t="shared" si="89"/>
        <v>-3.4578416549713147</v>
      </c>
      <c r="T161" s="124">
        <v>9.8300000000000002E-3</v>
      </c>
      <c r="U161" s="124">
        <f t="shared" si="75"/>
        <v>9830</v>
      </c>
      <c r="V161" s="143">
        <f t="shared" si="76"/>
        <v>3.9925535178321354</v>
      </c>
      <c r="W161" s="145">
        <f t="shared" si="80"/>
        <v>4.0023776655608305</v>
      </c>
      <c r="X161" s="120">
        <v>56.4</v>
      </c>
      <c r="Y161" s="151">
        <f t="shared" si="70"/>
        <v>56.338957665170419</v>
      </c>
    </row>
    <row r="162" spans="1:25">
      <c r="A162" s="102">
        <v>55</v>
      </c>
      <c r="B162" s="103">
        <v>1.69</v>
      </c>
      <c r="C162" s="104">
        <f t="shared" si="90"/>
        <v>0.26897185382530314</v>
      </c>
      <c r="D162" s="117">
        <f t="shared" si="86"/>
        <v>0.22788670461367352</v>
      </c>
      <c r="E162" s="128">
        <f t="shared" si="87"/>
        <v>-2.9495640822891982</v>
      </c>
      <c r="F162" s="124">
        <v>2.5300000000000001E-3</v>
      </c>
      <c r="G162" s="124">
        <f t="shared" si="71"/>
        <v>2530</v>
      </c>
      <c r="H162" s="143">
        <f t="shared" si="72"/>
        <v>3.403120521175818</v>
      </c>
      <c r="I162" s="143">
        <f t="shared" si="69"/>
        <v>3.3854738876836459</v>
      </c>
      <c r="J162" s="120">
        <v>63.5</v>
      </c>
      <c r="K162" s="129">
        <f t="shared" si="77"/>
        <v>62.332340774873543</v>
      </c>
      <c r="L162" s="128">
        <f t="shared" si="88"/>
        <v>-3.0615473088574672</v>
      </c>
      <c r="M162" s="124">
        <v>3.2299999999999998E-3</v>
      </c>
      <c r="N162" s="124">
        <f t="shared" si="73"/>
        <v>3230</v>
      </c>
      <c r="O162" s="143">
        <f t="shared" si="74"/>
        <v>3.509202522331103</v>
      </c>
      <c r="P162" s="145">
        <f t="shared" si="78"/>
        <v>3.4991055849145241</v>
      </c>
      <c r="Q162" s="120">
        <v>62</v>
      </c>
      <c r="R162" s="151">
        <f t="shared" si="79"/>
        <v>61.370921935060139</v>
      </c>
      <c r="S162" s="128">
        <f t="shared" si="89"/>
        <v>-3.2511442494275795</v>
      </c>
      <c r="T162" s="124">
        <v>1.32E-2</v>
      </c>
      <c r="U162" s="124">
        <f t="shared" si="75"/>
        <v>13200</v>
      </c>
      <c r="V162" s="143">
        <f t="shared" si="76"/>
        <v>4.1205739312058496</v>
      </c>
      <c r="W162" s="145">
        <f t="shared" si="80"/>
        <v>4.1373608033718767</v>
      </c>
      <c r="X162" s="120">
        <v>56.6</v>
      </c>
      <c r="Y162" s="151">
        <f t="shared" si="70"/>
        <v>56.487964159241436</v>
      </c>
    </row>
    <row r="163" spans="1:25">
      <c r="A163" s="102">
        <v>55</v>
      </c>
      <c r="B163" s="103">
        <v>2.7</v>
      </c>
      <c r="C163" s="104">
        <f t="shared" si="90"/>
        <v>0.42971834634811745</v>
      </c>
      <c r="D163" s="118">
        <f t="shared" si="86"/>
        <v>0.43136376415898736</v>
      </c>
      <c r="E163" s="128">
        <f t="shared" si="87"/>
        <v>-2.7460870227438843</v>
      </c>
      <c r="F163" s="124">
        <v>3.5100000000000001E-3</v>
      </c>
      <c r="G163" s="124">
        <f t="shared" si="71"/>
        <v>3510</v>
      </c>
      <c r="H163" s="143">
        <f t="shared" si="72"/>
        <v>3.5453071164658239</v>
      </c>
      <c r="I163" s="143">
        <f t="shared" si="69"/>
        <v>3.5257955375670624</v>
      </c>
      <c r="J163" s="120">
        <v>63.3</v>
      </c>
      <c r="K163" s="129">
        <f t="shared" si="77"/>
        <v>62.296516135992107</v>
      </c>
      <c r="L163" s="128">
        <f t="shared" si="88"/>
        <v>-2.8580702493121533</v>
      </c>
      <c r="M163" s="124">
        <v>4.45E-3</v>
      </c>
      <c r="N163" s="124">
        <f t="shared" si="73"/>
        <v>4450</v>
      </c>
      <c r="O163" s="143">
        <f t="shared" si="74"/>
        <v>3.6483600109809315</v>
      </c>
      <c r="P163" s="145">
        <f t="shared" si="78"/>
        <v>3.6377070093293824</v>
      </c>
      <c r="Q163" s="120">
        <v>61.9</v>
      </c>
      <c r="R163" s="151">
        <f t="shared" si="79"/>
        <v>61.309525401579251</v>
      </c>
      <c r="S163" s="128">
        <f t="shared" si="89"/>
        <v>-3.0476671898822656</v>
      </c>
      <c r="T163" s="124">
        <v>1.78E-2</v>
      </c>
      <c r="U163" s="124">
        <f t="shared" si="75"/>
        <v>17800</v>
      </c>
      <c r="V163" s="143">
        <f t="shared" si="76"/>
        <v>4.2504200023088936</v>
      </c>
      <c r="W163" s="145">
        <f t="shared" si="80"/>
        <v>4.2700927273061851</v>
      </c>
      <c r="X163" s="120">
        <v>56.9</v>
      </c>
      <c r="Y163" s="151">
        <f t="shared" si="70"/>
        <v>56.596452085020957</v>
      </c>
    </row>
    <row r="164" spans="1:25">
      <c r="A164" s="102">
        <v>55</v>
      </c>
      <c r="B164" s="103">
        <v>4.33</v>
      </c>
      <c r="C164" s="104">
        <f t="shared" si="90"/>
        <v>0.68914090358790681</v>
      </c>
      <c r="D164" s="105">
        <f t="shared" si="86"/>
        <v>0.63648789635336545</v>
      </c>
      <c r="E164" s="128">
        <f t="shared" si="87"/>
        <v>-2.5409628905495061</v>
      </c>
      <c r="F164" s="124">
        <v>4.8900000000000002E-3</v>
      </c>
      <c r="G164" s="124">
        <f t="shared" si="71"/>
        <v>4890</v>
      </c>
      <c r="H164" s="143">
        <f t="shared" si="72"/>
        <v>3.6893088591236203</v>
      </c>
      <c r="I164" s="143">
        <f t="shared" si="69"/>
        <v>3.6684800467657936</v>
      </c>
      <c r="J164" s="120">
        <v>63.1</v>
      </c>
      <c r="K164" s="129">
        <f t="shared" si="77"/>
        <v>62.384862301867564</v>
      </c>
      <c r="L164" s="128">
        <f t="shared" si="88"/>
        <v>-2.6529461171177751</v>
      </c>
      <c r="M164" s="124">
        <v>6.1399999999999996E-3</v>
      </c>
      <c r="N164" s="124">
        <f t="shared" si="73"/>
        <v>6140</v>
      </c>
      <c r="O164" s="143">
        <f t="shared" si="74"/>
        <v>3.7881683711411678</v>
      </c>
      <c r="P164" s="145">
        <f t="shared" si="78"/>
        <v>3.7786094005056241</v>
      </c>
      <c r="Q164" s="120">
        <v>61.9</v>
      </c>
      <c r="R164" s="151">
        <f t="shared" si="79"/>
        <v>61.358167279723432</v>
      </c>
      <c r="S164" s="128">
        <f t="shared" si="89"/>
        <v>-2.8425430576878874</v>
      </c>
      <c r="T164" s="124">
        <v>2.3900000000000001E-2</v>
      </c>
      <c r="U164" s="124">
        <f t="shared" si="75"/>
        <v>23900</v>
      </c>
      <c r="V164" s="143">
        <f t="shared" si="76"/>
        <v>4.378397900948138</v>
      </c>
      <c r="W164" s="145">
        <f t="shared" si="80"/>
        <v>4.4036215447415419</v>
      </c>
      <c r="X164" s="120">
        <v>57.2</v>
      </c>
      <c r="Y164" s="151">
        <f t="shared" si="70"/>
        <v>56.658609297023034</v>
      </c>
    </row>
    <row r="165" spans="1:25">
      <c r="A165" s="102">
        <v>55</v>
      </c>
      <c r="B165" s="103">
        <v>6.93</v>
      </c>
      <c r="C165" s="104">
        <f t="shared" si="90"/>
        <v>1.1029437556268347</v>
      </c>
      <c r="D165" s="105">
        <f t="shared" si="86"/>
        <v>0.84073323461180671</v>
      </c>
      <c r="E165" s="128">
        <f t="shared" si="87"/>
        <v>-2.336717552291065</v>
      </c>
      <c r="F165" s="124">
        <v>6.7799999999999996E-3</v>
      </c>
      <c r="G165" s="124">
        <f t="shared" si="71"/>
        <v>6780</v>
      </c>
      <c r="H165" s="143">
        <f t="shared" si="72"/>
        <v>3.8312296938670634</v>
      </c>
      <c r="I165" s="143">
        <f t="shared" si="69"/>
        <v>3.8115818860686899</v>
      </c>
      <c r="J165" s="120">
        <v>63.1</v>
      </c>
      <c r="K165" s="129">
        <f t="shared" si="77"/>
        <v>62.562799384290742</v>
      </c>
      <c r="L165" s="128">
        <f t="shared" si="88"/>
        <v>-2.448700778859334</v>
      </c>
      <c r="M165" s="124">
        <v>8.4899999999999993E-3</v>
      </c>
      <c r="N165" s="124">
        <f t="shared" si="73"/>
        <v>8490</v>
      </c>
      <c r="O165" s="143">
        <f t="shared" si="74"/>
        <v>3.9289076902439528</v>
      </c>
      <c r="P165" s="145">
        <f t="shared" si="78"/>
        <v>3.9198888465861801</v>
      </c>
      <c r="Q165" s="120">
        <v>62.1</v>
      </c>
      <c r="R165" s="151">
        <f t="shared" si="79"/>
        <v>61.485051075610698</v>
      </c>
      <c r="S165" s="128">
        <f t="shared" si="89"/>
        <v>-2.6382977194294464</v>
      </c>
      <c r="T165" s="124">
        <v>3.2300000000000002E-2</v>
      </c>
      <c r="U165" s="124">
        <f t="shared" si="75"/>
        <v>32300.000000000004</v>
      </c>
      <c r="V165" s="143">
        <f t="shared" si="76"/>
        <v>4.509202522331103</v>
      </c>
      <c r="W165" s="145">
        <f t="shared" si="80"/>
        <v>4.5361735455636394</v>
      </c>
      <c r="X165" s="120">
        <v>57.4</v>
      </c>
      <c r="Y165" s="151">
        <f t="shared" si="70"/>
        <v>56.665553113895115</v>
      </c>
    </row>
    <row r="166" spans="1:25">
      <c r="A166" s="102">
        <v>55</v>
      </c>
      <c r="B166" s="103">
        <v>11.1</v>
      </c>
      <c r="C166" s="104">
        <f t="shared" si="90"/>
        <v>1.7666198683200383</v>
      </c>
      <c r="D166" s="105">
        <f t="shared" si="86"/>
        <v>1.0453229787866574</v>
      </c>
      <c r="E166" s="128">
        <f t="shared" si="87"/>
        <v>-2.1321278081162145</v>
      </c>
      <c r="F166" s="124">
        <v>9.4199999999999996E-3</v>
      </c>
      <c r="G166" s="124">
        <f t="shared" si="71"/>
        <v>9420</v>
      </c>
      <c r="H166" s="143">
        <f t="shared" si="72"/>
        <v>3.9740509027928774</v>
      </c>
      <c r="I166" s="143">
        <f t="shared" si="69"/>
        <v>3.9557581819948262</v>
      </c>
      <c r="J166" s="120">
        <v>63.1</v>
      </c>
      <c r="K166" s="129">
        <f t="shared" si="77"/>
        <v>62.799149436899995</v>
      </c>
      <c r="L166" s="128">
        <f t="shared" si="88"/>
        <v>-2.244111034684483</v>
      </c>
      <c r="M166" s="124">
        <v>1.17E-2</v>
      </c>
      <c r="N166" s="124">
        <f t="shared" si="73"/>
        <v>11700</v>
      </c>
      <c r="O166" s="143">
        <f t="shared" si="74"/>
        <v>4.0681858617461613</v>
      </c>
      <c r="P166" s="145">
        <f t="shared" si="78"/>
        <v>4.0621916899741031</v>
      </c>
      <c r="Q166" s="120">
        <v>62.3</v>
      </c>
      <c r="R166" s="151">
        <f t="shared" si="79"/>
        <v>61.661024235211208</v>
      </c>
      <c r="S166" s="128">
        <f t="shared" si="89"/>
        <v>-2.4337079752545954</v>
      </c>
      <c r="T166" s="124">
        <v>4.3700000000000003E-2</v>
      </c>
      <c r="U166" s="124">
        <f t="shared" si="75"/>
        <v>43700</v>
      </c>
      <c r="V166" s="143">
        <f t="shared" si="76"/>
        <v>4.6404814369704219</v>
      </c>
      <c r="W166" s="145">
        <f t="shared" si="80"/>
        <v>4.6684159766392872</v>
      </c>
      <c r="X166" s="120">
        <v>57.7</v>
      </c>
      <c r="Y166" s="151">
        <f t="shared" si="70"/>
        <v>56.610612778949701</v>
      </c>
    </row>
    <row r="167" spans="1:25">
      <c r="A167" s="102">
        <v>55</v>
      </c>
      <c r="B167" s="103">
        <v>17.8</v>
      </c>
      <c r="C167" s="104">
        <f t="shared" si="90"/>
        <v>2.8329579870357371</v>
      </c>
      <c r="D167" s="105">
        <f t="shared" si="86"/>
        <v>1.2504200023088941</v>
      </c>
      <c r="E167" s="128">
        <f t="shared" si="87"/>
        <v>-1.9270307845939776</v>
      </c>
      <c r="F167" s="124">
        <v>1.3100000000000001E-2</v>
      </c>
      <c r="G167" s="124">
        <f t="shared" si="71"/>
        <v>13100</v>
      </c>
      <c r="H167" s="143">
        <f t="shared" si="72"/>
        <v>4.1172712956557644</v>
      </c>
      <c r="I167" s="143">
        <f t="shared" si="69"/>
        <v>4.1009321790204325</v>
      </c>
      <c r="J167" s="120">
        <v>63.2</v>
      </c>
      <c r="K167" s="129">
        <f t="shared" si="77"/>
        <v>63.064820246536911</v>
      </c>
      <c r="L167" s="128">
        <f t="shared" si="88"/>
        <v>-2.0390140111622466</v>
      </c>
      <c r="M167" s="124">
        <v>1.6199999999999999E-2</v>
      </c>
      <c r="N167" s="124">
        <f t="shared" si="73"/>
        <v>16200</v>
      </c>
      <c r="O167" s="143">
        <f t="shared" si="74"/>
        <v>4.2095150145426308</v>
      </c>
      <c r="P167" s="145">
        <f t="shared" si="78"/>
        <v>4.2054393254272009</v>
      </c>
      <c r="Q167" s="120">
        <v>62.5</v>
      </c>
      <c r="R167" s="151">
        <f t="shared" si="79"/>
        <v>61.859092443278307</v>
      </c>
      <c r="S167" s="128">
        <f t="shared" si="89"/>
        <v>-2.2286109517323589</v>
      </c>
      <c r="T167" s="124">
        <v>5.91E-2</v>
      </c>
      <c r="U167" s="124">
        <f t="shared" si="75"/>
        <v>59100</v>
      </c>
      <c r="V167" s="143">
        <f t="shared" si="76"/>
        <v>4.7715874808812551</v>
      </c>
      <c r="W167" s="145">
        <f t="shared" si="80"/>
        <v>4.8003220248305976</v>
      </c>
      <c r="X167" s="120">
        <v>57.9</v>
      </c>
      <c r="Y167" s="151">
        <f t="shared" si="70"/>
        <v>56.487345830996418</v>
      </c>
    </row>
    <row r="168" spans="1:25">
      <c r="A168" s="102">
        <v>55</v>
      </c>
      <c r="B168" s="103">
        <v>28.5</v>
      </c>
      <c r="C168" s="104">
        <f t="shared" si="90"/>
        <v>4.5359158781190176</v>
      </c>
      <c r="D168" s="105">
        <f t="shared" si="86"/>
        <v>1.4548448600085102</v>
      </c>
      <c r="E168" s="128">
        <f t="shared" si="87"/>
        <v>-1.7226059268943614</v>
      </c>
      <c r="F168" s="124">
        <v>1.8200000000000001E-2</v>
      </c>
      <c r="G168" s="124">
        <f t="shared" si="71"/>
        <v>18200</v>
      </c>
      <c r="H168" s="143">
        <f t="shared" si="72"/>
        <v>4.2600713879850751</v>
      </c>
      <c r="I168" s="143">
        <f t="shared" si="69"/>
        <v>4.2460721821557454</v>
      </c>
      <c r="J168" s="120">
        <v>63.5</v>
      </c>
      <c r="K168" s="129">
        <f t="shared" si="77"/>
        <v>63.331087180266671</v>
      </c>
      <c r="L168" s="128">
        <f t="shared" si="88"/>
        <v>-1.8345891534626304</v>
      </c>
      <c r="M168" s="124">
        <v>2.2499999999999999E-2</v>
      </c>
      <c r="N168" s="124">
        <f t="shared" si="73"/>
        <v>22500</v>
      </c>
      <c r="O168" s="143">
        <f t="shared" si="74"/>
        <v>4.3521825181113627</v>
      </c>
      <c r="P168" s="145">
        <f t="shared" si="78"/>
        <v>4.348611135891935</v>
      </c>
      <c r="Q168" s="120">
        <v>62.8</v>
      </c>
      <c r="R168" s="151">
        <f t="shared" si="79"/>
        <v>62.053032418639816</v>
      </c>
      <c r="S168" s="128">
        <f t="shared" si="89"/>
        <v>-2.0241860940327427</v>
      </c>
      <c r="T168" s="124">
        <v>8.0199999999999994E-2</v>
      </c>
      <c r="U168" s="124">
        <f t="shared" si="75"/>
        <v>80200</v>
      </c>
      <c r="V168" s="143">
        <f t="shared" si="76"/>
        <v>4.9041743682841634</v>
      </c>
      <c r="W168" s="145">
        <f t="shared" si="80"/>
        <v>4.9310056201126491</v>
      </c>
      <c r="X168" s="120">
        <v>58</v>
      </c>
      <c r="Y168" s="151">
        <f t="shared" si="70"/>
        <v>56.29149536121858</v>
      </c>
    </row>
    <row r="169" spans="1:25">
      <c r="A169" s="102">
        <v>55</v>
      </c>
      <c r="B169" s="103">
        <v>45.6</v>
      </c>
      <c r="C169" s="104">
        <f t="shared" si="90"/>
        <v>7.2574654049904277</v>
      </c>
      <c r="D169" s="116">
        <f t="shared" si="86"/>
        <v>1.658964842664435</v>
      </c>
      <c r="E169" s="128">
        <f t="shared" si="87"/>
        <v>-1.5184859442384366</v>
      </c>
      <c r="F169" s="124">
        <v>2.53E-2</v>
      </c>
      <c r="G169" s="124">
        <f t="shared" si="71"/>
        <v>25300</v>
      </c>
      <c r="H169" s="143">
        <f t="shared" si="72"/>
        <v>4.4031205211758175</v>
      </c>
      <c r="I169" s="143">
        <f t="shared" si="69"/>
        <v>4.3912406340740446</v>
      </c>
      <c r="J169" s="120">
        <v>63.8</v>
      </c>
      <c r="K169" s="129">
        <f t="shared" si="77"/>
        <v>63.573751452174704</v>
      </c>
      <c r="L169" s="128">
        <f t="shared" si="88"/>
        <v>-1.6304691708067056</v>
      </c>
      <c r="M169" s="124">
        <v>3.1300000000000001E-2</v>
      </c>
      <c r="N169" s="124">
        <f t="shared" si="73"/>
        <v>31300</v>
      </c>
      <c r="O169" s="143">
        <f t="shared" si="74"/>
        <v>4.4955443375464483</v>
      </c>
      <c r="P169" s="145">
        <f t="shared" si="78"/>
        <v>4.4917663147544626</v>
      </c>
      <c r="Q169" s="120">
        <v>63.2</v>
      </c>
      <c r="R169" s="151">
        <f t="shared" si="79"/>
        <v>62.220553417152672</v>
      </c>
      <c r="S169" s="128">
        <f t="shared" si="89"/>
        <v>-1.820066111376818</v>
      </c>
      <c r="T169" s="124">
        <v>0.109</v>
      </c>
      <c r="U169" s="124">
        <f t="shared" si="75"/>
        <v>109000</v>
      </c>
      <c r="V169" s="143">
        <f t="shared" si="76"/>
        <v>5.0374264979406238</v>
      </c>
      <c r="W169" s="145">
        <f t="shared" si="80"/>
        <v>5.060579493362801</v>
      </c>
      <c r="X169" s="120">
        <v>58.2</v>
      </c>
      <c r="Y169" s="151">
        <f t="shared" si="70"/>
        <v>56.019146612214755</v>
      </c>
    </row>
    <row r="170" spans="1:25" ht="15.75" thickBot="1">
      <c r="A170" s="106">
        <v>55</v>
      </c>
      <c r="B170" s="107">
        <v>73</v>
      </c>
      <c r="C170" s="108">
        <f>B170/(2*PI())</f>
        <v>11.618310845708359</v>
      </c>
      <c r="D170" s="109">
        <f>LOG(B170)</f>
        <v>1.8633228601204559</v>
      </c>
      <c r="E170" s="130">
        <f t="shared" si="87"/>
        <v>-1.3141279267824157</v>
      </c>
      <c r="F170" s="131">
        <v>3.5400000000000001E-2</v>
      </c>
      <c r="G170" s="131">
        <f t="shared" si="71"/>
        <v>35400</v>
      </c>
      <c r="H170" s="144">
        <f t="shared" si="72"/>
        <v>4.5490032620257876</v>
      </c>
      <c r="I170" s="144">
        <f t="shared" si="69"/>
        <v>4.5366284002451192</v>
      </c>
      <c r="J170" s="121">
        <v>64.2</v>
      </c>
      <c r="K170" s="129">
        <f t="shared" si="77"/>
        <v>63.771176688044662</v>
      </c>
      <c r="L170" s="130">
        <f t="shared" si="88"/>
        <v>-1.4261111533506847</v>
      </c>
      <c r="M170" s="131">
        <v>4.36E-2</v>
      </c>
      <c r="N170" s="131">
        <f t="shared" si="73"/>
        <v>43600</v>
      </c>
      <c r="O170" s="144">
        <f t="shared" si="74"/>
        <v>4.6394864892685863</v>
      </c>
      <c r="P170" s="144">
        <f t="shared" si="78"/>
        <v>4.635090338438757</v>
      </c>
      <c r="Q170" s="121">
        <v>63.6</v>
      </c>
      <c r="R170" s="151">
        <f t="shared" si="79"/>
        <v>62.341731106572617</v>
      </c>
      <c r="S170" s="130">
        <f t="shared" si="89"/>
        <v>-1.6157080939207971</v>
      </c>
      <c r="T170" s="131">
        <v>0.14799999999999999</v>
      </c>
      <c r="U170" s="131">
        <f t="shared" si="75"/>
        <v>148000</v>
      </c>
      <c r="V170" s="144">
        <f t="shared" si="76"/>
        <v>5.1702617153949575</v>
      </c>
      <c r="W170" s="152">
        <f t="shared" si="80"/>
        <v>5.1892610275202617</v>
      </c>
      <c r="X170" s="121">
        <v>58.3</v>
      </c>
      <c r="Y170" s="151">
        <f t="shared" si="70"/>
        <v>55.666466675092721</v>
      </c>
    </row>
    <row r="171" spans="1:25">
      <c r="A171" s="135"/>
      <c r="B171" s="135"/>
      <c r="C171" s="119"/>
      <c r="D171" s="119"/>
      <c r="E171" s="119"/>
      <c r="F171" s="44"/>
      <c r="G171" s="44"/>
      <c r="H171" s="158" t="s">
        <v>82</v>
      </c>
      <c r="I171" s="141">
        <f>SUM(H6:H170)-SUM(I6:I170)</f>
        <v>1.1504266693691534E-2</v>
      </c>
      <c r="J171" s="158" t="s">
        <v>82</v>
      </c>
      <c r="K171" s="140">
        <f>SUM(J6:J170)-SUM(K6:K170)</f>
        <v>-5.0793429709301563E-3</v>
      </c>
      <c r="L171" s="119"/>
      <c r="M171" s="44"/>
      <c r="N171" s="44"/>
      <c r="O171" s="158" t="s">
        <v>82</v>
      </c>
      <c r="P171" s="141">
        <f>SUM(O6:O170)-SUM(P6:P170)</f>
        <v>3.7746730151866359E-4</v>
      </c>
      <c r="Q171" s="158" t="s">
        <v>82</v>
      </c>
      <c r="R171" s="141">
        <f>SUM(Q6:Q170)-SUM(R6:R170)</f>
        <v>-7.9312450543511659E-4</v>
      </c>
      <c r="S171" s="119"/>
      <c r="T171" s="44"/>
      <c r="U171" s="44"/>
      <c r="V171" s="158" t="s">
        <v>82</v>
      </c>
      <c r="W171" s="141">
        <f>SUM(V6:V170)-SUM(W6:W170)</f>
        <v>-6.1280904674276826E-5</v>
      </c>
      <c r="X171" s="158" t="s">
        <v>82</v>
      </c>
      <c r="Y171" s="141">
        <f>SUM(X6:X170)-SUM(Y6:Y170)</f>
        <v>-1.8427631894155638E-3</v>
      </c>
    </row>
    <row r="172" spans="1:25">
      <c r="K172" s="44"/>
    </row>
    <row r="182" spans="26:26">
      <c r="Z182" s="43">
        <v>2.2425E-2</v>
      </c>
    </row>
    <row r="183" spans="26:26">
      <c r="Z183" s="43">
        <v>0.11092100000000001</v>
      </c>
    </row>
    <row r="184" spans="26:26">
      <c r="Z184" s="43">
        <v>-0.79951300000000003</v>
      </c>
    </row>
    <row r="185" spans="26:26">
      <c r="Z185" s="43">
        <v>-4.9995649999999996</v>
      </c>
    </row>
    <row r="186" spans="26:26">
      <c r="Z186" s="43">
        <v>49.990791999999999</v>
      </c>
    </row>
  </sheetData>
  <mergeCells count="12">
    <mergeCell ref="AC4:AE4"/>
    <mergeCell ref="AC18:AE18"/>
    <mergeCell ref="AF18:AH18"/>
    <mergeCell ref="E3:K3"/>
    <mergeCell ref="L3:R3"/>
    <mergeCell ref="S3:Y3"/>
    <mergeCell ref="H4:I4"/>
    <mergeCell ref="J4:K4"/>
    <mergeCell ref="O4:P4"/>
    <mergeCell ref="Q4:R4"/>
    <mergeCell ref="V4:W4"/>
    <mergeCell ref="X4:Y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EF111"/>
  <sheetViews>
    <sheetView topLeftCell="BN78" zoomScale="90" zoomScaleNormal="90" workbookViewId="0">
      <selection activeCell="BX95" sqref="BX95"/>
    </sheetView>
  </sheetViews>
  <sheetFormatPr baseColWidth="10" defaultRowHeight="15"/>
  <cols>
    <col min="1" max="1" width="11.42578125" style="303"/>
    <col min="2" max="9" width="11.42578125" style="303" customWidth="1"/>
    <col min="10" max="46" width="11.42578125" style="303"/>
    <col min="47" max="47" width="11.42578125" style="4"/>
    <col min="48" max="97" width="11.42578125" style="303"/>
    <col min="98" max="98" width="11.42578125" style="4"/>
    <col min="99" max="100" width="11.42578125" style="303"/>
    <col min="101" max="101" width="28.42578125" style="303" bestFit="1" customWidth="1"/>
    <col min="102" max="108" width="11.42578125" style="303"/>
    <col min="109" max="109" width="11.42578125" style="4"/>
    <col min="110" max="16384" width="11.42578125" style="303"/>
  </cols>
  <sheetData>
    <row r="1" spans="1:136" ht="15.75" thickBot="1"/>
    <row r="2" spans="1:136" ht="15.75" customHeight="1" thickBot="1">
      <c r="B2" s="480" t="s">
        <v>101</v>
      </c>
      <c r="C2" s="481"/>
      <c r="D2" s="481"/>
      <c r="E2" s="481"/>
      <c r="F2" s="481"/>
      <c r="G2" s="481"/>
      <c r="H2" s="481"/>
      <c r="I2" s="482"/>
      <c r="K2" s="480" t="s">
        <v>106</v>
      </c>
      <c r="L2" s="481"/>
      <c r="M2" s="481"/>
      <c r="N2" s="481"/>
      <c r="O2" s="481"/>
      <c r="P2" s="481"/>
      <c r="Q2" s="481"/>
      <c r="R2" s="482"/>
      <c r="T2" s="480" t="s">
        <v>15</v>
      </c>
      <c r="U2" s="481"/>
      <c r="V2" s="481"/>
      <c r="W2" s="481"/>
      <c r="X2" s="481"/>
      <c r="Y2" s="481"/>
      <c r="Z2" s="481"/>
      <c r="AA2" s="482"/>
      <c r="AC2" s="480" t="s">
        <v>107</v>
      </c>
      <c r="AD2" s="481"/>
      <c r="AE2" s="481"/>
      <c r="AF2" s="481"/>
      <c r="AG2" s="481"/>
      <c r="AH2" s="481"/>
      <c r="AI2" s="481"/>
      <c r="AJ2" s="482"/>
      <c r="AL2" s="480" t="s">
        <v>108</v>
      </c>
      <c r="AM2" s="481"/>
      <c r="AN2" s="481"/>
      <c r="AO2" s="481"/>
      <c r="AP2" s="481"/>
      <c r="AQ2" s="481"/>
      <c r="AR2" s="481"/>
      <c r="AS2" s="482"/>
      <c r="AW2" s="480" t="s">
        <v>123</v>
      </c>
      <c r="AX2" s="481"/>
      <c r="AY2" s="481"/>
      <c r="AZ2" s="481"/>
      <c r="BA2" s="481"/>
      <c r="BB2" s="481"/>
      <c r="BC2" s="481"/>
      <c r="BD2" s="482"/>
      <c r="BG2" s="480" t="s">
        <v>124</v>
      </c>
      <c r="BH2" s="481"/>
      <c r="BI2" s="481"/>
      <c r="BJ2" s="481"/>
      <c r="BK2" s="481"/>
      <c r="BL2" s="481"/>
      <c r="BM2" s="481"/>
      <c r="BN2" s="482"/>
      <c r="BQ2" s="480" t="s">
        <v>125</v>
      </c>
      <c r="BR2" s="481"/>
      <c r="BS2" s="481"/>
      <c r="BT2" s="481"/>
      <c r="BU2" s="481"/>
      <c r="BV2" s="481"/>
      <c r="BW2" s="481"/>
      <c r="BX2" s="482"/>
      <c r="CA2" s="480" t="s">
        <v>126</v>
      </c>
      <c r="CB2" s="481"/>
      <c r="CC2" s="481"/>
      <c r="CD2" s="481"/>
      <c r="CE2" s="481"/>
      <c r="CF2" s="481"/>
      <c r="CG2" s="481"/>
      <c r="CH2" s="482"/>
      <c r="CK2" s="480" t="s">
        <v>119</v>
      </c>
      <c r="CL2" s="481"/>
      <c r="CM2" s="481"/>
      <c r="CN2" s="481"/>
      <c r="CO2" s="481"/>
      <c r="CP2" s="481"/>
      <c r="CQ2" s="481"/>
      <c r="CR2" s="482"/>
      <c r="CV2" s="480" t="s">
        <v>163</v>
      </c>
      <c r="CW2" s="481"/>
      <c r="CX2" s="481"/>
      <c r="CY2" s="481"/>
      <c r="CZ2" s="481"/>
      <c r="DA2" s="481"/>
      <c r="DB2" s="481"/>
      <c r="DC2" s="482"/>
      <c r="DG2" s="480" t="s">
        <v>164</v>
      </c>
      <c r="DH2" s="481"/>
      <c r="DI2" s="481"/>
      <c r="DJ2" s="481"/>
      <c r="DK2" s="481"/>
      <c r="DL2" s="481"/>
      <c r="DM2" s="481"/>
      <c r="DN2" s="482"/>
      <c r="DP2" s="480" t="s">
        <v>165</v>
      </c>
      <c r="DQ2" s="481"/>
      <c r="DR2" s="481"/>
      <c r="DS2" s="481"/>
      <c r="DT2" s="481"/>
      <c r="DU2" s="481"/>
      <c r="DV2" s="481"/>
      <c r="DW2" s="482"/>
      <c r="DY2" s="480" t="s">
        <v>166</v>
      </c>
      <c r="DZ2" s="481"/>
      <c r="EA2" s="481"/>
      <c r="EB2" s="481"/>
      <c r="EC2" s="481"/>
      <c r="ED2" s="481"/>
      <c r="EE2" s="481"/>
      <c r="EF2" s="482"/>
    </row>
    <row r="3" spans="1:136">
      <c r="B3" s="483" t="s">
        <v>105</v>
      </c>
      <c r="C3" s="483" t="s">
        <v>104</v>
      </c>
      <c r="D3" s="486" t="s">
        <v>61</v>
      </c>
      <c r="E3" s="487"/>
      <c r="F3" s="486" t="s">
        <v>62</v>
      </c>
      <c r="G3" s="487"/>
      <c r="H3" s="486" t="s">
        <v>56</v>
      </c>
      <c r="I3" s="487"/>
      <c r="K3" s="483" t="s">
        <v>105</v>
      </c>
      <c r="L3" s="483" t="s">
        <v>104</v>
      </c>
      <c r="M3" s="486" t="s">
        <v>61</v>
      </c>
      <c r="N3" s="487"/>
      <c r="O3" s="486" t="s">
        <v>62</v>
      </c>
      <c r="P3" s="487"/>
      <c r="Q3" s="486" t="s">
        <v>56</v>
      </c>
      <c r="R3" s="487"/>
      <c r="T3" s="483" t="s">
        <v>105</v>
      </c>
      <c r="U3" s="483" t="s">
        <v>104</v>
      </c>
      <c r="V3" s="486" t="s">
        <v>61</v>
      </c>
      <c r="W3" s="487"/>
      <c r="X3" s="486" t="s">
        <v>62</v>
      </c>
      <c r="Y3" s="487"/>
      <c r="Z3" s="486" t="s">
        <v>56</v>
      </c>
      <c r="AA3" s="487"/>
      <c r="AC3" s="483" t="s">
        <v>105</v>
      </c>
      <c r="AD3" s="483" t="s">
        <v>104</v>
      </c>
      <c r="AE3" s="486" t="s">
        <v>61</v>
      </c>
      <c r="AF3" s="487"/>
      <c r="AG3" s="486" t="s">
        <v>62</v>
      </c>
      <c r="AH3" s="487"/>
      <c r="AI3" s="486" t="s">
        <v>56</v>
      </c>
      <c r="AJ3" s="487"/>
      <c r="AL3" s="483" t="s">
        <v>105</v>
      </c>
      <c r="AM3" s="483" t="s">
        <v>104</v>
      </c>
      <c r="AN3" s="486" t="s">
        <v>61</v>
      </c>
      <c r="AO3" s="487"/>
      <c r="AP3" s="486" t="s">
        <v>62</v>
      </c>
      <c r="AQ3" s="487"/>
      <c r="AR3" s="486" t="s">
        <v>56</v>
      </c>
      <c r="AS3" s="487"/>
      <c r="AW3" s="483" t="s">
        <v>105</v>
      </c>
      <c r="AX3" s="483" t="s">
        <v>104</v>
      </c>
      <c r="AY3" s="486" t="s">
        <v>61</v>
      </c>
      <c r="AZ3" s="487"/>
      <c r="BA3" s="486" t="s">
        <v>62</v>
      </c>
      <c r="BB3" s="487"/>
      <c r="BC3" s="486" t="s">
        <v>56</v>
      </c>
      <c r="BD3" s="487"/>
      <c r="BG3" s="483" t="s">
        <v>105</v>
      </c>
      <c r="BH3" s="483" t="s">
        <v>104</v>
      </c>
      <c r="BI3" s="486" t="s">
        <v>61</v>
      </c>
      <c r="BJ3" s="487"/>
      <c r="BK3" s="486" t="s">
        <v>62</v>
      </c>
      <c r="BL3" s="487"/>
      <c r="BM3" s="486" t="s">
        <v>56</v>
      </c>
      <c r="BN3" s="487"/>
      <c r="BQ3" s="483" t="s">
        <v>105</v>
      </c>
      <c r="BR3" s="483" t="s">
        <v>104</v>
      </c>
      <c r="BS3" s="486" t="s">
        <v>61</v>
      </c>
      <c r="BT3" s="487"/>
      <c r="BU3" s="486" t="s">
        <v>62</v>
      </c>
      <c r="BV3" s="487"/>
      <c r="BW3" s="486" t="s">
        <v>56</v>
      </c>
      <c r="BX3" s="487"/>
      <c r="CA3" s="483" t="s">
        <v>105</v>
      </c>
      <c r="CB3" s="483" t="s">
        <v>104</v>
      </c>
      <c r="CC3" s="486" t="s">
        <v>61</v>
      </c>
      <c r="CD3" s="487"/>
      <c r="CE3" s="486" t="s">
        <v>62</v>
      </c>
      <c r="CF3" s="487"/>
      <c r="CG3" s="486" t="s">
        <v>56</v>
      </c>
      <c r="CH3" s="487"/>
      <c r="CK3" s="483" t="s">
        <v>105</v>
      </c>
      <c r="CL3" s="483" t="s">
        <v>104</v>
      </c>
      <c r="CM3" s="486" t="s">
        <v>61</v>
      </c>
      <c r="CN3" s="487"/>
      <c r="CO3" s="486" t="s">
        <v>62</v>
      </c>
      <c r="CP3" s="487"/>
      <c r="CQ3" s="486" t="s">
        <v>56</v>
      </c>
      <c r="CR3" s="487"/>
      <c r="CV3" s="483" t="s">
        <v>105</v>
      </c>
      <c r="CW3" s="483" t="s">
        <v>104</v>
      </c>
      <c r="CX3" s="486" t="s">
        <v>61</v>
      </c>
      <c r="CY3" s="487"/>
      <c r="CZ3" s="486" t="s">
        <v>62</v>
      </c>
      <c r="DA3" s="487"/>
      <c r="DB3" s="486" t="s">
        <v>56</v>
      </c>
      <c r="DC3" s="487"/>
      <c r="DG3" s="483" t="s">
        <v>105</v>
      </c>
      <c r="DH3" s="483" t="s">
        <v>104</v>
      </c>
      <c r="DI3" s="486" t="s">
        <v>61</v>
      </c>
      <c r="DJ3" s="487"/>
      <c r="DK3" s="486" t="s">
        <v>62</v>
      </c>
      <c r="DL3" s="487"/>
      <c r="DM3" s="486" t="s">
        <v>56</v>
      </c>
      <c r="DN3" s="487"/>
      <c r="DP3" s="483" t="s">
        <v>105</v>
      </c>
      <c r="DQ3" s="483" t="s">
        <v>104</v>
      </c>
      <c r="DR3" s="486" t="s">
        <v>61</v>
      </c>
      <c r="DS3" s="487"/>
      <c r="DT3" s="486" t="s">
        <v>62</v>
      </c>
      <c r="DU3" s="487"/>
      <c r="DV3" s="486" t="s">
        <v>56</v>
      </c>
      <c r="DW3" s="487"/>
      <c r="DY3" s="483" t="s">
        <v>105</v>
      </c>
      <c r="DZ3" s="483" t="s">
        <v>104</v>
      </c>
      <c r="EA3" s="486" t="s">
        <v>61</v>
      </c>
      <c r="EB3" s="487"/>
      <c r="EC3" s="486" t="s">
        <v>62</v>
      </c>
      <c r="ED3" s="487"/>
      <c r="EE3" s="486" t="s">
        <v>56</v>
      </c>
      <c r="EF3" s="487"/>
    </row>
    <row r="4" spans="1:136" ht="15.75" thickBot="1">
      <c r="B4" s="484"/>
      <c r="C4" s="485"/>
      <c r="D4" s="273" t="s">
        <v>102</v>
      </c>
      <c r="E4" s="263" t="s">
        <v>103</v>
      </c>
      <c r="F4" s="273" t="s">
        <v>102</v>
      </c>
      <c r="G4" s="263" t="s">
        <v>103</v>
      </c>
      <c r="H4" s="273" t="s">
        <v>102</v>
      </c>
      <c r="I4" s="263" t="s">
        <v>103</v>
      </c>
      <c r="K4" s="485"/>
      <c r="L4" s="485"/>
      <c r="M4" s="273" t="s">
        <v>102</v>
      </c>
      <c r="N4" s="263" t="s">
        <v>103</v>
      </c>
      <c r="O4" s="273" t="s">
        <v>102</v>
      </c>
      <c r="P4" s="263" t="s">
        <v>103</v>
      </c>
      <c r="Q4" s="273" t="s">
        <v>102</v>
      </c>
      <c r="R4" s="263" t="s">
        <v>103</v>
      </c>
      <c r="T4" s="484"/>
      <c r="U4" s="485"/>
      <c r="V4" s="273" t="s">
        <v>102</v>
      </c>
      <c r="W4" s="263" t="s">
        <v>103</v>
      </c>
      <c r="X4" s="273" t="s">
        <v>102</v>
      </c>
      <c r="Y4" s="263" t="s">
        <v>103</v>
      </c>
      <c r="Z4" s="273" t="s">
        <v>102</v>
      </c>
      <c r="AA4" s="263" t="s">
        <v>103</v>
      </c>
      <c r="AC4" s="484"/>
      <c r="AD4" s="485"/>
      <c r="AE4" s="273" t="s">
        <v>102</v>
      </c>
      <c r="AF4" s="263" t="s">
        <v>103</v>
      </c>
      <c r="AG4" s="273" t="s">
        <v>102</v>
      </c>
      <c r="AH4" s="263" t="s">
        <v>103</v>
      </c>
      <c r="AI4" s="273" t="s">
        <v>102</v>
      </c>
      <c r="AJ4" s="263" t="s">
        <v>103</v>
      </c>
      <c r="AL4" s="484"/>
      <c r="AM4" s="485"/>
      <c r="AN4" s="273" t="s">
        <v>102</v>
      </c>
      <c r="AO4" s="263" t="s">
        <v>103</v>
      </c>
      <c r="AP4" s="273" t="s">
        <v>102</v>
      </c>
      <c r="AQ4" s="263" t="s">
        <v>103</v>
      </c>
      <c r="AR4" s="273" t="s">
        <v>102</v>
      </c>
      <c r="AS4" s="263" t="s">
        <v>103</v>
      </c>
      <c r="AW4" s="484"/>
      <c r="AX4" s="485"/>
      <c r="AY4" s="273" t="s">
        <v>102</v>
      </c>
      <c r="AZ4" s="263" t="s">
        <v>103</v>
      </c>
      <c r="BA4" s="273" t="s">
        <v>102</v>
      </c>
      <c r="BB4" s="263" t="s">
        <v>103</v>
      </c>
      <c r="BC4" s="273" t="s">
        <v>102</v>
      </c>
      <c r="BD4" s="263" t="s">
        <v>103</v>
      </c>
      <c r="BG4" s="484"/>
      <c r="BH4" s="485"/>
      <c r="BI4" s="273" t="s">
        <v>102</v>
      </c>
      <c r="BJ4" s="263" t="s">
        <v>103</v>
      </c>
      <c r="BK4" s="273" t="s">
        <v>102</v>
      </c>
      <c r="BL4" s="263" t="s">
        <v>103</v>
      </c>
      <c r="BM4" s="273" t="s">
        <v>102</v>
      </c>
      <c r="BN4" s="263" t="s">
        <v>103</v>
      </c>
      <c r="BQ4" s="484"/>
      <c r="BR4" s="485"/>
      <c r="BS4" s="273" t="s">
        <v>102</v>
      </c>
      <c r="BT4" s="263" t="s">
        <v>103</v>
      </c>
      <c r="BU4" s="273" t="s">
        <v>102</v>
      </c>
      <c r="BV4" s="263" t="s">
        <v>103</v>
      </c>
      <c r="BW4" s="273" t="s">
        <v>102</v>
      </c>
      <c r="BX4" s="263" t="s">
        <v>103</v>
      </c>
      <c r="CA4" s="484"/>
      <c r="CB4" s="485"/>
      <c r="CC4" s="273" t="s">
        <v>102</v>
      </c>
      <c r="CD4" s="263" t="s">
        <v>103</v>
      </c>
      <c r="CE4" s="273" t="s">
        <v>102</v>
      </c>
      <c r="CF4" s="263" t="s">
        <v>103</v>
      </c>
      <c r="CG4" s="273" t="s">
        <v>102</v>
      </c>
      <c r="CH4" s="263" t="s">
        <v>103</v>
      </c>
      <c r="CK4" s="484"/>
      <c r="CL4" s="485"/>
      <c r="CM4" s="273" t="s">
        <v>102</v>
      </c>
      <c r="CN4" s="263" t="s">
        <v>103</v>
      </c>
      <c r="CO4" s="273" t="s">
        <v>102</v>
      </c>
      <c r="CP4" s="263" t="s">
        <v>103</v>
      </c>
      <c r="CQ4" s="273" t="s">
        <v>102</v>
      </c>
      <c r="CR4" s="263" t="s">
        <v>103</v>
      </c>
      <c r="CV4" s="484"/>
      <c r="CW4" s="485"/>
      <c r="CX4" s="273" t="s">
        <v>102</v>
      </c>
      <c r="CY4" s="263" t="s">
        <v>103</v>
      </c>
      <c r="CZ4" s="273" t="s">
        <v>102</v>
      </c>
      <c r="DA4" s="263" t="s">
        <v>103</v>
      </c>
      <c r="DB4" s="273" t="s">
        <v>102</v>
      </c>
      <c r="DC4" s="263" t="s">
        <v>103</v>
      </c>
      <c r="DG4" s="484"/>
      <c r="DH4" s="485"/>
      <c r="DI4" s="273" t="s">
        <v>102</v>
      </c>
      <c r="DJ4" s="263" t="s">
        <v>103</v>
      </c>
      <c r="DK4" s="273" t="s">
        <v>102</v>
      </c>
      <c r="DL4" s="263" t="s">
        <v>103</v>
      </c>
      <c r="DM4" s="273" t="s">
        <v>102</v>
      </c>
      <c r="DN4" s="263" t="s">
        <v>103</v>
      </c>
      <c r="DP4" s="484"/>
      <c r="DQ4" s="485"/>
      <c r="DR4" s="273" t="s">
        <v>102</v>
      </c>
      <c r="DS4" s="263" t="s">
        <v>103</v>
      </c>
      <c r="DT4" s="273" t="s">
        <v>102</v>
      </c>
      <c r="DU4" s="263" t="s">
        <v>103</v>
      </c>
      <c r="DV4" s="273" t="s">
        <v>102</v>
      </c>
      <c r="DW4" s="263" t="s">
        <v>103</v>
      </c>
      <c r="DY4" s="484"/>
      <c r="DZ4" s="485"/>
      <c r="EA4" s="273" t="s">
        <v>102</v>
      </c>
      <c r="EB4" s="263" t="s">
        <v>103</v>
      </c>
      <c r="EC4" s="273" t="s">
        <v>102</v>
      </c>
      <c r="ED4" s="263" t="s">
        <v>103</v>
      </c>
      <c r="EE4" s="273" t="s">
        <v>102</v>
      </c>
      <c r="EF4" s="263" t="s">
        <v>103</v>
      </c>
    </row>
    <row r="5" spans="1:136">
      <c r="A5" s="255">
        <f>Módulo1!N13</f>
        <v>-4</v>
      </c>
      <c r="B5" s="267">
        <f>Módulo1!O13</f>
        <v>1.8875814392934021</v>
      </c>
      <c r="C5" s="270">
        <f>Módulo1!S13</f>
        <v>2.6219542679859837</v>
      </c>
      <c r="D5" s="274">
        <f>Módulo1!AC13/2.2731</f>
        <v>1.1055918397870361</v>
      </c>
      <c r="E5" s="264">
        <f>Módulo1!AV13</f>
        <v>2.3360737483543286</v>
      </c>
      <c r="F5" s="274">
        <f>Módulo1!AK13</f>
        <v>2.6254363663127664</v>
      </c>
      <c r="G5" s="264">
        <f>Módulo1!AY13</f>
        <v>2.3574679904073634</v>
      </c>
      <c r="H5" s="274">
        <f>Módulo1!AS13</f>
        <v>2.9025484946000515</v>
      </c>
      <c r="I5" s="264">
        <f>Módulo1!BB13</f>
        <v>2.4805233821702113</v>
      </c>
      <c r="K5" s="267">
        <f>Módulo1!BI13</f>
        <v>1.9354118547619443</v>
      </c>
      <c r="L5" s="277">
        <f>Módulo1!BM13</f>
        <v>2.5910221744474837</v>
      </c>
      <c r="M5" s="274">
        <f>Módulo1!BW13</f>
        <v>2.7074623000409037</v>
      </c>
      <c r="N5" s="264">
        <f>Módulo1!CP13</f>
        <v>2.3634178293281387</v>
      </c>
      <c r="O5" s="274">
        <f>Módulo1!CE13</f>
        <v>2.7724562169368179</v>
      </c>
      <c r="P5" s="264">
        <f>Módulo1!CS13</f>
        <v>2.3815754560047924</v>
      </c>
      <c r="Q5" s="274">
        <f>Módulo1!CM13</f>
        <v>3.0784615516045828</v>
      </c>
      <c r="R5" s="264">
        <f>Módulo1!CV13</f>
        <v>2.5484615650266256</v>
      </c>
      <c r="T5" s="267">
        <f>Módulo1!DB13</f>
        <v>2.0361940192843342</v>
      </c>
      <c r="U5" s="270">
        <f>Módulo1!DF13</f>
        <v>2.3548513541455871</v>
      </c>
      <c r="V5" s="274">
        <f>Módulo1!DP13</f>
        <v>2.3902697768488808</v>
      </c>
      <c r="W5" s="264">
        <f>Módulo1!EI13</f>
        <v>2.3047437740689509</v>
      </c>
      <c r="X5" s="274">
        <f>Módulo1!DX13</f>
        <v>2.4564869667779172</v>
      </c>
      <c r="Y5" s="264">
        <f>Módulo1!EL13</f>
        <v>2.3131476433177767</v>
      </c>
      <c r="Z5" s="274">
        <f>Módulo1!EF13</f>
        <v>2.7676735359875919</v>
      </c>
      <c r="AA5" s="264">
        <f>Módulo1!EO13</f>
        <v>2.4061745196593605</v>
      </c>
      <c r="AC5" s="267">
        <f>Módulo1!EU13</f>
        <v>2.2692105794916486</v>
      </c>
      <c r="AD5" s="270">
        <f>Módulo1!EY13</f>
        <v>2.6619925300746563</v>
      </c>
      <c r="AE5" s="274">
        <f>Módulo1!FI13</f>
        <v>2.7317426758742838</v>
      </c>
      <c r="AF5" s="264">
        <f>Módulo1!GB13</f>
        <v>2.3554353183722987</v>
      </c>
      <c r="AG5" s="274">
        <f>Módulo1!FQ13</f>
        <v>2.796383730591951</v>
      </c>
      <c r="AH5" s="264">
        <f>Módulo1!GE13</f>
        <v>2.3742297526677225</v>
      </c>
      <c r="AI5" s="274">
        <f>Módulo1!FY13</f>
        <v>3.1008009414100206</v>
      </c>
      <c r="AJ5" s="264">
        <f>Módulo1!GH13</f>
        <v>2.5451569624874248</v>
      </c>
      <c r="AL5" s="267">
        <f>Módulo1!GN13</f>
        <v>2.232736136177834</v>
      </c>
      <c r="AM5" s="270">
        <f>Módulo1!GR13</f>
        <v>2.639372676916929</v>
      </c>
      <c r="AN5" s="274">
        <f>Módulo1!HB13</f>
        <v>2.7002168345335638</v>
      </c>
      <c r="AO5" s="264">
        <f>Módulo1!HU13</f>
        <v>2.3518845282429335</v>
      </c>
      <c r="AP5" s="274">
        <f>Módulo1!HJ13</f>
        <v>2.7645143943387067</v>
      </c>
      <c r="AQ5" s="264">
        <f>Módulo1!HX13</f>
        <v>2.3688320249101524</v>
      </c>
      <c r="AR5" s="274">
        <f>Módulo1!HR13</f>
        <v>3.0673088608480867</v>
      </c>
      <c r="AS5" s="264">
        <f>Módulo1!IA13</f>
        <v>2.5278222407994408</v>
      </c>
      <c r="AW5" s="267">
        <f>'Módulo 2'!O13</f>
        <v>2.284592711548378</v>
      </c>
      <c r="AX5" s="270">
        <f>'Módulo 2'!S13</f>
        <v>2.5778940567803064</v>
      </c>
      <c r="AY5" s="274">
        <f>'Módulo 2'!AC13</f>
        <v>2.8368928301441514</v>
      </c>
      <c r="AZ5" s="264">
        <f>'Módulo 2'!AV13</f>
        <v>2.3848341638496362</v>
      </c>
      <c r="BA5" s="274">
        <f>'Módulo 2'!AK13</f>
        <v>2.8818566973231601</v>
      </c>
      <c r="BB5" s="264">
        <f>'Módulo 2'!AY13</f>
        <v>2.404564570055554</v>
      </c>
      <c r="BC5" s="274">
        <f>'Módulo 2'!AS13</f>
        <v>3.0491613511083488</v>
      </c>
      <c r="BD5" s="264">
        <f>'Módulo 2'!BB13</f>
        <v>2.5107834975448062</v>
      </c>
      <c r="BG5" s="267">
        <f>'Módulo 2'!BI13</f>
        <v>2.3045115076474296</v>
      </c>
      <c r="BH5" s="270">
        <f>'Módulo 2'!BM13</f>
        <v>2.6449035066790185</v>
      </c>
      <c r="BI5" s="274">
        <f>'Módulo 2'!BW13</f>
        <v>2.9205628683936391</v>
      </c>
      <c r="BJ5" s="264">
        <f>'Módulo 2'!CP13</f>
        <v>2.4505140383042865</v>
      </c>
      <c r="BK5" s="274">
        <f>'Módulo 2'!CE13</f>
        <v>2.9704768451042312</v>
      </c>
      <c r="BL5" s="264">
        <f>'Módulo 2'!CS13</f>
        <v>2.4771468953572118</v>
      </c>
      <c r="BM5" s="274">
        <f>'Módulo 2'!CM13</f>
        <v>3.3408516039153993</v>
      </c>
      <c r="BN5" s="264">
        <f>'Módulo 2'!CV13</f>
        <v>2.7955658291720296</v>
      </c>
      <c r="BQ5" s="267">
        <f>'Módulo 2'!DB13</f>
        <v>1.9088584905624375</v>
      </c>
      <c r="BR5" s="270">
        <f>'Módulo 2'!DF13</f>
        <v>2.3951711595043381</v>
      </c>
      <c r="BS5" s="274">
        <f>'Módulo 2'!DP13</f>
        <v>2.6422289568739137</v>
      </c>
      <c r="BT5" s="264">
        <f>'Módulo 2'!EI13</f>
        <v>2.3422523428709705</v>
      </c>
      <c r="BU5" s="274">
        <f>'Módulo 2'!DX13</f>
        <v>2.6877760330661675</v>
      </c>
      <c r="BV5" s="264">
        <f>'Módulo 2'!EL13</f>
        <v>2.3523964670108137</v>
      </c>
      <c r="BW5" s="274">
        <f>'Módulo 2'!EF13</f>
        <v>2.8877914339013149</v>
      </c>
      <c r="BX5" s="264">
        <f>'Módulo 2'!EO13</f>
        <v>2.4441662088901857</v>
      </c>
      <c r="CA5" s="267">
        <f>'Módulo 2'!EU13</f>
        <v>2.0987795685437396</v>
      </c>
      <c r="CB5" s="270">
        <f>'Módulo 2'!EY13</f>
        <v>2.3831269014205216</v>
      </c>
      <c r="CC5" s="274">
        <f>'Módulo 2'!FI13</f>
        <v>2.6922180573233883</v>
      </c>
      <c r="CD5" s="264">
        <f>'Módulo 2'!GB13</f>
        <v>2.3593670863037981</v>
      </c>
      <c r="CE5" s="274">
        <f>'Módulo 2'!FQ13</f>
        <v>2.7423341467369058</v>
      </c>
      <c r="CF5" s="264">
        <f>'Módulo 2'!GE13</f>
        <v>2.3747404919558588</v>
      </c>
      <c r="CG5" s="274">
        <f>'Módulo 2'!FY13</f>
        <v>2.9165659660098373</v>
      </c>
      <c r="CH5" s="264">
        <f>'Módulo 2'!GH13</f>
        <v>2.468706127359396</v>
      </c>
      <c r="CK5" s="267">
        <f>'Módulo 2'!GN13</f>
        <v>2.0562608173919834</v>
      </c>
      <c r="CL5" s="270">
        <f>'Módulo 2'!GR13</f>
        <v>2.6570420801070234</v>
      </c>
      <c r="CM5" s="274">
        <f>'Módulo 2'!HB13</f>
        <v>2.7784327888218616</v>
      </c>
      <c r="CN5" s="264">
        <f>'Módulo 2'!HU13</f>
        <v>2.3712872405354313</v>
      </c>
      <c r="CO5" s="274">
        <f>'Módulo 2'!HJ13</f>
        <v>2.8220444795124036</v>
      </c>
      <c r="CP5" s="264">
        <f>'Módulo 2'!HX13</f>
        <v>2.3838565968346668</v>
      </c>
      <c r="CQ5" s="274">
        <f>'Módulo 2'!HR13</f>
        <v>3.0625310082899828</v>
      </c>
      <c r="CR5" s="264">
        <f>'Módulo 2'!IA13</f>
        <v>2.5189591278597812</v>
      </c>
      <c r="CV5" s="267">
        <f>Módulo1!IH13</f>
        <v>2.1955673390723636</v>
      </c>
      <c r="CW5" s="270">
        <f>Módulo1!IL13</f>
        <v>2.8840599201185624</v>
      </c>
      <c r="CX5" s="274"/>
      <c r="CY5" s="264"/>
      <c r="CZ5" s="274"/>
      <c r="DA5" s="264"/>
      <c r="DB5" s="274"/>
      <c r="DC5" s="264"/>
      <c r="DG5" s="267">
        <f>Módulo1!KB13</f>
        <v>2.2308059439281247</v>
      </c>
      <c r="DH5" s="270">
        <f>Módulo1!KF13</f>
        <v>2.6158428202728392</v>
      </c>
      <c r="DI5" s="274"/>
      <c r="DJ5" s="264"/>
      <c r="DK5" s="274"/>
      <c r="DL5" s="264"/>
      <c r="DM5" s="274"/>
      <c r="DN5" s="264"/>
      <c r="DP5" s="267">
        <f>Módulo1!KM13</f>
        <v>2.1202630483745448</v>
      </c>
      <c r="DQ5" s="270">
        <f>Módulo1!KQ13</f>
        <v>2.6086999490846154</v>
      </c>
      <c r="DR5" s="274"/>
      <c r="DS5" s="264"/>
      <c r="DT5" s="274"/>
      <c r="DU5" s="264"/>
      <c r="DV5" s="274"/>
      <c r="DW5" s="264"/>
      <c r="DY5" s="267">
        <f>Módulo1!KX13</f>
        <v>2.1645957382343886</v>
      </c>
      <c r="DZ5" s="270">
        <f>Módulo1!LB13</f>
        <v>2.731655994528615</v>
      </c>
      <c r="EA5" s="274"/>
      <c r="EB5" s="264"/>
      <c r="EC5" s="274"/>
      <c r="ED5" s="264"/>
      <c r="EE5" s="274"/>
      <c r="EF5" s="264"/>
    </row>
    <row r="6" spans="1:136">
      <c r="A6" s="255">
        <f>Módulo1!N14</f>
        <v>-3</v>
      </c>
      <c r="B6" s="268">
        <f>Módulo1!O14</f>
        <v>2.148710004670126</v>
      </c>
      <c r="C6" s="271">
        <f>Módulo1!S14</f>
        <v>2.9207147936013205</v>
      </c>
      <c r="D6" s="275">
        <f>Módulo1!AC14</f>
        <v>2.8117661732300272</v>
      </c>
      <c r="E6" s="265">
        <f>Módulo1!AV14</f>
        <v>2.4367696197860202</v>
      </c>
      <c r="F6" s="275">
        <f>Módulo1!AK14</f>
        <v>2.9574233865642712</v>
      </c>
      <c r="G6" s="265">
        <f>Módulo1!AY14</f>
        <v>2.5319093881026404</v>
      </c>
      <c r="H6" s="275">
        <f>Módulo1!AS14</f>
        <v>3.2826584441346518</v>
      </c>
      <c r="I6" s="265">
        <f>Módulo1!BB14</f>
        <v>2.8173130138338833</v>
      </c>
      <c r="K6" s="268">
        <f>Módulo1!BI14</f>
        <v>2.1884635561097801</v>
      </c>
      <c r="L6" s="278">
        <f>Módulo1!BM14</f>
        <v>2.8911291231440783</v>
      </c>
      <c r="M6" s="275">
        <f>Módulo1!BW14</f>
        <v>2.9447774138046987</v>
      </c>
      <c r="N6" s="265">
        <f>Módulo1!CP14</f>
        <v>2.4708974025040424</v>
      </c>
      <c r="O6" s="275">
        <f>Módulo1!CE14</f>
        <v>3.0210077964853719</v>
      </c>
      <c r="P6" s="265">
        <f>Módulo1!CS14</f>
        <v>2.5231550995328451</v>
      </c>
      <c r="Q6" s="275">
        <f>Módulo1!CM14</f>
        <v>3.3540435777725421</v>
      </c>
      <c r="R6" s="265">
        <f>Módulo1!CV14</f>
        <v>2.8224184024445282</v>
      </c>
      <c r="T6" s="268">
        <f>Módulo1!DB14</f>
        <v>2.2499478146998562</v>
      </c>
      <c r="U6" s="271">
        <f>Módulo1!DF14</f>
        <v>2.6460093175244621</v>
      </c>
      <c r="V6" s="275">
        <f>Módulo1!DP14</f>
        <v>2.6320268780622671</v>
      </c>
      <c r="W6" s="265">
        <f>Módulo1!EI14</f>
        <v>2.3594478415338771</v>
      </c>
      <c r="X6" s="275">
        <f>Módulo1!DX14</f>
        <v>2.7095230419812548</v>
      </c>
      <c r="Y6" s="265">
        <f>Módulo1!EL14</f>
        <v>2.3902818707928493</v>
      </c>
      <c r="Z6" s="275">
        <f>Módulo1!EF14</f>
        <v>3.0477268940972468</v>
      </c>
      <c r="AA6" s="265">
        <f>Módulo1!EO14</f>
        <v>2.6127818648161063</v>
      </c>
      <c r="AC6" s="268">
        <f>Módulo1!EU14</f>
        <v>2.4433077361560138</v>
      </c>
      <c r="AD6" s="271">
        <f>Módulo1!EY14</f>
        <v>2.9542521599976768</v>
      </c>
      <c r="AE6" s="275">
        <f>Módulo1!FI14</f>
        <v>2.9677724844731723</v>
      </c>
      <c r="AF6" s="265">
        <f>Módulo1!GB14</f>
        <v>2.46606081137327</v>
      </c>
      <c r="AG6" s="275">
        <f>Módulo1!FQ14</f>
        <v>3.0436104009313363</v>
      </c>
      <c r="AH6" s="265">
        <f>Módulo1!GE14</f>
        <v>2.519404409009252</v>
      </c>
      <c r="AI6" s="275">
        <f>Módulo1!FY14</f>
        <v>3.3749774046710463</v>
      </c>
      <c r="AJ6" s="265">
        <f>Módulo1!GH14</f>
        <v>2.8217999466941124</v>
      </c>
      <c r="AL6" s="268">
        <f>Módulo1!GN14</f>
        <v>2.4479368923523923</v>
      </c>
      <c r="AM6" s="271">
        <f>Módulo1!GR14</f>
        <v>2.9316323068399499</v>
      </c>
      <c r="AN6" s="275">
        <f>Módulo1!HB14</f>
        <v>2.9349921913538255</v>
      </c>
      <c r="AO6" s="265">
        <f>Módulo1!HU14</f>
        <v>2.4532964438825053</v>
      </c>
      <c r="AP6" s="275">
        <f>Módulo1!HJ14</f>
        <v>3.0104256215068528</v>
      </c>
      <c r="AQ6" s="265">
        <f>Módulo1!HX14</f>
        <v>2.5034063392513386</v>
      </c>
      <c r="AR6" s="275">
        <f>Módulo1!HR14</f>
        <v>3.3400220628110482</v>
      </c>
      <c r="AS6" s="265">
        <f>Módulo1!IA14</f>
        <v>2.7963074383834248</v>
      </c>
      <c r="AW6" s="268">
        <f>'Módulo 2'!O14</f>
        <v>2.4477807135527199</v>
      </c>
      <c r="AX6" s="271">
        <f>'Módulo 2'!S14</f>
        <v>2.8714600247260718</v>
      </c>
      <c r="AY6" s="275">
        <f>'Módulo 2'!AC14</f>
        <v>3.0678809722286347</v>
      </c>
      <c r="AZ6" s="265">
        <f>'Módulo 2'!AV14</f>
        <v>2.5422156468759534</v>
      </c>
      <c r="BA6" s="275">
        <f>'Módulo 2'!AK14</f>
        <v>3.1171889855451913</v>
      </c>
      <c r="BB6" s="265">
        <f>'Módulo 2'!AY14</f>
        <v>2.5724433288831476</v>
      </c>
      <c r="BC6" s="275">
        <f>'Módulo 2'!AS14</f>
        <v>3.307909378261813</v>
      </c>
      <c r="BD6" s="265">
        <f>'Módulo 2'!BB14</f>
        <v>2.7536134595506794</v>
      </c>
      <c r="BG6" s="268">
        <f>'Módulo 2'!BI14</f>
        <v>2.4580386964066601</v>
      </c>
      <c r="BH6" s="271">
        <f>'Módulo 2'!BM14</f>
        <v>2.9367768689384013</v>
      </c>
      <c r="BI6" s="275">
        <f>'Módulo 2'!BW14</f>
        <v>3.1509975305067695</v>
      </c>
      <c r="BJ6" s="265">
        <f>'Módulo 2'!CP14</f>
        <v>2.6493483154930013</v>
      </c>
      <c r="BK6" s="275">
        <f>'Módulo 2'!CE14</f>
        <v>3.2032840069689508</v>
      </c>
      <c r="BL6" s="265">
        <f>'Módulo 2'!CS14</f>
        <v>2.6861425582584282</v>
      </c>
      <c r="BM6" s="275">
        <f>'Módulo 2'!CM14</f>
        <v>3.5607232047349311</v>
      </c>
      <c r="BN6" s="265">
        <f>'Módulo 2'!CV14</f>
        <v>3.0418075414160204</v>
      </c>
      <c r="BQ6" s="268">
        <f>'Módulo 2'!DB14</f>
        <v>2.1252956457274639</v>
      </c>
      <c r="BR6" s="271">
        <f>'Módulo 2'!DF14</f>
        <v>2.6892652575195508</v>
      </c>
      <c r="BS6" s="275">
        <f>'Módulo 2'!DP14</f>
        <v>2.8765369059069874</v>
      </c>
      <c r="BT6" s="265">
        <f>'Módulo 2'!EI14</f>
        <v>2.4487321697701101</v>
      </c>
      <c r="BU6" s="275">
        <f>'Módulo 2'!DX14</f>
        <v>2.92640186196514</v>
      </c>
      <c r="BV6" s="265">
        <f>'Módulo 2'!EL14</f>
        <v>2.4710595207369046</v>
      </c>
      <c r="BW6" s="275">
        <f>'Módulo 2'!EF14</f>
        <v>3.1221704339869336</v>
      </c>
      <c r="BX6" s="265">
        <f>'Módulo 2'!EO14</f>
        <v>2.6254076119101279</v>
      </c>
      <c r="CA6" s="268">
        <f>'Módulo 2'!EU14</f>
        <v>2.3002074415749978</v>
      </c>
      <c r="CB6" s="271">
        <f>'Módulo 2'!DX14</f>
        <v>2.92640186196514</v>
      </c>
      <c r="CC6" s="275">
        <f>'Módulo 2'!FI14</f>
        <v>2.9344583752841644</v>
      </c>
      <c r="CD6" s="265">
        <f>'Módulo 2'!GB14</f>
        <v>2.5007377256807937</v>
      </c>
      <c r="CE6" s="275">
        <f>'Módulo 2'!FQ14</f>
        <v>2.9874362575424418</v>
      </c>
      <c r="CF6" s="265">
        <f>'Módulo 2'!GE14</f>
        <v>2.5295672234979465</v>
      </c>
      <c r="CG6" s="275">
        <f>'Módulo 2'!FY14</f>
        <v>3.1825886347984764</v>
      </c>
      <c r="CH6" s="265">
        <f>'Módulo 2'!GH14</f>
        <v>2.6945978372669774</v>
      </c>
      <c r="CK6" s="268">
        <f>'Módulo 2'!GN14</f>
        <v>2.2578587189463541</v>
      </c>
      <c r="CL6" s="271">
        <f>'Módulo 2'!GR14</f>
        <v>2.9572095963914893</v>
      </c>
      <c r="CM6" s="275">
        <f>'Módulo 2'!HB14</f>
        <v>3.0196927298489493</v>
      </c>
      <c r="CN6" s="265">
        <f>'Módulo 2'!HU14</f>
        <v>2.5088886410856013</v>
      </c>
      <c r="CO6" s="275">
        <f>'Módulo 2'!HJ14</f>
        <v>3.0688178394122936</v>
      </c>
      <c r="CP6" s="265">
        <f>'Módulo 2'!HX14</f>
        <v>2.5350266816296148</v>
      </c>
      <c r="CQ6" s="275">
        <f>'Módulo 2'!HR14</f>
        <v>3.3411319707759612</v>
      </c>
      <c r="CR6" s="265">
        <f>'Módulo 2'!IA14</f>
        <v>2.7702541407786629</v>
      </c>
      <c r="CV6" s="268">
        <f>Módulo1!IH14</f>
        <v>2.4297027592466334</v>
      </c>
      <c r="CW6" s="271">
        <f>Módulo1!IL14</f>
        <v>3.1749708622360426</v>
      </c>
      <c r="CX6" s="275"/>
      <c r="CY6" s="265"/>
      <c r="CZ6" s="275"/>
      <c r="DA6" s="265"/>
      <c r="DB6" s="275"/>
      <c r="DC6" s="265"/>
      <c r="DG6" s="268">
        <f>Módulo1!KB14</f>
        <v>2.5108163226982323</v>
      </c>
      <c r="DH6" s="271">
        <f>Módulo1!KF14</f>
        <v>2.9153375528500023</v>
      </c>
      <c r="DI6" s="275"/>
      <c r="DJ6" s="265"/>
      <c r="DK6" s="275"/>
      <c r="DL6" s="265"/>
      <c r="DM6" s="275"/>
      <c r="DN6" s="265"/>
      <c r="DP6" s="268">
        <f>Módulo1!KM14</f>
        <v>2.4087193607986794</v>
      </c>
      <c r="DQ6" s="271">
        <f>Módulo1!KQ14</f>
        <v>2.9080316797990191</v>
      </c>
      <c r="DR6" s="275"/>
      <c r="DS6" s="265"/>
      <c r="DT6" s="275"/>
      <c r="DU6" s="265"/>
      <c r="DV6" s="275"/>
      <c r="DW6" s="265"/>
      <c r="DY6" s="268">
        <f>Módulo1!KX14</f>
        <v>2.4817988665658999</v>
      </c>
      <c r="DZ6" s="271">
        <f>Módulo1!LB14</f>
        <v>3.0287185295305767</v>
      </c>
      <c r="EA6" s="275"/>
      <c r="EB6" s="265"/>
      <c r="EC6" s="275"/>
      <c r="ED6" s="265"/>
      <c r="EE6" s="275"/>
      <c r="EF6" s="265"/>
    </row>
    <row r="7" spans="1:136">
      <c r="A7" s="255">
        <f>Módulo1!N15</f>
        <v>-2</v>
      </c>
      <c r="B7" s="268">
        <f>Módulo1!O15</f>
        <v>2.506354677400898</v>
      </c>
      <c r="C7" s="271">
        <f>Módulo1!S15</f>
        <v>3.2048154427309612</v>
      </c>
      <c r="D7" s="275">
        <f>Módulo1!AC15</f>
        <v>3.1890069672671726</v>
      </c>
      <c r="E7" s="265">
        <f>Módulo1!AV15</f>
        <v>2.7568096781776275</v>
      </c>
      <c r="F7" s="275">
        <f>Módulo1!AK15</f>
        <v>3.3421862215186233</v>
      </c>
      <c r="G7" s="265">
        <f>Módulo1!AY15</f>
        <v>2.9043719296412687</v>
      </c>
      <c r="H7" s="275">
        <f>Módulo1!AS15</f>
        <v>3.6556247696511881</v>
      </c>
      <c r="I7" s="265">
        <f>Módulo1!BB15</f>
        <v>3.2123188273764827</v>
      </c>
      <c r="K7" s="268">
        <f>Módulo1!BI15</f>
        <v>2.5227846765841373</v>
      </c>
      <c r="L7" s="278">
        <f>Módulo1!BM15</f>
        <v>3.1794029225506555</v>
      </c>
      <c r="M7" s="275">
        <f>Módulo1!BW15</f>
        <v>3.2270645824222215</v>
      </c>
      <c r="N7" s="265">
        <f>Módulo1!CP15</f>
        <v>2.7274504020238912</v>
      </c>
      <c r="O7" s="275">
        <f>Módulo1!CE15</f>
        <v>3.3104819208072178</v>
      </c>
      <c r="P7" s="265">
        <f>Módulo1!CS15</f>
        <v>2.8100964930937611</v>
      </c>
      <c r="Q7" s="275">
        <f>Módulo1!CM15</f>
        <v>3.643094785056634</v>
      </c>
      <c r="R7" s="265">
        <f>Módulo1!CV15</f>
        <v>3.1461613765207681</v>
      </c>
      <c r="T7" s="268">
        <f>Módulo1!DB15</f>
        <v>2.543393382821034</v>
      </c>
      <c r="U7" s="271">
        <f>Módulo1!DF15</f>
        <v>2.9196518343915487</v>
      </c>
      <c r="V7" s="275">
        <f>Módulo1!DP15</f>
        <v>2.919093627334445</v>
      </c>
      <c r="W7" s="265">
        <f>Módulo1!EI15</f>
        <v>2.5347924411891314</v>
      </c>
      <c r="X7" s="275">
        <f>Módulo1!DX15</f>
        <v>3.0037779531950006</v>
      </c>
      <c r="Y7" s="265">
        <f>Módulo1!EL15</f>
        <v>2.6023469364626703</v>
      </c>
      <c r="Z7" s="275">
        <f>Módulo1!EF15</f>
        <v>3.3412372465567253</v>
      </c>
      <c r="AA7" s="265">
        <f>Módulo1!EO15</f>
        <v>2.9109451820374375</v>
      </c>
      <c r="AC7" s="268">
        <f>Módulo1!EU15</f>
        <v>2.6988327885451127</v>
      </c>
      <c r="AD7" s="271">
        <f>Módulo1!EY15</f>
        <v>3.2289300694825354</v>
      </c>
      <c r="AE7" s="275">
        <f>Módulo1!FI15</f>
        <v>3.2485946309269229</v>
      </c>
      <c r="AF7" s="265">
        <f>Módulo1!GB15</f>
        <v>2.7262370485929739</v>
      </c>
      <c r="AG7" s="275">
        <f>Módulo1!FQ15</f>
        <v>3.3315974625502327</v>
      </c>
      <c r="AH7" s="265">
        <f>Módulo1!GE15</f>
        <v>2.8094149327530071</v>
      </c>
      <c r="AI7" s="275">
        <f>Módulo1!FY15</f>
        <v>3.6625835722663664</v>
      </c>
      <c r="AJ7" s="265">
        <f>Módulo1!GH15</f>
        <v>3.1462502840709541</v>
      </c>
      <c r="AL7" s="268">
        <f>Módulo1!GN15</f>
        <v>2.7321242560549557</v>
      </c>
      <c r="AM7" s="271">
        <f>Módulo1!GR15</f>
        <v>3.2063102163248076</v>
      </c>
      <c r="AN7" s="275">
        <f>Módulo1!HB15</f>
        <v>3.2143173701942946</v>
      </c>
      <c r="AO7" s="265">
        <f>Módulo1!HU15</f>
        <v>2.7025687772792932</v>
      </c>
      <c r="AP7" s="275">
        <f>Módulo1!HJ15</f>
        <v>3.2968764578171301</v>
      </c>
      <c r="AQ7" s="265">
        <f>Módulo1!HX15</f>
        <v>2.7841165187138439</v>
      </c>
      <c r="AR7" s="275">
        <f>Módulo1!HR15</f>
        <v>3.626091258336265</v>
      </c>
      <c r="AS7" s="265">
        <f>Módulo1!IA15</f>
        <v>3.11855783380941</v>
      </c>
      <c r="AW7" s="268">
        <f>'Módulo 2'!O15</f>
        <v>2.687457605727142</v>
      </c>
      <c r="AX7" s="271">
        <f>'Módulo 2'!S15</f>
        <v>3.150058243526106</v>
      </c>
      <c r="AY7" s="275">
        <f>'Módulo 2'!AC15</f>
        <v>3.3328558413975471</v>
      </c>
      <c r="AZ7" s="265">
        <f>'Módulo 2'!AV15</f>
        <v>2.8227893108707804</v>
      </c>
      <c r="BA7" s="275">
        <f>'Módulo 2'!AK15</f>
        <v>3.3832704530034277</v>
      </c>
      <c r="BB7" s="265">
        <f>'Módulo 2'!AY15</f>
        <v>2.8494041069984721</v>
      </c>
      <c r="BC7" s="275">
        <f>'Módulo 2'!AS15</f>
        <v>3.576727687453134</v>
      </c>
      <c r="BD7" s="265">
        <f>'Módulo 2'!BB15</f>
        <v>3.0513527891490937</v>
      </c>
      <c r="BG7" s="268">
        <f>'Módulo 2'!BI15</f>
        <v>2.6911815254123108</v>
      </c>
      <c r="BH7" s="271">
        <f>'Módulo 2'!BM15</f>
        <v>3.2114717742280732</v>
      </c>
      <c r="BI7" s="275">
        <f>'Módulo 2'!BW15</f>
        <v>3.401238716779428</v>
      </c>
      <c r="BJ7" s="265">
        <f>'Módulo 2'!CP15</f>
        <v>2.9289168626518274</v>
      </c>
      <c r="BK7" s="275">
        <f>'Módulo 2'!CE15</f>
        <v>3.4527365296229782</v>
      </c>
      <c r="BL7" s="265">
        <f>'Módulo 2'!CS15</f>
        <v>2.9631173602868826</v>
      </c>
      <c r="BM7" s="275">
        <f>'Módulo 2'!CM15</f>
        <v>3.7774166502067636</v>
      </c>
      <c r="BN7" s="265">
        <f>'Módulo 2'!CV15</f>
        <v>3.2884308830447111</v>
      </c>
      <c r="BQ7" s="268">
        <f>'Módulo 2'!DB15</f>
        <v>2.3691427853808995</v>
      </c>
      <c r="BR7" s="271">
        <f>'Módulo 2'!DF15</f>
        <v>2.9683646791588369</v>
      </c>
      <c r="BS7" s="275">
        <f>'Módulo 2'!DP15</f>
        <v>3.1450514216321896</v>
      </c>
      <c r="BT7" s="265">
        <f>'Módulo 2'!EI15</f>
        <v>2.679039315671496</v>
      </c>
      <c r="BU7" s="275">
        <f>'Módulo 2'!DX15</f>
        <v>3.1959802999548805</v>
      </c>
      <c r="BV7" s="265">
        <f>'Módulo 2'!EL15</f>
        <v>2.7080838861285921</v>
      </c>
      <c r="BW7" s="275">
        <f>'Módulo 2'!EF15</f>
        <v>3.3769556031931751</v>
      </c>
      <c r="BX7" s="265">
        <f>'Módulo 2'!EO15</f>
        <v>2.882663793761743</v>
      </c>
      <c r="CA7" s="268">
        <f>'Módulo 2'!EU15</f>
        <v>2.5475051508021616</v>
      </c>
      <c r="CB7" s="271">
        <f>'Módulo 2'!DX15</f>
        <v>3.1959802999548805</v>
      </c>
      <c r="CC7" s="275">
        <f>'Módulo 2'!FI15</f>
        <v>3.2007331407603572</v>
      </c>
      <c r="CD7" s="265">
        <f>'Módulo 2'!GB15</f>
        <v>2.7564998126196754</v>
      </c>
      <c r="CE7" s="275">
        <f>'Módulo 2'!FQ15</f>
        <v>3.2530696091502018</v>
      </c>
      <c r="CF7" s="265">
        <f>'Módulo 2'!GE15</f>
        <v>2.7886974252974186</v>
      </c>
      <c r="CG7" s="275">
        <f>'Módulo 2'!FY15</f>
        <v>3.451374204430806</v>
      </c>
      <c r="CH7" s="265">
        <f>'Módulo 2'!GH15</f>
        <v>2.980255425034088</v>
      </c>
      <c r="CK7" s="268">
        <f>'Módulo 2'!GN15</f>
        <v>2.5084837419631021</v>
      </c>
      <c r="CL7" s="271">
        <f>'Módulo 2'!GR15</f>
        <v>3.2420727771057178</v>
      </c>
      <c r="CM7" s="275">
        <f>'Módulo 2'!HB15</f>
        <v>3.3003892696706005</v>
      </c>
      <c r="CN7" s="265">
        <f>'Módulo 2'!HU15</f>
        <v>2.7779836150737722</v>
      </c>
      <c r="CO7" s="275">
        <f>'Módulo 2'!HJ15</f>
        <v>3.3514612256681438</v>
      </c>
      <c r="CP7" s="265">
        <f>'Módulo 2'!HX15</f>
        <v>2.8088364159832762</v>
      </c>
      <c r="CQ7" s="275">
        <f>'Módulo 2'!HR15</f>
        <v>3.6204765935140646</v>
      </c>
      <c r="CR7" s="265">
        <f>'Módulo 2'!IA15</f>
        <v>3.068780100770875</v>
      </c>
      <c r="CV7" s="268">
        <f>Módulo1!IH15</f>
        <v>2.7049449133230459</v>
      </c>
      <c r="CW7" s="271">
        <f>Módulo1!IL15</f>
        <v>3.4428276576612702</v>
      </c>
      <c r="CX7" s="275"/>
      <c r="CY7" s="265"/>
      <c r="CZ7" s="275"/>
      <c r="DA7" s="265"/>
      <c r="DB7" s="275"/>
      <c r="DC7" s="265"/>
      <c r="DG7" s="268">
        <f>Módulo1!KB15</f>
        <v>2.8476385722414683</v>
      </c>
      <c r="DH7" s="271">
        <f>Módulo1!KF15</f>
        <v>3.2001363821492643</v>
      </c>
      <c r="DI7" s="275"/>
      <c r="DJ7" s="265"/>
      <c r="DK7" s="275"/>
      <c r="DL7" s="265"/>
      <c r="DM7" s="275"/>
      <c r="DN7" s="265"/>
      <c r="DP7" s="268">
        <f>Módulo1!KM15</f>
        <v>2.7554350570470945</v>
      </c>
      <c r="DQ7" s="271">
        <f>Módulo1!KQ15</f>
        <v>3.192675505571883</v>
      </c>
      <c r="DR7" s="275"/>
      <c r="DS7" s="265"/>
      <c r="DT7" s="275"/>
      <c r="DU7" s="265"/>
      <c r="DV7" s="275"/>
      <c r="DW7" s="265"/>
      <c r="DY7" s="268">
        <f>Módulo1!KX15</f>
        <v>2.8335146574138785</v>
      </c>
      <c r="DZ7" s="271">
        <f>Módulo1!LB15</f>
        <v>3.30769689128164</v>
      </c>
      <c r="EA7" s="275"/>
      <c r="EB7" s="265"/>
      <c r="EC7" s="275"/>
      <c r="ED7" s="265"/>
      <c r="EE7" s="275"/>
      <c r="EF7" s="265"/>
    </row>
    <row r="8" spans="1:136">
      <c r="A8" s="255">
        <f>Módulo1!N16</f>
        <v>-0.3010299956639812</v>
      </c>
      <c r="B8" s="268">
        <f>Módulo1!O16</f>
        <v>3.232662340739211</v>
      </c>
      <c r="C8" s="271">
        <f>Módulo1!S16</f>
        <v>3.6236826598764287</v>
      </c>
      <c r="D8" s="275">
        <f>Módulo1!AC16</f>
        <v>3.8448746396784137</v>
      </c>
      <c r="E8" s="265">
        <f>Módulo1!AV16</f>
        <v>3.4670141589341577</v>
      </c>
      <c r="F8" s="275">
        <f>Módulo1!AK16</f>
        <v>3.9531553019535313</v>
      </c>
      <c r="G8" s="265">
        <f>Módulo1!AY16</f>
        <v>3.5670627314881957</v>
      </c>
      <c r="H8" s="275">
        <f>Módulo1!AS16</f>
        <v>4.1560293037915095</v>
      </c>
      <c r="I8" s="265">
        <f>Módulo1!BB16</f>
        <v>3.7535926086342903</v>
      </c>
      <c r="K8" s="268">
        <f>Módulo1!BI16</f>
        <v>3.1954818165540222</v>
      </c>
      <c r="L8" s="278">
        <f>Módulo1!BM16</f>
        <v>3.6096570397077339</v>
      </c>
      <c r="M8" s="275">
        <f>Módulo1!BW16</f>
        <v>3.7602205574904448</v>
      </c>
      <c r="N8" s="265">
        <f>Módulo1!CP16</f>
        <v>3.3305300248663694</v>
      </c>
      <c r="O8" s="275">
        <f>Módulo1!CE16</f>
        <v>3.8373957658189872</v>
      </c>
      <c r="P8" s="265">
        <f>Módulo1!CS16</f>
        <v>3.4088793173232217</v>
      </c>
      <c r="Q8" s="275">
        <f>Módulo1!CM16</f>
        <v>4.0937593549613318</v>
      </c>
      <c r="R8" s="265">
        <f>Módulo1!CV16</f>
        <v>3.6475433161783166</v>
      </c>
      <c r="T8" s="268">
        <f>Módulo1!DB16</f>
        <v>3.1628891671682906</v>
      </c>
      <c r="U8" s="271">
        <f>Módulo1!DF16</f>
        <v>3.3174730282753724</v>
      </c>
      <c r="V8" s="275">
        <f>Módulo1!DP16</f>
        <v>3.4605543084603148</v>
      </c>
      <c r="W8" s="265">
        <f>Módulo1!EI16</f>
        <v>3.0941855777000171</v>
      </c>
      <c r="X8" s="275">
        <f>Módulo1!DX16</f>
        <v>3.538845887382573</v>
      </c>
      <c r="Y8" s="265">
        <f>Módulo1!EL16</f>
        <v>3.1739961878486218</v>
      </c>
      <c r="Z8" s="275">
        <f>Módulo1!EF16</f>
        <v>3.7988211313867781</v>
      </c>
      <c r="AA8" s="265">
        <f>Módulo1!EO16</f>
        <v>3.4237771840847224</v>
      </c>
      <c r="AC8" s="268">
        <f>Módulo1!EU16</f>
        <v>3.2883526795950413</v>
      </c>
      <c r="AD8" s="271">
        <f>Módulo1!EY16</f>
        <v>3.6282565160297859</v>
      </c>
      <c r="AE8" s="275">
        <f>Módulo1!FI16</f>
        <v>3.7790751191067788</v>
      </c>
      <c r="AF8" s="265">
        <f>Módulo1!GB16</f>
        <v>3.3305108259665848</v>
      </c>
      <c r="AG8" s="275">
        <f>Módulo1!FQ16</f>
        <v>3.538845887382573</v>
      </c>
      <c r="AH8" s="265">
        <f>Módulo1!GE16</f>
        <v>3.4087348409018241</v>
      </c>
      <c r="AI8" s="275">
        <f>Módulo1!FY16</f>
        <v>3.7988211313867781</v>
      </c>
      <c r="AJ8" s="265">
        <f>Módulo1!GH16</f>
        <v>3.6467155579120423</v>
      </c>
      <c r="AL8" s="268">
        <f>Módulo1!GN16</f>
        <v>3.31210868940585</v>
      </c>
      <c r="AM8" s="271">
        <f>Módulo1!GR16</f>
        <v>3.6056366628720582</v>
      </c>
      <c r="AN8" s="275">
        <f>Módulo1!HB16</f>
        <v>3.7419636665083447</v>
      </c>
      <c r="AO8" s="265">
        <f>Módulo1!HU16</f>
        <v>3.3031297260760035</v>
      </c>
      <c r="AP8" s="275">
        <f>Módulo1!HJ16</f>
        <v>3.8183513845051977</v>
      </c>
      <c r="AQ8" s="265">
        <f>Módulo1!HX16</f>
        <v>3.3817286786627121</v>
      </c>
      <c r="AR8" s="275">
        <f>Módulo1!HR16</f>
        <v>4.0721103910158263</v>
      </c>
      <c r="AS8" s="265">
        <f>Módulo1!IA16</f>
        <v>3.6217757256986949</v>
      </c>
      <c r="AW8" s="268">
        <f>'Módulo 2'!O16</f>
        <v>3.2297664013132694</v>
      </c>
      <c r="AX8" s="271">
        <f>'Módulo 2'!S16</f>
        <v>3.5598156547246518</v>
      </c>
      <c r="AY8" s="275">
        <f>'Módulo 2'!AC16</f>
        <v>3.809449938375058</v>
      </c>
      <c r="AZ8" s="265">
        <f>'Módulo 2'!AV16</f>
        <v>3.4005149855390204</v>
      </c>
      <c r="BA8" s="275">
        <f>'Módulo 2'!AK16</f>
        <v>3.8520271015334795</v>
      </c>
      <c r="BB8" s="265">
        <f>'Módulo 2'!AY16</f>
        <v>3.3812982746349931</v>
      </c>
      <c r="BC8" s="275">
        <f>'Módulo 2'!AS16</f>
        <v>4.0062736515761168</v>
      </c>
      <c r="BD8" s="265">
        <f>'Módulo 2'!BB16</f>
        <v>3.5341637960812871</v>
      </c>
      <c r="BG8" s="268">
        <f>'Módulo 2'!BI16</f>
        <v>3.2374989934382725</v>
      </c>
      <c r="BH8" s="271">
        <f>'Módulo 2'!BM16</f>
        <v>3.6114813004994644</v>
      </c>
      <c r="BI8" s="275">
        <f>'Módulo 2'!BW16</f>
        <v>3.8352107000520226</v>
      </c>
      <c r="BJ8" s="265">
        <f>'Módulo 2'!CP16</f>
        <v>3.4276737714873855</v>
      </c>
      <c r="BK8" s="275">
        <f>'Módulo 2'!CE16</f>
        <v>3.8775151976406295</v>
      </c>
      <c r="BL8" s="265">
        <f>'Módulo 2'!CS16</f>
        <v>3.4457790872045684</v>
      </c>
      <c r="BM8" s="275">
        <f>'Módulo 2'!CM16</f>
        <v>4.1077563074380592</v>
      </c>
      <c r="BN8" s="265">
        <f>'Módulo 2'!CV16</f>
        <v>3.6578691166390627</v>
      </c>
      <c r="BQ8" s="268">
        <f>'Módulo 2'!DB16</f>
        <v>2.8122232176268698</v>
      </c>
      <c r="BR8" s="271">
        <f>'Módulo 2'!DF16</f>
        <v>3.3788592507699007</v>
      </c>
      <c r="BS8" s="275">
        <f>'Módulo 2'!DP16</f>
        <v>3.6276924881373733</v>
      </c>
      <c r="BT8" s="265">
        <f>'Módulo 2'!EI16</f>
        <v>3.2104976566876253</v>
      </c>
      <c r="BU8" s="275">
        <f>'Módulo 2'!DX16</f>
        <v>3.6706502853216079</v>
      </c>
      <c r="BV8" s="265">
        <f>'Módulo 2'!EL16</f>
        <v>3.2289292730022381</v>
      </c>
      <c r="BW8" s="275">
        <f>'Módulo 2'!EF16</f>
        <v>3.803849612373678</v>
      </c>
      <c r="BX8" s="265">
        <f>'Módulo 2'!EO16</f>
        <v>3.3570899857872769</v>
      </c>
      <c r="CA8" s="268">
        <f>'Módulo 2'!EU16</f>
        <v>3.0257646745715445</v>
      </c>
      <c r="CB8" s="271">
        <f>'Módulo 2'!DX16</f>
        <v>3.6706502853216079</v>
      </c>
      <c r="CC8" s="275">
        <f>'Módulo 2'!FI16</f>
        <v>3.666589419585931</v>
      </c>
      <c r="CD8" s="265">
        <f>'Módulo 2'!GB16</f>
        <v>3.2749237679700189</v>
      </c>
      <c r="CE8" s="275">
        <f>'Módulo 2'!FQ16</f>
        <v>3.7089558654460855</v>
      </c>
      <c r="CF8" s="265">
        <f>'Módulo 2'!GE16</f>
        <v>3.2936413684072261</v>
      </c>
      <c r="CG8" s="275">
        <f>'Módulo 2'!FY16</f>
        <v>3.8675963022931241</v>
      </c>
      <c r="CH8" s="265">
        <f>'Módulo 2'!GH16</f>
        <v>3.4528426989040661</v>
      </c>
      <c r="CK8" s="268">
        <f>'Módulo 2'!GN16</f>
        <v>3.0035756027247151</v>
      </c>
      <c r="CL8" s="271">
        <f>'Módulo 2'!GR16</f>
        <v>3.6610445852457629</v>
      </c>
      <c r="CM8" s="275">
        <f>'Módulo 2'!HB16</f>
        <v>3.8064345714759296</v>
      </c>
      <c r="CN8" s="265">
        <f>'Módulo 2'!HU16</f>
        <v>3.338347844277104</v>
      </c>
      <c r="CO8" s="275">
        <f>'Módulo 2'!HJ16</f>
        <v>3.8499726308428031</v>
      </c>
      <c r="CP8" s="265">
        <f>'Módulo 2'!HX16</f>
        <v>3.3565369469158961</v>
      </c>
      <c r="CQ8" s="275">
        <f>'Módulo 2'!HR16</f>
        <v>4.0495836868717152</v>
      </c>
      <c r="CR8" s="265">
        <f>'Módulo 2'!IA16</f>
        <v>3.5407674481838463</v>
      </c>
      <c r="CV8" s="268">
        <f>Módulo1!IH16</f>
        <v>3.1976292093732734</v>
      </c>
      <c r="CW8" s="271">
        <f>Módulo1!IL16</f>
        <v>3.8229666821727371</v>
      </c>
      <c r="CX8" s="275"/>
      <c r="CY8" s="265"/>
      <c r="CZ8" s="275"/>
      <c r="DA8" s="265"/>
      <c r="DB8" s="275"/>
      <c r="DC8" s="265"/>
      <c r="DG8" s="268">
        <f>Módulo1!KB16</f>
        <v>3.4302785862547109</v>
      </c>
      <c r="DH8" s="271">
        <f>Módulo1!KF16</f>
        <v>3.620032969645036</v>
      </c>
      <c r="DI8" s="275"/>
      <c r="DJ8" s="265"/>
      <c r="DK8" s="275"/>
      <c r="DL8" s="265"/>
      <c r="DM8" s="275"/>
      <c r="DN8" s="265"/>
      <c r="DP8" s="268">
        <f>Módulo1!KM16</f>
        <v>3.3433539281708913</v>
      </c>
      <c r="DQ8" s="271">
        <f>Módulo1!KQ16</f>
        <v>3.6123435617497939</v>
      </c>
      <c r="DR8" s="275"/>
      <c r="DS8" s="265"/>
      <c r="DT8" s="275"/>
      <c r="DU8" s="265"/>
      <c r="DV8" s="275"/>
      <c r="DW8" s="265"/>
      <c r="DY8" s="268">
        <f>Módulo1!KX16</f>
        <v>3.3844607519031245</v>
      </c>
      <c r="DZ8" s="271">
        <f>Módulo1!LB16</f>
        <v>3.712906773653232</v>
      </c>
      <c r="EA8" s="275"/>
      <c r="EB8" s="265"/>
      <c r="EC8" s="275"/>
      <c r="ED8" s="265"/>
      <c r="EE8" s="275"/>
      <c r="EF8" s="265"/>
    </row>
    <row r="9" spans="1:136">
      <c r="A9" s="255">
        <f>Módulo1!N17</f>
        <v>0</v>
      </c>
      <c r="B9" s="268">
        <f>Módulo1!O17</f>
        <v>3.3565719542032184</v>
      </c>
      <c r="C9" s="271">
        <f>Módulo1!S17</f>
        <v>3.6875941200174838</v>
      </c>
      <c r="D9" s="275">
        <f>Módulo1!AC17</f>
        <v>3.9454950555383714</v>
      </c>
      <c r="E9" s="265">
        <f>Módulo1!AV17</f>
        <v>3.5759535246078449</v>
      </c>
      <c r="F9" s="275">
        <f>Módulo1!AK17</f>
        <v>4.0425928376290408</v>
      </c>
      <c r="G9" s="265">
        <f>Módulo1!AY17</f>
        <v>3.663502130480166</v>
      </c>
      <c r="H9" s="275">
        <f>Módulo1!AS17</f>
        <v>4.2231101328256706</v>
      </c>
      <c r="I9" s="265">
        <f>Módulo1!BB17</f>
        <v>3.8251884293473157</v>
      </c>
      <c r="K9" s="268">
        <f>Módulo1!BI17</f>
        <v>3.312727478013743</v>
      </c>
      <c r="L9" s="278">
        <f>Módulo1!BM17</f>
        <v>3.6758617911352589</v>
      </c>
      <c r="M9" s="275">
        <f>Módulo1!BW17</f>
        <v>3.8524042095648228</v>
      </c>
      <c r="N9" s="265">
        <f>Módulo1!CP17</f>
        <v>3.4333371806981621</v>
      </c>
      <c r="O9" s="275">
        <f>Módulo1!CE17</f>
        <v>3.9258883190007157</v>
      </c>
      <c r="P9" s="265">
        <f>Módulo1!CS17</f>
        <v>3.5071908160374519</v>
      </c>
      <c r="Q9" s="275">
        <f>Módulo1!CM17</f>
        <v>4.1619672724200178</v>
      </c>
      <c r="R9" s="265">
        <f>Módulo1!CV17</f>
        <v>3.7212928944669326</v>
      </c>
      <c r="T9" s="268">
        <f>Módulo1!DB17</f>
        <v>3.2738970468114639</v>
      </c>
      <c r="U9" s="271">
        <f>Módulo1!DF17</f>
        <v>3.3775925696704321</v>
      </c>
      <c r="V9" s="275">
        <f>Módulo1!DP17</f>
        <v>3.5541455546770546</v>
      </c>
      <c r="W9" s="265">
        <f>Módulo1!EI17</f>
        <v>3.1991271910662276</v>
      </c>
      <c r="X9" s="275">
        <f>Módulo1!DX17</f>
        <v>3.6286983912411919</v>
      </c>
      <c r="Y9" s="265">
        <f>Módulo1!EL17</f>
        <v>3.275638601828347</v>
      </c>
      <c r="Z9" s="275">
        <f>Módulo1!EF17</f>
        <v>3.8681105042059283</v>
      </c>
      <c r="AA9" s="265">
        <f>Módulo1!EO17</f>
        <v>3.5032439542480125</v>
      </c>
      <c r="AC9" s="268">
        <f>Módulo1!EU17</f>
        <v>3.3997812929883797</v>
      </c>
      <c r="AD9" s="271">
        <f>Módulo1!EY17</f>
        <v>3.6886035342440793</v>
      </c>
      <c r="AE9" s="275">
        <f>Módulo1!FI17</f>
        <v>3.8707997592921504</v>
      </c>
      <c r="AF9" s="265">
        <f>Módulo1!GB17</f>
        <v>3.4331441192091341</v>
      </c>
      <c r="AG9" s="275">
        <f>Módulo1!FQ17</f>
        <v>3.6286983912411919</v>
      </c>
      <c r="AH9" s="265">
        <f>Módulo1!GE17</f>
        <v>3.5068227902412117</v>
      </c>
      <c r="AI9" s="275">
        <f>Módulo1!FY17</f>
        <v>3.8681105042059283</v>
      </c>
      <c r="AJ9" s="265">
        <f>Módulo1!GH17</f>
        <v>3.7201472665009154</v>
      </c>
      <c r="AL9" s="268">
        <f>Módulo1!GN17</f>
        <v>3.4151562731551151</v>
      </c>
      <c r="AM9" s="271">
        <f>Módulo1!GR17</f>
        <v>3.6659836810863524</v>
      </c>
      <c r="AN9" s="275">
        <f>Módulo1!HB17</f>
        <v>3.8331980006204867</v>
      </c>
      <c r="AO9" s="265">
        <f>Módulo1!HU17</f>
        <v>3.4062839706089498</v>
      </c>
      <c r="AP9" s="275">
        <f>Módulo1!HJ17</f>
        <v>3.9059316099002928</v>
      </c>
      <c r="AQ9" s="265">
        <f>Módulo1!HX17</f>
        <v>3.4804900036532622</v>
      </c>
      <c r="AR9" s="275">
        <f>Módulo1!HR17</f>
        <v>4.1396112147334261</v>
      </c>
      <c r="AS9" s="265">
        <f>Módulo1!IA17</f>
        <v>3.6961755720433054</v>
      </c>
      <c r="AW9" s="268">
        <f>'Módulo 2'!O17</f>
        <v>3.3295932266841097</v>
      </c>
      <c r="AX9" s="271">
        <f>'Módulo 2'!S17</f>
        <v>3.6222329034405547</v>
      </c>
      <c r="AY9" s="275">
        <f>'Módulo 2'!AC17</f>
        <v>3.8897949942259138</v>
      </c>
      <c r="AZ9" s="265">
        <f>'Módulo 2'!AV17</f>
        <v>3.5013424135659155</v>
      </c>
      <c r="BA9" s="275">
        <f>'Módulo 2'!AK17</f>
        <v>3.9298410419411036</v>
      </c>
      <c r="BB9" s="265">
        <f>'Módulo 2'!AY17</f>
        <v>3.468344042762177</v>
      </c>
      <c r="BC9" s="275">
        <f>'Módulo 2'!AS17</f>
        <v>4.0736461523240726</v>
      </c>
      <c r="BD9" s="265">
        <f>'Módulo 2'!BB17</f>
        <v>3.6085054301786039</v>
      </c>
      <c r="BG9" s="268">
        <f>'Módulo 2'!BI17</f>
        <v>3.3394250454826455</v>
      </c>
      <c r="BH9" s="271">
        <f>'Módulo 2'!BM17</f>
        <v>3.6719995245428247</v>
      </c>
      <c r="BI9" s="275">
        <f>'Módulo 2'!BW17</f>
        <v>3.9087837893803097</v>
      </c>
      <c r="BJ9" s="265">
        <f>'Módulo 2'!CP17</f>
        <v>3.5094685682624376</v>
      </c>
      <c r="BK9" s="275">
        <f>'Módulo 2'!CE17</f>
        <v>3.9485582715784013</v>
      </c>
      <c r="BL9" s="265">
        <f>'Módulo 2'!CS17</f>
        <v>3.5244778658888962</v>
      </c>
      <c r="BM9" s="275">
        <f>'Módulo 2'!CM17</f>
        <v>4.1586903118975833</v>
      </c>
      <c r="BN9" s="265">
        <f>'Módulo 2'!CV17</f>
        <v>3.7136253990777068</v>
      </c>
      <c r="BQ9" s="268">
        <f>'Módulo 2'!DB17</f>
        <v>2.8899695216315657</v>
      </c>
      <c r="BR9" s="271">
        <f>'Módulo 2'!DF17</f>
        <v>3.4413887891566031</v>
      </c>
      <c r="BS9" s="275">
        <f>'Módulo 2'!DP17</f>
        <v>3.7090492399555526</v>
      </c>
      <c r="BT9" s="265">
        <f>'Módulo 2'!EI17</f>
        <v>3.3025821080302995</v>
      </c>
      <c r="BU9" s="275">
        <f>'Módulo 2'!DX17</f>
        <v>3.7494445999664561</v>
      </c>
      <c r="BV9" s="265">
        <f>'Módulo 2'!EL17</f>
        <v>3.3180890312012163</v>
      </c>
      <c r="BW9" s="275">
        <f>'Módulo 2'!EF17</f>
        <v>3.8725166827668436</v>
      </c>
      <c r="BX9" s="265">
        <f>'Módulo 2'!EO17</f>
        <v>3.4352035628546345</v>
      </c>
      <c r="CA9" s="268">
        <f>'Módulo 2'!EU17</f>
        <v>3.1103214426354406</v>
      </c>
      <c r="CB9" s="271">
        <f>'Módulo 2'!DX17</f>
        <v>3.7494445999664561</v>
      </c>
      <c r="CC9" s="275">
        <f>'Módulo 2'!FI17</f>
        <v>3.7443587292694933</v>
      </c>
      <c r="CD9" s="265">
        <f>'Módulo 2'!GB17</f>
        <v>3.3618566189044703</v>
      </c>
      <c r="CE9" s="275">
        <f>'Módulo 2'!FQ17</f>
        <v>3.7839932316271905</v>
      </c>
      <c r="CF9" s="265">
        <f>'Módulo 2'!GE17</f>
        <v>3.3775073475899671</v>
      </c>
      <c r="CG9" s="275">
        <f>'Módulo 2'!FY17</f>
        <v>3.9316353572303089</v>
      </c>
      <c r="CH9" s="265">
        <f>'Módulo 2'!GH17</f>
        <v>3.5266290459500755</v>
      </c>
      <c r="CK9" s="268">
        <f>'Módulo 2'!GN17</f>
        <v>3.0926068955159365</v>
      </c>
      <c r="CL9" s="271">
        <f>'Módulo 2'!GR17</f>
        <v>3.7248654383625768</v>
      </c>
      <c r="CM9" s="275">
        <f>'Módulo 2'!HB17</f>
        <v>3.8914461167072165</v>
      </c>
      <c r="CN9" s="265">
        <f>'Módulo 2'!HU17</f>
        <v>3.4316717442012501</v>
      </c>
      <c r="CO9" s="275">
        <f>'Módulo 2'!HJ17</f>
        <v>3.9323850346803049</v>
      </c>
      <c r="CP9" s="265">
        <f>'Módulo 2'!HX17</f>
        <v>3.4468515961604131</v>
      </c>
      <c r="CQ9" s="275">
        <f>'Módulo 2'!HR17</f>
        <v>4.1155166540044075</v>
      </c>
      <c r="CR9" s="265">
        <f>'Módulo 2'!IA17</f>
        <v>3.6127235981646684</v>
      </c>
      <c r="CV9" s="268">
        <f>Módulo1!IH17</f>
        <v>3.2793076845972853</v>
      </c>
      <c r="CW9" s="271">
        <f>Módulo1!IL17</f>
        <v>3.8794832790516125</v>
      </c>
      <c r="CX9" s="275"/>
      <c r="CY9" s="265"/>
      <c r="CZ9" s="275"/>
      <c r="DA9" s="265"/>
      <c r="DB9" s="275"/>
      <c r="DC9" s="265"/>
      <c r="DG9" s="268">
        <f>Módulo1!KB17</f>
        <v>3.520762683880104</v>
      </c>
      <c r="DH9" s="271">
        <f>Módulo1!KF17</f>
        <v>3.6841014928347633</v>
      </c>
      <c r="DI9" s="275"/>
      <c r="DJ9" s="265"/>
      <c r="DK9" s="275"/>
      <c r="DL9" s="265"/>
      <c r="DM9" s="275"/>
      <c r="DN9" s="265"/>
      <c r="DP9" s="268">
        <f>Módulo1!KM17</f>
        <v>3.4323501040757121</v>
      </c>
      <c r="DQ9" s="271">
        <f>Módulo1!KQ17</f>
        <v>3.6763772152490448</v>
      </c>
      <c r="DR9" s="275"/>
      <c r="DS9" s="265"/>
      <c r="DT9" s="275"/>
      <c r="DU9" s="265"/>
      <c r="DV9" s="275"/>
      <c r="DW9" s="265"/>
      <c r="DY9" s="268">
        <f>Módulo1!KX17</f>
        <v>3.4649453126007708</v>
      </c>
      <c r="DZ9" s="271">
        <f>Módulo1!LB17</f>
        <v>3.7741049605505537</v>
      </c>
      <c r="EA9" s="275"/>
      <c r="EB9" s="265"/>
      <c r="EC9" s="275"/>
      <c r="ED9" s="265"/>
      <c r="EE9" s="275"/>
      <c r="EF9" s="265"/>
    </row>
    <row r="10" spans="1:136">
      <c r="A10" s="255">
        <f>Módulo1!N18</f>
        <v>0.17609125905568124</v>
      </c>
      <c r="B10" s="268">
        <f>Módulo1!O18</f>
        <v>3.4262915145103152</v>
      </c>
      <c r="C10" s="271">
        <f>Módulo1!S18</f>
        <v>3.723456156760875</v>
      </c>
      <c r="D10" s="275">
        <f>Módulo1!AC18</f>
        <v>4.0010818759088886</v>
      </c>
      <c r="E10" s="265">
        <f>Módulo1!AV18</f>
        <v>3.6357275486324907</v>
      </c>
      <c r="F10" s="275">
        <f>Módulo1!AK18</f>
        <v>4.0916810921394635</v>
      </c>
      <c r="G10" s="265">
        <f>Módulo1!AY18</f>
        <v>3.7160481823695868</v>
      </c>
      <c r="H10" s="275">
        <f>Módulo1!AS18</f>
        <v>4.2594762673110864</v>
      </c>
      <c r="I10" s="265">
        <f>Módulo1!BB18</f>
        <v>3.8635966710962544</v>
      </c>
      <c r="K10" s="268">
        <f>Módulo1!BI18</f>
        <v>3.379351240393782</v>
      </c>
      <c r="L10" s="278">
        <f>Módulo1!BM18</f>
        <v>3.7130756872175357</v>
      </c>
      <c r="M10" s="275">
        <f>Módulo1!BW18</f>
        <v>3.9049747219109574</v>
      </c>
      <c r="N10" s="265">
        <f>Módulo1!CP18</f>
        <v>3.4913388622952861</v>
      </c>
      <c r="O10" s="275">
        <f>Módulo1!CE18</f>
        <v>3.9760092579781721</v>
      </c>
      <c r="P10" s="265">
        <f>Módulo1!CS18</f>
        <v>3.562294692064945</v>
      </c>
      <c r="Q10" s="275">
        <f>Módulo1!CM18</f>
        <v>4.1998237305634651</v>
      </c>
      <c r="R10" s="265">
        <f>Módulo1!CV18</f>
        <v>3.7618362170535593</v>
      </c>
      <c r="T10" s="268">
        <f>Módulo1!DB18</f>
        <v>3.3372770510180461</v>
      </c>
      <c r="U10" s="271">
        <f>Módulo1!DF18</f>
        <v>3.4112602360893263</v>
      </c>
      <c r="V10" s="275">
        <f>Módulo1!DP18</f>
        <v>3.607521103248466</v>
      </c>
      <c r="W10" s="265">
        <f>Módulo1!EI18</f>
        <v>3.2591362627433873</v>
      </c>
      <c r="X10" s="275">
        <f>Módulo1!DX18</f>
        <v>3.6795940406568119</v>
      </c>
      <c r="Y10" s="265">
        <f>Módulo1!EL18</f>
        <v>3.3333533929931658</v>
      </c>
      <c r="Z10" s="275">
        <f>Módulo1!EF18</f>
        <v>3.906574980269462</v>
      </c>
      <c r="AA10" s="265">
        <f>Módulo1!EO18</f>
        <v>3.5474843258173592</v>
      </c>
      <c r="AC10" s="268">
        <f>Módulo1!EU18</f>
        <v>3.4640285634687578</v>
      </c>
      <c r="AD10" s="271">
        <f>Módulo1!EY18</f>
        <v>3.7223985904182899</v>
      </c>
      <c r="AE10" s="275">
        <f>Módulo1!FI18</f>
        <v>3.9231082132891806</v>
      </c>
      <c r="AF10" s="265">
        <f>Módulo1!GB18</f>
        <v>3.4910120507532945</v>
      </c>
      <c r="AG10" s="275">
        <f>Módulo1!FQ18</f>
        <v>3.6795940406568119</v>
      </c>
      <c r="AH10" s="265">
        <f>Módulo1!GE18</f>
        <v>3.5617671162634617</v>
      </c>
      <c r="AI10" s="275">
        <f>Módulo1!FY18</f>
        <v>3.906574980269462</v>
      </c>
      <c r="AJ10" s="265">
        <f>Módulo1!GH18</f>
        <v>3.7604902429222409</v>
      </c>
      <c r="AL10" s="268">
        <f>Módulo1!GN18</f>
        <v>3.4740586181946531</v>
      </c>
      <c r="AM10" s="271">
        <f>Módulo1!GR18</f>
        <v>3.6997787372605622</v>
      </c>
      <c r="AN10" s="275">
        <f>Módulo1!HB18</f>
        <v>3.8852268647567176</v>
      </c>
      <c r="AO10" s="265">
        <f>Módulo1!HU18</f>
        <v>3.4645548635386021</v>
      </c>
      <c r="AP10" s="275">
        <f>Módulo1!HJ18</f>
        <v>3.9555352975502798</v>
      </c>
      <c r="AQ10" s="265">
        <f>Módulo1!HX18</f>
        <v>3.5359167233782691</v>
      </c>
      <c r="AR10" s="275">
        <f>Módulo1!HR18</f>
        <v>4.1770743119020137</v>
      </c>
      <c r="AS10" s="265">
        <f>Módulo1!IA18</f>
        <v>3.737130882476138</v>
      </c>
      <c r="AW10" s="268">
        <f>'Módulo 2'!O18</f>
        <v>3.3866732794688068</v>
      </c>
      <c r="AX10" s="271">
        <f>'Módulo 2'!S18</f>
        <v>3.657244443011729</v>
      </c>
      <c r="AY10" s="275">
        <f>'Módulo 2'!AC18</f>
        <v>3.9354615788786127</v>
      </c>
      <c r="AZ10" s="265">
        <f>'Módulo 2'!AV18</f>
        <v>3.5593581774202421</v>
      </c>
      <c r="BA10" s="275">
        <f>'Módulo 2'!AK18</f>
        <v>3.9739098393312826</v>
      </c>
      <c r="BB10" s="265">
        <f>'Módulo 2'!AY18</f>
        <v>3.5173421782401886</v>
      </c>
      <c r="BC10" s="275">
        <f>'Módulo 2'!AS18</f>
        <v>4.1114151344005334</v>
      </c>
      <c r="BD10" s="265">
        <f>'Módulo 2'!BB18</f>
        <v>3.6499466635453901</v>
      </c>
      <c r="BG10" s="268">
        <f>'Módulo 2'!BI18</f>
        <v>3.3977435175624047</v>
      </c>
      <c r="BH10" s="271">
        <f>'Módulo 2'!BM18</f>
        <v>3.7058982638965565</v>
      </c>
      <c r="BI10" s="275">
        <f>'Módulo 2'!BW18</f>
        <v>3.9509258502168936</v>
      </c>
      <c r="BJ10" s="265">
        <f>'Módulo 2'!CP18</f>
        <v>3.5558354145931341</v>
      </c>
      <c r="BK10" s="275">
        <f>'Módulo 2'!CE18</f>
        <v>3.9891208592832621</v>
      </c>
      <c r="BL10" s="265">
        <f>'Módulo 2'!CS18</f>
        <v>3.5690568764941997</v>
      </c>
      <c r="BM10" s="275">
        <f>'Módulo 2'!CM18</f>
        <v>4.1872304650699474</v>
      </c>
      <c r="BN10" s="265">
        <f>'Módulo 2'!CV18</f>
        <v>3.7446851242565309</v>
      </c>
      <c r="BQ10" s="268">
        <f>'Módulo 2'!DB18</f>
        <v>2.9348743571911884</v>
      </c>
      <c r="BR10" s="271">
        <f>'Módulo 2'!DF18</f>
        <v>3.4764633150710349</v>
      </c>
      <c r="BS10" s="275">
        <f>'Módulo 2'!DP18</f>
        <v>3.7552928607064366</v>
      </c>
      <c r="BT10" s="265">
        <f>'Módulo 2'!EI18</f>
        <v>3.3549041942293956</v>
      </c>
      <c r="BU10" s="275">
        <f>'Módulo 2'!DX18</f>
        <v>3.7940712909233278</v>
      </c>
      <c r="BV10" s="265">
        <f>'Módulo 2'!EL18</f>
        <v>3.3686748298908618</v>
      </c>
      <c r="BW10" s="275">
        <f>'Módulo 2'!EF18</f>
        <v>3.9111669575431733</v>
      </c>
      <c r="BX10" s="265">
        <f>'Módulo 2'!EO18</f>
        <v>3.4793397523986527</v>
      </c>
      <c r="CA10" s="268">
        <f>'Módulo 2'!EU18</f>
        <v>3.1589085345487686</v>
      </c>
      <c r="CB10" s="271">
        <f>'Módulo 2'!DX18</f>
        <v>3.7940712909233278</v>
      </c>
      <c r="CC10" s="275">
        <f>'Módulo 2'!FI18</f>
        <v>3.7884722879535251</v>
      </c>
      <c r="CD10" s="265">
        <f>'Módulo 2'!GB18</f>
        <v>3.4111375235529686</v>
      </c>
      <c r="CE10" s="275">
        <f>'Módulo 2'!FQ18</f>
        <v>3.8264163176132513</v>
      </c>
      <c r="CF10" s="265">
        <f>'Módulo 2'!GE18</f>
        <v>3.4249918331345435</v>
      </c>
      <c r="CG10" s="275">
        <f>'Módulo 2'!FY18</f>
        <v>3.967404094514881</v>
      </c>
      <c r="CH10" s="265">
        <f>'Módulo 2'!GH18</f>
        <v>3.5679345077916333</v>
      </c>
      <c r="CK10" s="268">
        <f>'Módulo 2'!GN18</f>
        <v>3.1439763987281695</v>
      </c>
      <c r="CL10" s="271">
        <f>'Módulo 2'!GR18</f>
        <v>3.7606642979780638</v>
      </c>
      <c r="CM10" s="275">
        <f>'Módulo 2'!HB18</f>
        <v>3.9397121856348387</v>
      </c>
      <c r="CN10" s="265">
        <f>'Módulo 2'!HU18</f>
        <v>3.4843155286527154</v>
      </c>
      <c r="CO10" s="275">
        <f>'Módulo 2'!HJ18</f>
        <v>3.9790030018781906</v>
      </c>
      <c r="CP10" s="265">
        <f>'Módulo 2'!HX18</f>
        <v>3.4977301844999555</v>
      </c>
      <c r="CQ10" s="275">
        <f>'Módulo 2'!HR18</f>
        <v>4.152372957841667</v>
      </c>
      <c r="CR10" s="265">
        <f>'Módulo 2'!IA18</f>
        <v>3.6528055232388543</v>
      </c>
      <c r="CV10" s="268">
        <f>Módulo1!IH18</f>
        <v>3.3255094042929927</v>
      </c>
      <c r="CW10" s="271">
        <f>Módulo1!IL18</f>
        <v>3.911028355190648</v>
      </c>
      <c r="CX10" s="275"/>
      <c r="CY10" s="265"/>
      <c r="CZ10" s="275"/>
      <c r="DA10" s="265"/>
      <c r="DB10" s="275"/>
      <c r="DC10" s="265"/>
      <c r="DG10" s="268">
        <f>Módulo1!KB18</f>
        <v>3.5708806660567802</v>
      </c>
      <c r="DH10" s="271">
        <f>Módulo1!KF18</f>
        <v>3.7200516608899714</v>
      </c>
      <c r="DI10" s="275"/>
      <c r="DJ10" s="265"/>
      <c r="DK10" s="275"/>
      <c r="DL10" s="265"/>
      <c r="DM10" s="275"/>
      <c r="DN10" s="265"/>
      <c r="DP10" s="268">
        <f>Módulo1!KM18</f>
        <v>3.4812899984843817</v>
      </c>
      <c r="DQ10" s="271">
        <f>Módulo1!KQ18</f>
        <v>3.7123078172026776</v>
      </c>
      <c r="DR10" s="275"/>
      <c r="DS10" s="265"/>
      <c r="DT10" s="275"/>
      <c r="DU10" s="265"/>
      <c r="DV10" s="275"/>
      <c r="DW10" s="265"/>
      <c r="DY10" s="268">
        <f>Módulo1!KX18</f>
        <v>3.5090496524785126</v>
      </c>
      <c r="DZ10" s="271">
        <f>Módulo1!LB18</f>
        <v>3.8083723320035872</v>
      </c>
      <c r="EA10" s="275"/>
      <c r="EB10" s="265"/>
      <c r="EC10" s="275"/>
      <c r="ED10" s="265"/>
      <c r="EE10" s="275"/>
      <c r="EF10" s="265"/>
    </row>
    <row r="11" spans="1:136">
      <c r="A11" s="255">
        <f>Módulo1!N19</f>
        <v>0.3010299956639812</v>
      </c>
      <c r="B11" s="268">
        <f>Módulo1!O19</f>
        <v>3.4743246831494377</v>
      </c>
      <c r="C11" s="271">
        <f>Módulo1!S19</f>
        <v>3.7482169294425187</v>
      </c>
      <c r="D11" s="275">
        <f>Módulo1!AC19</f>
        <v>4.0390024029435878</v>
      </c>
      <c r="E11" s="265">
        <f>Módulo1!AV19</f>
        <v>3.676271906639331</v>
      </c>
      <c r="F11" s="275">
        <f>Módulo1!AK19</f>
        <v>4.1250555822306607</v>
      </c>
      <c r="G11" s="265">
        <f>Módulo1!AY19</f>
        <v>3.7515515650365185</v>
      </c>
      <c r="H11" s="275">
        <f>Módulo1!AS19</f>
        <v>4.2840395017325301</v>
      </c>
      <c r="I11" s="265">
        <f>Módulo1!BB19</f>
        <v>3.8893247009647869</v>
      </c>
      <c r="K11" s="268">
        <f>Módulo1!BI19</f>
        <v>3.4255699990607305</v>
      </c>
      <c r="L11" s="278">
        <f>Módulo1!BM19</f>
        <v>3.7387971925014347</v>
      </c>
      <c r="M11" s="275">
        <f>Módulo1!BW19</f>
        <v>3.9415538554841341</v>
      </c>
      <c r="N11" s="265">
        <f>Módulo1!CP19</f>
        <v>3.531404231606968</v>
      </c>
      <c r="O11" s="275">
        <f>Módulo1!CE19</f>
        <v>4.0107347119108772</v>
      </c>
      <c r="P11" s="265">
        <f>Módulo1!CS19</f>
        <v>3.6002024138342894</v>
      </c>
      <c r="Q11" s="275">
        <f>Módulo1!CM19</f>
        <v>4.2257392325620771</v>
      </c>
      <c r="R11" s="265">
        <f>Módulo1!CV19</f>
        <v>3.78940847041769</v>
      </c>
      <c r="T11" s="268">
        <f>Módulo1!DB19</f>
        <v>3.3813602661348598</v>
      </c>
      <c r="U11" s="271">
        <f>Módulo1!DF19</f>
        <v>3.4344780257099581</v>
      </c>
      <c r="V11" s="275">
        <f>Módulo1!DP19</f>
        <v>3.6446621292094399</v>
      </c>
      <c r="W11" s="265">
        <f>Módulo1!EI19</f>
        <v>3.3009315188936652</v>
      </c>
      <c r="X11" s="275">
        <f>Módulo1!DX19</f>
        <v>3.7148588651690369</v>
      </c>
      <c r="Y11" s="265">
        <f>Módulo1!EL19</f>
        <v>3.373384983683887</v>
      </c>
      <c r="Z11" s="275">
        <f>Módulo1!EF19</f>
        <v>3.9329104663272036</v>
      </c>
      <c r="AA11" s="265">
        <f>Módulo1!EO19</f>
        <v>3.5778186883011696</v>
      </c>
      <c r="AC11" s="268">
        <f>Módulo1!EU19</f>
        <v>3.5089607457974465</v>
      </c>
      <c r="AD11" s="271">
        <f>Módulo1!EY19</f>
        <v>3.745704230159034</v>
      </c>
      <c r="AE11" s="275">
        <f>Módulo1!FI19</f>
        <v>3.9595047835214228</v>
      </c>
      <c r="AF11" s="265">
        <f>Módulo1!GB19</f>
        <v>3.5309692613548576</v>
      </c>
      <c r="AG11" s="275">
        <f>Módulo1!FQ19</f>
        <v>3.7148588651690369</v>
      </c>
      <c r="AH11" s="265">
        <f>Módulo1!GE19</f>
        <v>3.5995497092159257</v>
      </c>
      <c r="AI11" s="275">
        <f>Módulo1!FY19</f>
        <v>3.9329104663272036</v>
      </c>
      <c r="AJ11" s="265">
        <f>Módulo1!GH19</f>
        <v>3.7879150206130583</v>
      </c>
      <c r="AL11" s="268">
        <f>Módulo1!GN19</f>
        <v>3.515079645371638</v>
      </c>
      <c r="AM11" s="271">
        <f>Módulo1!GR19</f>
        <v>3.7230843770013062</v>
      </c>
      <c r="AN11" s="275">
        <f>Módulo1!HB19</f>
        <v>3.9214289098618442</v>
      </c>
      <c r="AO11" s="265">
        <f>Módulo1!HU19</f>
        <v>3.5048387306569242</v>
      </c>
      <c r="AP11" s="275">
        <f>Módulo1!HJ19</f>
        <v>3.9899020750115053</v>
      </c>
      <c r="AQ11" s="265">
        <f>Módulo1!HX19</f>
        <v>3.5740784317027283</v>
      </c>
      <c r="AR11" s="275">
        <f>Módulo1!HR19</f>
        <v>4.2027200902145454</v>
      </c>
      <c r="AS11" s="265">
        <f>Módulo1!IA19</f>
        <v>3.7650075268767322</v>
      </c>
      <c r="AW11" s="268">
        <f>'Módulo 2'!O19</f>
        <v>3.4263746427427955</v>
      </c>
      <c r="AX11" s="271">
        <f>'Módulo 2'!S19</f>
        <v>3.6814129349303921</v>
      </c>
      <c r="AY11" s="275">
        <f>'Módulo 2'!AC19</f>
        <v>3.967185024330639</v>
      </c>
      <c r="AZ11" s="265">
        <f>'Módulo 2'!AV19</f>
        <v>3.6000294797255163</v>
      </c>
      <c r="BA11" s="275">
        <f>'Módulo 2'!AK19</f>
        <v>4.0044537609703035</v>
      </c>
      <c r="BB11" s="265">
        <f>'Módulo 2'!AY19</f>
        <v>3.5511676481067722</v>
      </c>
      <c r="BC11" s="275">
        <f>'Módulo 2'!AS19</f>
        <v>4.1374377364516643</v>
      </c>
      <c r="BD11" s="265">
        <f>'Módulo 2'!BB19</f>
        <v>3.6783952290267989</v>
      </c>
      <c r="BG11" s="268">
        <f>'Módulo 2'!BI19</f>
        <v>3.4383031435854452</v>
      </c>
      <c r="BH11" s="271">
        <f>'Módulo 2'!BM19</f>
        <v>3.7292786712630535</v>
      </c>
      <c r="BI11" s="275">
        <f>'Módulo 2'!BW19</f>
        <v>3.9803781943539596</v>
      </c>
      <c r="BJ11" s="265">
        <f>'Módulo 2'!CP19</f>
        <v>3.5880181943109415</v>
      </c>
      <c r="BK11" s="275">
        <f>'Módulo 2'!CE19</f>
        <v>4.0174118501515652</v>
      </c>
      <c r="BL11" s="265">
        <f>'Módulo 2'!CS19</f>
        <v>3.5999864862011761</v>
      </c>
      <c r="BM11" s="275">
        <f>'Módulo 2'!CM19</f>
        <v>4.2069009902365533</v>
      </c>
      <c r="BN11" s="265">
        <f>'Módulo 2'!CV19</f>
        <v>3.7660118595351499</v>
      </c>
      <c r="BQ11" s="268">
        <f>'Módulo 2'!DB19</f>
        <v>2.9664245143600736</v>
      </c>
      <c r="BR11" s="271">
        <f>'Módulo 2'!DF19</f>
        <v>3.5006752865094937</v>
      </c>
      <c r="BS11" s="275">
        <f>'Módulo 2'!DP19</f>
        <v>3.7874184013429946</v>
      </c>
      <c r="BT11" s="265">
        <f>'Módulo 2'!EI19</f>
        <v>3.3912358070876514</v>
      </c>
      <c r="BU11" s="275">
        <f>'Módulo 2'!DX19</f>
        <v>3.8250033989248258</v>
      </c>
      <c r="BV11" s="265">
        <f>'Módulo 2'!EL19</f>
        <v>3.4037711128071857</v>
      </c>
      <c r="BW11" s="275">
        <f>'Módulo 2'!EF19</f>
        <v>3.9378572059005807</v>
      </c>
      <c r="BX11" s="265">
        <f>'Módulo 2'!EO19</f>
        <v>3.5098906126949885</v>
      </c>
      <c r="CA11" s="268">
        <f>'Módulo 2'!EU19</f>
        <v>3.1928946169911372</v>
      </c>
      <c r="CB11" s="271">
        <f>'Módulo 2'!DX19</f>
        <v>3.8250033989248258</v>
      </c>
      <c r="CC11" s="275">
        <f>'Módulo 2'!FI19</f>
        <v>3.8190694591925953</v>
      </c>
      <c r="CD11" s="265">
        <f>'Módulo 2'!GB19</f>
        <v>3.4453274833150318</v>
      </c>
      <c r="CE11" s="275">
        <f>'Módulo 2'!FQ19</f>
        <v>3.8557789900993509</v>
      </c>
      <c r="CF11" s="265">
        <f>'Módulo 2'!GE19</f>
        <v>3.457912495976776</v>
      </c>
      <c r="CG11" s="275">
        <f>'Módulo 2'!FY19</f>
        <v>3.9919945367662781</v>
      </c>
      <c r="CH11" s="265">
        <f>'Módulo 2'!GH19</f>
        <v>3.5963721577390841</v>
      </c>
      <c r="CK11" s="268">
        <f>'Módulo 2'!GN19</f>
        <v>3.180001362880299</v>
      </c>
      <c r="CL11" s="271">
        <f>'Módulo 2'!GR19</f>
        <v>3.7853762775114208</v>
      </c>
      <c r="CM11" s="275">
        <f>'Módulo 2'!HB19</f>
        <v>3.9732200717254629</v>
      </c>
      <c r="CN11" s="265">
        <f>'Módulo 2'!HU19</f>
        <v>3.5207022365293428</v>
      </c>
      <c r="CO11" s="275">
        <f>'Módulo 2'!HJ19</f>
        <v>4.0112918482820046</v>
      </c>
      <c r="CP11" s="265">
        <f>'Módulo 2'!HX19</f>
        <v>3.532869836490903</v>
      </c>
      <c r="CQ11" s="275">
        <f>'Módulo 2'!HR19</f>
        <v>4.1777296970295801</v>
      </c>
      <c r="CR11" s="265">
        <f>'Módulo 2'!IA19</f>
        <v>3.680316466892505</v>
      </c>
      <c r="CV11" s="268">
        <f>Módulo1!IH19</f>
        <v>3.3575104697262415</v>
      </c>
      <c r="CW11" s="271">
        <f>Módulo1!IL19</f>
        <v>3.932738675512391</v>
      </c>
      <c r="CX11" s="275"/>
      <c r="CY11" s="265"/>
      <c r="CZ11" s="275"/>
      <c r="DA11" s="265"/>
      <c r="DB11" s="275"/>
      <c r="DC11" s="265"/>
      <c r="DG11" s="268">
        <f>Módulo1!KB19</f>
        <v>3.6051125181510102</v>
      </c>
      <c r="DH11" s="271">
        <f>Módulo1!KF19</f>
        <v>3.7448732834166387</v>
      </c>
      <c r="DI11" s="275"/>
      <c r="DJ11" s="265"/>
      <c r="DK11" s="275"/>
      <c r="DL11" s="265"/>
      <c r="DM11" s="275"/>
      <c r="DN11" s="265"/>
      <c r="DP11" s="268">
        <f>Módulo1!KM19</f>
        <v>3.5145619019140026</v>
      </c>
      <c r="DQ11" s="271">
        <f>Módulo1!KQ19</f>
        <v>3.7371159304075823</v>
      </c>
      <c r="DR11" s="275"/>
      <c r="DS11" s="265"/>
      <c r="DT11" s="275"/>
      <c r="DU11" s="265"/>
      <c r="DV11" s="275"/>
      <c r="DW11" s="265"/>
      <c r="DY11" s="268">
        <f>Módulo1!KX19</f>
        <v>3.5389911605141737</v>
      </c>
      <c r="DZ11" s="271">
        <f>Módulo1!LB19</f>
        <v>3.8320018693309268</v>
      </c>
      <c r="EA11" s="275"/>
      <c r="EB11" s="265"/>
      <c r="EC11" s="275"/>
      <c r="ED11" s="265"/>
      <c r="EE11" s="275"/>
      <c r="EF11" s="265"/>
    </row>
    <row r="12" spans="1:136">
      <c r="A12" s="255">
        <f>Módulo1!N20</f>
        <v>0.3979400086720376</v>
      </c>
      <c r="B12" s="268">
        <f>Módulo1!O20</f>
        <v>3.5106993335255381</v>
      </c>
      <c r="C12" s="271">
        <f>Módulo1!S20</f>
        <v>3.767032311550421</v>
      </c>
      <c r="D12" s="275">
        <f>Módulo1!AC20</f>
        <v>4.0675359136860267</v>
      </c>
      <c r="E12" s="265">
        <f>Módulo1!AV20</f>
        <v>3.7066257227980364</v>
      </c>
      <c r="F12" s="275">
        <f>Módulo1!AK20</f>
        <v>4.1501145154978838</v>
      </c>
      <c r="G12" s="265">
        <f>Módulo1!AY20</f>
        <v>3.7780626037651461</v>
      </c>
      <c r="H12" s="275">
        <f>Módulo1!AS20</f>
        <v>4.3024038283942447</v>
      </c>
      <c r="I12" s="265">
        <f>Módulo1!BB20</f>
        <v>3.9084262364930265</v>
      </c>
      <c r="K12" s="268">
        <f>Módulo1!BI20</f>
        <v>3.4607603482648193</v>
      </c>
      <c r="L12" s="278">
        <f>Módulo1!BM20</f>
        <v>3.7583575810730094</v>
      </c>
      <c r="M12" s="275">
        <f>Módulo1!BW20</f>
        <v>3.9694750350633852</v>
      </c>
      <c r="N12" s="265">
        <f>Módulo1!CP20</f>
        <v>3.561815024681056</v>
      </c>
      <c r="O12" s="275">
        <f>Módulo1!CE20</f>
        <v>4.037157611332705</v>
      </c>
      <c r="P12" s="265">
        <f>Módulo1!CS20</f>
        <v>3.6288882826004607</v>
      </c>
      <c r="Q12" s="275">
        <f>Módulo1!CM20</f>
        <v>4.2452921879643331</v>
      </c>
      <c r="R12" s="265">
        <f>Módulo1!CV20</f>
        <v>3.8101048350702698</v>
      </c>
      <c r="T12" s="268">
        <f>Módulo1!DB20</f>
        <v>3.4149826412723434</v>
      </c>
      <c r="U12" s="271">
        <f>Módulo1!DF20</f>
        <v>3.452105705290565</v>
      </c>
      <c r="V12" s="275">
        <f>Módulo1!DP20</f>
        <v>3.6730134510456351</v>
      </c>
      <c r="W12" s="265">
        <f>Módulo1!EI20</f>
        <v>3.3328485990059646</v>
      </c>
      <c r="X12" s="275">
        <f>Módulo1!DX20</f>
        <v>3.7416939001270162</v>
      </c>
      <c r="Y12" s="265">
        <f>Módulo1!EL20</f>
        <v>3.403865072755099</v>
      </c>
      <c r="Z12" s="275">
        <f>Módulo1!EF20</f>
        <v>3.9527825260168488</v>
      </c>
      <c r="AA12" s="265">
        <f>Módulo1!EO20</f>
        <v>3.6007292253169063</v>
      </c>
      <c r="AC12" s="268">
        <f>Módulo1!EU20</f>
        <v>3.5433573133796386</v>
      </c>
      <c r="AD12" s="271">
        <f>Módulo1!EY20</f>
        <v>3.7633986083269613</v>
      </c>
      <c r="AE12" s="275">
        <f>Módulo1!FI20</f>
        <v>3.9872864532235499</v>
      </c>
      <c r="AF12" s="265">
        <f>Módulo1!GB20</f>
        <v>3.5612889499937963</v>
      </c>
      <c r="AG12" s="275">
        <f>Módulo1!FQ20</f>
        <v>3.7416939001270162</v>
      </c>
      <c r="AH12" s="265">
        <f>Módulo1!GE20</f>
        <v>3.6281320805587769</v>
      </c>
      <c r="AI12" s="275">
        <f>Módulo1!FY20</f>
        <v>3.9527825260168488</v>
      </c>
      <c r="AJ12" s="265">
        <f>Módulo1!GH20</f>
        <v>3.8084944127830482</v>
      </c>
      <c r="AL12" s="268">
        <f>Módulo1!GN20</f>
        <v>3.5464040056590127</v>
      </c>
      <c r="AM12" s="271">
        <f>Módulo1!GR20</f>
        <v>3.7407787551692335</v>
      </c>
      <c r="AN12" s="275">
        <f>Módulo1!HB20</f>
        <v>3.9490621086288562</v>
      </c>
      <c r="AO12" s="265">
        <f>Módulo1!HU20</f>
        <v>3.5354340130661588</v>
      </c>
      <c r="AP12" s="275">
        <f>Módulo1!HJ20</f>
        <v>4.0160518524664015</v>
      </c>
      <c r="AQ12" s="265">
        <f>Módulo1!HX20</f>
        <v>3.6029748635066361</v>
      </c>
      <c r="AR12" s="275">
        <f>Módulo1!HR20</f>
        <v>4.2220692807776903</v>
      </c>
      <c r="AS12" s="265">
        <f>Módulo1!IA20</f>
        <v>3.7859460403466749</v>
      </c>
      <c r="AW12" s="268">
        <f>'Módulo 2'!O20</f>
        <v>3.4566415821980736</v>
      </c>
      <c r="AX12" s="271">
        <f>'Módulo 2'!S20</f>
        <v>3.6997754882061162</v>
      </c>
      <c r="AY12" s="275">
        <f>'Módulo 2'!AC20</f>
        <v>3.9913759380177574</v>
      </c>
      <c r="AZ12" s="265">
        <f>'Módulo 2'!AV20</f>
        <v>3.6312747136071395</v>
      </c>
      <c r="BA12" s="275">
        <f>'Módulo 2'!AK20</f>
        <v>4.0277060218893865</v>
      </c>
      <c r="BB12" s="265">
        <f>'Módulo 2'!AY20</f>
        <v>3.5768408366898066</v>
      </c>
      <c r="BC12" s="275">
        <f>'Módulo 2'!AS20</f>
        <v>4.1571656742727754</v>
      </c>
      <c r="BD12" s="265">
        <f>'Módulo 2'!BB20</f>
        <v>3.6999038686080237</v>
      </c>
      <c r="BG12" s="268">
        <f>'Módulo 2'!BI20</f>
        <v>3.4692154452064976</v>
      </c>
      <c r="BH12" s="271">
        <f>'Módulo 2'!BM20</f>
        <v>3.7470315961425107</v>
      </c>
      <c r="BI12" s="275">
        <f>'Módulo 2'!BW20</f>
        <v>4.0029503998696025</v>
      </c>
      <c r="BJ12" s="265">
        <f>'Módulo 2'!CP20</f>
        <v>3.6125538730235141</v>
      </c>
      <c r="BK12" s="275">
        <f>'Módulo 2'!CE20</f>
        <v>4.0390614254716768</v>
      </c>
      <c r="BL12" s="265">
        <f>'Módulo 2'!CS20</f>
        <v>3.623560696528815</v>
      </c>
      <c r="BM12" s="275">
        <f>'Módulo 2'!CM20</f>
        <v>4.2218216656214773</v>
      </c>
      <c r="BN12" s="265">
        <f>'Módulo 2'!CV20</f>
        <v>3.7821440057252085</v>
      </c>
      <c r="BQ12" s="268">
        <f>'Módulo 2'!DB20</f>
        <v>2.9907000367804089</v>
      </c>
      <c r="BR12" s="271">
        <f>'Módulo 2'!DF20</f>
        <v>3.5190708743246253</v>
      </c>
      <c r="BS12" s="275">
        <f>'Módulo 2'!DP20</f>
        <v>3.8119167687503817</v>
      </c>
      <c r="BT12" s="265">
        <f>'Módulo 2'!EI20</f>
        <v>3.4189303650009144</v>
      </c>
      <c r="BU12" s="275">
        <f>'Módulo 2'!DX20</f>
        <v>3.8485521533866947</v>
      </c>
      <c r="BV12" s="265">
        <f>'Módulo 2'!EL20</f>
        <v>3.4305081944849283</v>
      </c>
      <c r="BW12" s="275">
        <f>'Módulo 2'!EF20</f>
        <v>3.958122754848258</v>
      </c>
      <c r="BX12" s="265">
        <f>'Módulo 2'!EO20</f>
        <v>3.5331277587398908</v>
      </c>
      <c r="CA12" s="268">
        <f>'Módulo 2'!EU20</f>
        <v>3.2189442968667343</v>
      </c>
      <c r="CB12" s="271">
        <f>'Módulo 2'!DX20</f>
        <v>3.8485521533866947</v>
      </c>
      <c r="CC12" s="275">
        <f>'Módulo 2'!FI20</f>
        <v>3.8423700709310737</v>
      </c>
      <c r="CD12" s="265">
        <f>'Módulo 2'!GB20</f>
        <v>3.4713795897271105</v>
      </c>
      <c r="CE12" s="275">
        <f>'Módulo 2'!FQ20</f>
        <v>3.8781043480144324</v>
      </c>
      <c r="CF12" s="265">
        <f>'Módulo 2'!GE20</f>
        <v>3.4829852649697943</v>
      </c>
      <c r="CG12" s="275">
        <f>'Módulo 2'!FY20</f>
        <v>4.0106075910285259</v>
      </c>
      <c r="CH12" s="265">
        <f>'Módulo 2'!GH20</f>
        <v>3.6179211066438222</v>
      </c>
      <c r="CK12" s="268">
        <f>'Módulo 2'!GN20</f>
        <v>3.2076657740590084</v>
      </c>
      <c r="CL12" s="271">
        <f>'Módulo 2'!GR20</f>
        <v>3.8041517576802728</v>
      </c>
      <c r="CM12" s="275">
        <f>'Módulo 2'!HB20</f>
        <v>3.9987608549174376</v>
      </c>
      <c r="CN12" s="265">
        <f>'Módulo 2'!HU20</f>
        <v>3.5483429444094283</v>
      </c>
      <c r="CO12" s="275">
        <f>'Módulo 2'!HJ20</f>
        <v>4.0358614713982499</v>
      </c>
      <c r="CP12" s="265">
        <f>'Módulo 2'!HX20</f>
        <v>3.5595489925125956</v>
      </c>
      <c r="CQ12" s="275">
        <f>'Módulo 2'!HR20</f>
        <v>4.1969353930438897</v>
      </c>
      <c r="CR12" s="265">
        <f>'Módulo 2'!IA20</f>
        <v>3.7011168720341256</v>
      </c>
      <c r="CV12" s="268">
        <f>Módulo1!IH20</f>
        <v>3.381862587296824</v>
      </c>
      <c r="CW12" s="271">
        <f>Módulo1!IL20</f>
        <v>3.9491980788531307</v>
      </c>
      <c r="CX12" s="275"/>
      <c r="CY12" s="265"/>
      <c r="CZ12" s="275"/>
      <c r="DA12" s="265"/>
      <c r="DB12" s="275"/>
      <c r="DC12" s="265"/>
      <c r="DG12" s="268">
        <f>Módulo1!KB20</f>
        <v>3.6308871984214037</v>
      </c>
      <c r="DH12" s="271">
        <f>Módulo1!KF20</f>
        <v>3.7637349045131265</v>
      </c>
      <c r="DI12" s="275"/>
      <c r="DJ12" s="265"/>
      <c r="DK12" s="275"/>
      <c r="DL12" s="265"/>
      <c r="DM12" s="275"/>
      <c r="DN12" s="265"/>
      <c r="DP12" s="268">
        <f>Módulo1!KM20</f>
        <v>3.5395268851265191</v>
      </c>
      <c r="DQ12" s="271">
        <f>Módulo1!KQ20</f>
        <v>3.7559672859499913</v>
      </c>
      <c r="DR12" s="275"/>
      <c r="DS12" s="265"/>
      <c r="DT12" s="275"/>
      <c r="DU12" s="265"/>
      <c r="DV12" s="275"/>
      <c r="DW12" s="265"/>
      <c r="DY12" s="268">
        <f>Módulo1!KX20</f>
        <v>3.5614416444005044</v>
      </c>
      <c r="DZ12" s="271">
        <f>Módulo1!LB20</f>
        <v>3.8499411692619012</v>
      </c>
      <c r="EA12" s="275"/>
      <c r="EB12" s="265"/>
      <c r="EC12" s="275"/>
      <c r="ED12" s="265"/>
      <c r="EE12" s="275"/>
      <c r="EF12" s="265"/>
    </row>
    <row r="13" spans="1:136">
      <c r="A13" s="255">
        <f>Módulo1!N21</f>
        <v>0.47712125471966244</v>
      </c>
      <c r="B13" s="268">
        <f>Módulo1!O21</f>
        <v>3.539819942878152</v>
      </c>
      <c r="C13" s="271">
        <f>Módulo1!S21</f>
        <v>3.7821527296902406</v>
      </c>
      <c r="D13" s="275">
        <f>Módulo1!AC21</f>
        <v>4.0902758426991968</v>
      </c>
      <c r="E13" s="265">
        <f>Módulo1!AV21</f>
        <v>3.7307056592088546</v>
      </c>
      <c r="F13" s="275">
        <f>Módulo1!AK21</f>
        <v>4.1700552397225215</v>
      </c>
      <c r="G13" s="265">
        <f>Módulo1!AY21</f>
        <v>3.7990544279728358</v>
      </c>
      <c r="H13" s="275">
        <f>Módulo1!AS21</f>
        <v>4.3169723484760691</v>
      </c>
      <c r="I13" s="265">
        <f>Módulo1!BB21</f>
        <v>3.9234881029310045</v>
      </c>
      <c r="K13" s="268">
        <f>Módulo1!BI21</f>
        <v>3.4890589412302626</v>
      </c>
      <c r="L13" s="278">
        <f>Módulo1!BM21</f>
        <v>3.7740860725625827</v>
      </c>
      <c r="M13" s="275">
        <f>Módulo1!BW21</f>
        <v>3.9919767714543251</v>
      </c>
      <c r="N13" s="265">
        <f>Módulo1!CP21</f>
        <v>3.5862099888916075</v>
      </c>
      <c r="O13" s="275">
        <f>Módulo1!CE21</f>
        <v>4.0583987773074028</v>
      </c>
      <c r="P13" s="265">
        <f>Módulo1!CS21</f>
        <v>3.6518439453252367</v>
      </c>
      <c r="Q13" s="275">
        <f>Módulo1!CM21</f>
        <v>4.2609085485185449</v>
      </c>
      <c r="R13" s="265">
        <f>Módulo1!CV21</f>
        <v>3.8265646344252255</v>
      </c>
      <c r="T13" s="268">
        <f>Módulo1!DB21</f>
        <v>3.4420542580677216</v>
      </c>
      <c r="U13" s="271">
        <f>Módulo1!DF21</f>
        <v>3.4662621538471199</v>
      </c>
      <c r="V13" s="275">
        <f>Módulo1!DP21</f>
        <v>3.695862764419942</v>
      </c>
      <c r="W13" s="265">
        <f>Módulo1!EI21</f>
        <v>3.3585764964551275</v>
      </c>
      <c r="X13" s="275">
        <f>Módulo1!DX21</f>
        <v>3.76326760046399</v>
      </c>
      <c r="Y13" s="265">
        <f>Módulo1!EL21</f>
        <v>3.4283779919624813</v>
      </c>
      <c r="Z13" s="275">
        <f>Módulo1!EF21</f>
        <v>3.9686552311268617</v>
      </c>
      <c r="AA13" s="265">
        <f>Módulo1!EO21</f>
        <v>3.6190406209129566</v>
      </c>
      <c r="AC13" s="268">
        <f>Módulo1!EU21</f>
        <v>3.5711275849195272</v>
      </c>
      <c r="AD13" s="271">
        <f>Módulo1!EY21</f>
        <v>3.7776086212290614</v>
      </c>
      <c r="AE13" s="275">
        <f>Módulo1!FI21</f>
        <v>4.0096756412370471</v>
      </c>
      <c r="AF13" s="265">
        <f>Módulo1!GB21</f>
        <v>3.5856049827582841</v>
      </c>
      <c r="AG13" s="275">
        <f>Módulo1!FQ21</f>
        <v>3.76326760046399</v>
      </c>
      <c r="AH13" s="265">
        <f>Módulo1!GE21</f>
        <v>3.6509992029403517</v>
      </c>
      <c r="AI13" s="275">
        <f>Módulo1!FY21</f>
        <v>3.9686552311268617</v>
      </c>
      <c r="AJ13" s="265">
        <f>Módulo1!GH21</f>
        <v>3.8248572042659785</v>
      </c>
      <c r="AL13" s="268">
        <f>Módulo1!GN21</f>
        <v>3.571653183802364</v>
      </c>
      <c r="AM13" s="271">
        <f>Módulo1!GR21</f>
        <v>3.7549887680713336</v>
      </c>
      <c r="AN13" s="275">
        <f>Módulo1!HB21</f>
        <v>3.9713316523964628</v>
      </c>
      <c r="AO13" s="265">
        <f>Módulo1!HU21</f>
        <v>3.5599891112067903</v>
      </c>
      <c r="AP13" s="275">
        <f>Módulo1!HJ21</f>
        <v>4.0370733146694819</v>
      </c>
      <c r="AQ13" s="265">
        <f>Módulo1!HX21</f>
        <v>3.6261109974919301</v>
      </c>
      <c r="AR13" s="275">
        <f>Módulo1!HR21</f>
        <v>4.2375227264365263</v>
      </c>
      <c r="AS13" s="265">
        <f>Módulo1!IA21</f>
        <v>3.802607162944367</v>
      </c>
      <c r="AW13" s="268">
        <f>'Módulo 2'!O21</f>
        <v>3.4809966256319833</v>
      </c>
      <c r="AX13" s="271">
        <f>'Módulo 2'!S21</f>
        <v>3.7145302754698255</v>
      </c>
      <c r="AY13" s="275">
        <f>'Módulo 2'!AC21</f>
        <v>4.0108586086154503</v>
      </c>
      <c r="AZ13" s="265">
        <f>'Módulo 2'!AV21</f>
        <v>3.656598328665154</v>
      </c>
      <c r="BA13" s="275">
        <f>'Módulo 2'!AK21</f>
        <v>4.0464075549752794</v>
      </c>
      <c r="BB13" s="265">
        <f>'Módulo 2'!AY21</f>
        <v>3.597439481216548</v>
      </c>
      <c r="BC13" s="275">
        <f>'Módulo 2'!AS21</f>
        <v>4.1729820183164632</v>
      </c>
      <c r="BD13" s="265">
        <f>'Módulo 2'!BB21</f>
        <v>3.7171108231650902</v>
      </c>
      <c r="BG13" s="268">
        <f>'Módulo 2'!BI21</f>
        <v>3.4940806788474101</v>
      </c>
      <c r="BH13" s="271">
        <f>'Módulo 2'!BM21</f>
        <v>3.7612897397667884</v>
      </c>
      <c r="BI13" s="275">
        <f>'Módulo 2'!BW21</f>
        <v>4.021208453498847</v>
      </c>
      <c r="BJ13" s="265">
        <f>'Módulo 2'!CP21</f>
        <v>3.6323152867741113</v>
      </c>
      <c r="BK13" s="275">
        <f>'Módulo 2'!CE21</f>
        <v>4.0565521891541039</v>
      </c>
      <c r="BL13" s="265">
        <f>'Módulo 2'!CS21</f>
        <v>3.642544261654804</v>
      </c>
      <c r="BM13" s="275">
        <f>'Módulo 2'!CM21</f>
        <v>4.2337914798737852</v>
      </c>
      <c r="BN13" s="265">
        <f>'Módulo 2'!CV21</f>
        <v>3.7950574056610256</v>
      </c>
      <c r="BQ13" s="268">
        <f>'Módulo 2'!DB21</f>
        <v>3.0103979077221052</v>
      </c>
      <c r="BR13" s="271">
        <f>'Módulo 2'!DF21</f>
        <v>3.5338522056965536</v>
      </c>
      <c r="BS13" s="275">
        <f>'Módulo 2'!DP21</f>
        <v>3.831647652455318</v>
      </c>
      <c r="BT13" s="265">
        <f>'Módulo 2'!EI21</f>
        <v>3.44122753219626</v>
      </c>
      <c r="BU13" s="275">
        <f>'Módulo 2'!DX21</f>
        <v>3.8674928404944207</v>
      </c>
      <c r="BV13" s="265">
        <f>'Módulo 2'!EL21</f>
        <v>3.4520247386118381</v>
      </c>
      <c r="BW13" s="275">
        <f>'Módulo 2'!EF21</f>
        <v>3.9743891615012479</v>
      </c>
      <c r="BX13" s="265">
        <f>'Módulo 2'!EO21</f>
        <v>3.5518050672993313</v>
      </c>
      <c r="CA13" s="268">
        <f>'Módulo 2'!EU21</f>
        <v>3.2400105197288243</v>
      </c>
      <c r="CB13" s="271">
        <f>'Módulo 2'!DX21</f>
        <v>3.8674928404944207</v>
      </c>
      <c r="CC13" s="275">
        <f>'Módulo 2'!FI21</f>
        <v>3.8611126591392622</v>
      </c>
      <c r="CD13" s="265">
        <f>'Módulo 2'!GB21</f>
        <v>3.4923512576188682</v>
      </c>
      <c r="CE13" s="275">
        <f>'Módulo 2'!FQ21</f>
        <v>3.8960397494574277</v>
      </c>
      <c r="CF13" s="265">
        <f>'Módulo 2'!GE21</f>
        <v>3.5031611497043911</v>
      </c>
      <c r="CG13" s="275">
        <f>'Módulo 2'!FY21</f>
        <v>4.0255119951985598</v>
      </c>
      <c r="CH13" s="265">
        <f>'Módulo 2'!GH21</f>
        <v>3.6351924706992786</v>
      </c>
      <c r="CK13" s="268">
        <f>'Módulo 2'!GN21</f>
        <v>3.2300709729729347</v>
      </c>
      <c r="CL13" s="271">
        <f>'Módulo 2'!GR21</f>
        <v>3.8192383424000371</v>
      </c>
      <c r="CM13" s="275">
        <f>'Módulo 2'!HB21</f>
        <v>4.0193244433710378</v>
      </c>
      <c r="CN13" s="265">
        <f>'Módulo 2'!HU21</f>
        <v>3.5705346095253243</v>
      </c>
      <c r="CO13" s="275">
        <f>'Módulo 2'!HJ21</f>
        <v>4.0556163121075475</v>
      </c>
      <c r="CP13" s="265">
        <f>'Módulo 2'!HX21</f>
        <v>3.5809599968056629</v>
      </c>
      <c r="CQ13" s="275">
        <f>'Módulo 2'!HR21</f>
        <v>4.2123234946027033</v>
      </c>
      <c r="CR13" s="265">
        <f>'Módulo 2'!IA21</f>
        <v>3.7177592051794175</v>
      </c>
      <c r="CV13" s="268">
        <f>Módulo1!IH21</f>
        <v>3.4014443695112515</v>
      </c>
      <c r="CW13" s="271">
        <f>Módulo1!IL21</f>
        <v>3.9624014893240878</v>
      </c>
      <c r="CX13" s="275"/>
      <c r="CY13" s="265"/>
      <c r="CZ13" s="275"/>
      <c r="DA13" s="265"/>
      <c r="DB13" s="275"/>
      <c r="DC13" s="265"/>
      <c r="DG13" s="268">
        <f>Módulo1!KB21</f>
        <v>3.6514354206843382</v>
      </c>
      <c r="DH13" s="271">
        <f>Módulo1!KF21</f>
        <v>3.7788924812308426</v>
      </c>
      <c r="DI13" s="275"/>
      <c r="DJ13" s="265"/>
      <c r="DK13" s="275"/>
      <c r="DL13" s="265"/>
      <c r="DM13" s="275"/>
      <c r="DN13" s="265"/>
      <c r="DP13" s="268">
        <f>Módulo1!KM21</f>
        <v>3.5593743324589431</v>
      </c>
      <c r="DQ13" s="271">
        <f>Módulo1!KQ21</f>
        <v>3.7711166130627194</v>
      </c>
      <c r="DR13" s="275"/>
      <c r="DS13" s="265"/>
      <c r="DT13" s="275"/>
      <c r="DU13" s="265"/>
      <c r="DV13" s="275"/>
      <c r="DW13" s="265"/>
      <c r="DY13" s="268">
        <f>Módulo1!KX21</f>
        <v>3.5792839393892568</v>
      </c>
      <c r="DZ13" s="271">
        <f>Módulo1!LB21</f>
        <v>3.8643472545188917</v>
      </c>
      <c r="EA13" s="275"/>
      <c r="EB13" s="265"/>
      <c r="EC13" s="275"/>
      <c r="ED13" s="265"/>
      <c r="EE13" s="275"/>
      <c r="EF13" s="265"/>
    </row>
    <row r="14" spans="1:136">
      <c r="A14" s="255">
        <f>Módulo1!N22</f>
        <v>0.54406804435027567</v>
      </c>
      <c r="B14" s="268">
        <f>Módulo1!O22</f>
        <v>3.5640066965266435</v>
      </c>
      <c r="C14" s="271">
        <f>Módulo1!S22</f>
        <v>3.7947598047768425</v>
      </c>
      <c r="D14" s="275">
        <f>Módulo1!AC22</f>
        <v>4.109099137000948</v>
      </c>
      <c r="E14" s="265">
        <f>Módulo1!AV22</f>
        <v>3.7505542557760725</v>
      </c>
      <c r="F14" s="275">
        <f>Módulo1!AK22</f>
        <v>4.186542882214404</v>
      </c>
      <c r="G14" s="265">
        <f>Módulo1!AY22</f>
        <v>3.8163326074677641</v>
      </c>
      <c r="H14" s="275">
        <f>Módulo1!AS22</f>
        <v>4.328989759165851</v>
      </c>
      <c r="I14" s="265">
        <f>Módulo1!BB22</f>
        <v>3.9358458181578651</v>
      </c>
      <c r="K14" s="268">
        <f>Módulo1!BI22</f>
        <v>3.5126528554722158</v>
      </c>
      <c r="L14" s="278">
        <f>Módulo1!BM22</f>
        <v>3.7872065352720119</v>
      </c>
      <c r="M14" s="275">
        <f>Módulo1!BW22</f>
        <v>4.0107731771332276</v>
      </c>
      <c r="N14" s="265">
        <f>Módulo1!CP22</f>
        <v>3.6065073708606121</v>
      </c>
      <c r="O14" s="275">
        <f>Módulo1!CE22</f>
        <v>4.0761054560046857</v>
      </c>
      <c r="P14" s="265">
        <f>Módulo1!CS22</f>
        <v>3.6709053389167918</v>
      </c>
      <c r="Q14" s="275">
        <f>Módulo1!CM22</f>
        <v>4.2738578723397147</v>
      </c>
      <c r="R14" s="265">
        <f>Módulo1!CV22</f>
        <v>3.8401642614318336</v>
      </c>
      <c r="T14" s="268">
        <f>Módulo1!DB22</f>
        <v>3.4646469196965723</v>
      </c>
      <c r="U14" s="271">
        <f>Módulo1!DF22</f>
        <v>3.4780590207730229</v>
      </c>
      <c r="V14" s="275">
        <f>Módulo1!DP22</f>
        <v>3.7149502244278247</v>
      </c>
      <c r="W14" s="265">
        <f>Módulo1!EI22</f>
        <v>3.3800701862079836</v>
      </c>
      <c r="X14" s="275">
        <f>Módulo1!DX22</f>
        <v>3.781252394042554</v>
      </c>
      <c r="Y14" s="265">
        <f>Módulo1!EL22</f>
        <v>3.4488178221603194</v>
      </c>
      <c r="Z14" s="275">
        <f>Módulo1!EF22</f>
        <v>3.9818181823817191</v>
      </c>
      <c r="AA14" s="265">
        <f>Módulo1!EO22</f>
        <v>3.6342331847092293</v>
      </c>
      <c r="AC14" s="268">
        <f>Módulo1!EU22</f>
        <v>3.5943522518811064</v>
      </c>
      <c r="AD14" s="271">
        <f>Módulo1!EY22</f>
        <v>3.7894501244529617</v>
      </c>
      <c r="AE14" s="275">
        <f>Módulo1!FI22</f>
        <v>4.0283779415076424</v>
      </c>
      <c r="AF14" s="265">
        <f>Módulo1!GB22</f>
        <v>3.6058325830999034</v>
      </c>
      <c r="AG14" s="275">
        <f>Módulo1!FQ22</f>
        <v>3.781252394042554</v>
      </c>
      <c r="AH14" s="265">
        <f>Módulo1!GE22</f>
        <v>3.6699830682239227</v>
      </c>
      <c r="AI14" s="275">
        <f>Módulo1!FY22</f>
        <v>3.9818181823817191</v>
      </c>
      <c r="AJ14" s="265">
        <f>Módulo1!GH22</f>
        <v>3.8383739462344786</v>
      </c>
      <c r="AL14" s="268">
        <f>Módulo1!GN22</f>
        <v>3.5927463291732336</v>
      </c>
      <c r="AM14" s="271">
        <f>Módulo1!GR22</f>
        <v>3.7668302712952357</v>
      </c>
      <c r="AN14" s="275">
        <f>Módulo1!HB22</f>
        <v>3.9899340168504214</v>
      </c>
      <c r="AO14" s="265">
        <f>Módulo1!HU22</f>
        <v>3.5804282802528236</v>
      </c>
      <c r="AP14" s="275">
        <f>Módulo1!HJ22</f>
        <v>4.054596740844322</v>
      </c>
      <c r="AQ14" s="265">
        <f>Módulo1!HX22</f>
        <v>3.6453306710485638</v>
      </c>
      <c r="AR14" s="275">
        <f>Módulo1!HR22</f>
        <v>4.2503368342699117</v>
      </c>
      <c r="AS14" s="265">
        <f>Módulo1!IA22</f>
        <v>3.8163791805436418</v>
      </c>
      <c r="AW14" s="268">
        <f>'Módulo 2'!O22</f>
        <v>3.5013083880677458</v>
      </c>
      <c r="AX14" s="271">
        <f>'Módulo 2'!S22</f>
        <v>3.726831318123955</v>
      </c>
      <c r="AY14" s="275">
        <f>'Módulo 2'!AC22</f>
        <v>4.027125499494959</v>
      </c>
      <c r="AZ14" s="265">
        <f>'Módulo 2'!AV22</f>
        <v>3.6778594799764539</v>
      </c>
      <c r="BA14" s="275">
        <f>'Módulo 2'!AK22</f>
        <v>4.0620047007398927</v>
      </c>
      <c r="BB14" s="265">
        <f>'Módulo 2'!AY22</f>
        <v>3.6145838306892264</v>
      </c>
      <c r="BC14" s="275">
        <f>'Módulo 2'!AS22</f>
        <v>4.1861388642284894</v>
      </c>
      <c r="BD14" s="265">
        <f>'Módulo 2'!BB22</f>
        <v>3.7313991418020493</v>
      </c>
      <c r="BG14" s="268">
        <f>'Módulo 2'!BI22</f>
        <v>3.5148097635043785</v>
      </c>
      <c r="BH14" s="271">
        <f>'Módulo 2'!BM22</f>
        <v>3.7731721087489438</v>
      </c>
      <c r="BI14" s="275">
        <f>'Módulo 2'!BW22</f>
        <v>4.0365114868627989</v>
      </c>
      <c r="BJ14" s="265">
        <f>'Módulo 2'!CP22</f>
        <v>3.6488181894957261</v>
      </c>
      <c r="BK14" s="275">
        <f>'Módulo 2'!CE22</f>
        <v>4.071197443793233</v>
      </c>
      <c r="BL14" s="265">
        <f>'Módulo 2'!CS22</f>
        <v>3.6583954169815684</v>
      </c>
      <c r="BM14" s="275">
        <f>'Módulo 2'!CM22</f>
        <v>4.2437551061696688</v>
      </c>
      <c r="BN14" s="265">
        <f>'Módulo 2'!CV22</f>
        <v>3.8057871621009172</v>
      </c>
      <c r="BQ14" s="268">
        <f>'Módulo 2'!DB22</f>
        <v>3.0269513183974741</v>
      </c>
      <c r="BR14" s="271">
        <f>'Módulo 2'!DF22</f>
        <v>3.5461753781314491</v>
      </c>
      <c r="BS14" s="275">
        <f>'Módulo 2'!DP22</f>
        <v>3.848122238679383</v>
      </c>
      <c r="BT14" s="265">
        <f>'Módulo 2'!EI22</f>
        <v>3.4598390706568209</v>
      </c>
      <c r="BU14" s="275">
        <f>'Módulo 2'!DX22</f>
        <v>3.8832899533796676</v>
      </c>
      <c r="BV14" s="265">
        <f>'Módulo 2'!EL22</f>
        <v>3.4699781194926889</v>
      </c>
      <c r="BW14" s="275">
        <f>'Módulo 2'!EF22</f>
        <v>3.9879330633783963</v>
      </c>
      <c r="BX14" s="265">
        <f>'Módulo 2'!EO22</f>
        <v>3.5673742113898608</v>
      </c>
      <c r="CA14" s="268">
        <f>'Módulo 2'!EU22</f>
        <v>3.2576604457553238</v>
      </c>
      <c r="CB14" s="271">
        <f>'Módulo 2'!DX22</f>
        <v>3.8832899533796676</v>
      </c>
      <c r="CC14" s="275">
        <f>'Módulo 2'!FI22</f>
        <v>3.8767437011413248</v>
      </c>
      <c r="CD14" s="265">
        <f>'Módulo 2'!GB22</f>
        <v>3.5098559733784316</v>
      </c>
      <c r="CE14" s="275">
        <f>'Módulo 2'!FQ22</f>
        <v>3.9109816927347079</v>
      </c>
      <c r="CF14" s="265">
        <f>'Módulo 2'!GE22</f>
        <v>3.5199966793858719</v>
      </c>
      <c r="CG14" s="275">
        <f>'Módulo 2'!FY22</f>
        <v>4.0378979618281035</v>
      </c>
      <c r="CH14" s="265">
        <f>'Módulo 2'!GH22</f>
        <v>3.6495571776284645</v>
      </c>
      <c r="CK14" s="268">
        <f>'Módulo 2'!GN22</f>
        <v>3.24886565350229</v>
      </c>
      <c r="CL14" s="271">
        <f>'Módulo 2'!GR22</f>
        <v>3.8318160040651015</v>
      </c>
      <c r="CM14" s="275">
        <f>'Módulo 2'!HB22</f>
        <v>4.0364900029017026</v>
      </c>
      <c r="CN14" s="265">
        <f>'Módulo 2'!HU22</f>
        <v>3.5890144474381014</v>
      </c>
      <c r="CO14" s="275">
        <f>'Módulo 2'!HJ22</f>
        <v>4.0720881302772494</v>
      </c>
      <c r="CP14" s="265">
        <f>'Módulo 2'!HX22</f>
        <v>3.5987839882794836</v>
      </c>
      <c r="CQ14" s="275">
        <f>'Módulo 2'!HR22</f>
        <v>4.2251183779343515</v>
      </c>
      <c r="CR14" s="265">
        <f>'Módulo 2'!IA22</f>
        <v>3.7315809056131117</v>
      </c>
      <c r="CV14" s="268">
        <f>Módulo1!IH22</f>
        <v>3.4177737925712566</v>
      </c>
      <c r="CW14" s="271">
        <f>Módulo1!IL22</f>
        <v>3.9733941021211381</v>
      </c>
      <c r="CX14" s="275"/>
      <c r="CY14" s="265"/>
      <c r="CZ14" s="275"/>
      <c r="DA14" s="265"/>
      <c r="DB14" s="275"/>
      <c r="DC14" s="265"/>
      <c r="DG14" s="268">
        <f>Módulo1!KB22</f>
        <v>3.6684470611605118</v>
      </c>
      <c r="DH14" s="271">
        <f>Módulo1!KF22</f>
        <v>3.7915305383298032</v>
      </c>
      <c r="DI14" s="275"/>
      <c r="DJ14" s="265"/>
      <c r="DK14" s="275"/>
      <c r="DL14" s="265"/>
      <c r="DM14" s="275"/>
      <c r="DN14" s="265"/>
      <c r="DP14" s="268">
        <f>Módulo1!KM22</f>
        <v>3.5757677293442907</v>
      </c>
      <c r="DQ14" s="271">
        <f>Módulo1!KQ22</f>
        <v>3.7837477918208462</v>
      </c>
      <c r="DR14" s="275"/>
      <c r="DS14" s="265"/>
      <c r="DT14" s="275"/>
      <c r="DU14" s="265"/>
      <c r="DV14" s="275"/>
      <c r="DW14" s="265"/>
      <c r="DY14" s="268">
        <f>Módulo1!KX22</f>
        <v>3.5940189742588844</v>
      </c>
      <c r="DZ14" s="271">
        <f>Módulo1!LB22</f>
        <v>3.8763517274037445</v>
      </c>
      <c r="EA14" s="275"/>
      <c r="EB14" s="265"/>
      <c r="EC14" s="275"/>
      <c r="ED14" s="265"/>
      <c r="EE14" s="275"/>
      <c r="EF14" s="265"/>
    </row>
    <row r="15" spans="1:136">
      <c r="A15" s="255">
        <f>Módulo1!N23</f>
        <v>0.6020599913279624</v>
      </c>
      <c r="B15" s="268">
        <f>Módulo1!O23</f>
        <v>3.5846288967101838</v>
      </c>
      <c r="C15" s="271">
        <f>Módulo1!S23</f>
        <v>3.8055497004132075</v>
      </c>
      <c r="D15" s="275">
        <f>Módulo1!AC23</f>
        <v>4.1251063086985358</v>
      </c>
      <c r="E15" s="265">
        <f>Módulo1!AV23</f>
        <v>3.7673672902877944</v>
      </c>
      <c r="F15" s="275">
        <f>Módulo1!AK23</f>
        <v>4.2005515878828348</v>
      </c>
      <c r="G15" s="265">
        <f>Módulo1!AY23</f>
        <v>3.8309516096969429</v>
      </c>
      <c r="H15" s="275">
        <f>Módulo1!AS23</f>
        <v>4.339181241379797</v>
      </c>
      <c r="I15" s="265">
        <f>Módulo1!BB23</f>
        <v>3.9462751414633312</v>
      </c>
      <c r="K15" s="268">
        <f>Módulo1!BI23</f>
        <v>3.5328369033132923</v>
      </c>
      <c r="L15" s="278">
        <f>Módulo1!BM23</f>
        <v>3.7984404364458686</v>
      </c>
      <c r="M15" s="275">
        <f>Módulo1!BW23</f>
        <v>4.0268801736583555</v>
      </c>
      <c r="N15" s="265">
        <f>Módulo1!CP23</f>
        <v>3.6238402840262562</v>
      </c>
      <c r="O15" s="275">
        <f>Módulo1!CE23</f>
        <v>4.0912517551504246</v>
      </c>
      <c r="P15" s="265">
        <f>Módulo1!CS23</f>
        <v>3.6871546805659312</v>
      </c>
      <c r="Q15" s="275">
        <f>Módulo1!CM23</f>
        <v>4.2848858629389808</v>
      </c>
      <c r="R15" s="265">
        <f>Módulo1!CV23</f>
        <v>3.8517097499263846</v>
      </c>
      <c r="T15" s="268">
        <f>Módulo1!DB23</f>
        <v>3.4839892547218807</v>
      </c>
      <c r="U15" s="271">
        <f>Módulo1!DF23</f>
        <v>3.4881508213953976</v>
      </c>
      <c r="V15" s="275">
        <f>Módulo1!DP23</f>
        <v>3.7313071968501847</v>
      </c>
      <c r="W15" s="265">
        <f>Módulo1!EI23</f>
        <v>3.398489295918377</v>
      </c>
      <c r="X15" s="275">
        <f>Módulo1!DX23</f>
        <v>3.7966373031655229</v>
      </c>
      <c r="Y15" s="265">
        <f>Módulo1!EL23</f>
        <v>3.4663055648383154</v>
      </c>
      <c r="Z15" s="275">
        <f>Módulo1!EF23</f>
        <v>3.9930289028135055</v>
      </c>
      <c r="AA15" s="265">
        <f>Módulo1!EO23</f>
        <v>3.6471773333681718</v>
      </c>
      <c r="AC15" s="268">
        <f>Módulo1!EU23</f>
        <v>3.6142695051570186</v>
      </c>
      <c r="AD15" s="271">
        <f>Módulo1!EY23</f>
        <v>3.7995801098427622</v>
      </c>
      <c r="AE15" s="275">
        <f>Módulo1!FI23</f>
        <v>4.0444042256510526</v>
      </c>
      <c r="AF15" s="265">
        <f>Módulo1!GB23</f>
        <v>3.6231028621341062</v>
      </c>
      <c r="AG15" s="275">
        <f>Módulo1!FQ23</f>
        <v>3.7966373031655229</v>
      </c>
      <c r="AH15" s="265">
        <f>Módulo1!GE23</f>
        <v>3.6861633561105398</v>
      </c>
      <c r="AI15" s="275">
        <f>Módulo1!FY23</f>
        <v>3.9930289028135055</v>
      </c>
      <c r="AJ15" s="265">
        <f>Módulo1!GH23</f>
        <v>3.8498470842601638</v>
      </c>
      <c r="AL15" s="268">
        <f>Módulo1!GN23</f>
        <v>3.6108218236952268</v>
      </c>
      <c r="AM15" s="271">
        <f>Módulo1!GR23</f>
        <v>3.7769602566850362</v>
      </c>
      <c r="AN15" s="275">
        <f>Módulo1!HB23</f>
        <v>4.0058746694768574</v>
      </c>
      <c r="AO15" s="265">
        <f>Módulo1!HU23</f>
        <v>3.597888625371926</v>
      </c>
      <c r="AP15" s="275">
        <f>Módulo1!HJ23</f>
        <v>4.0695862025000364</v>
      </c>
      <c r="AQ15" s="265">
        <f>Módulo1!HX23</f>
        <v>3.6617211921489292</v>
      </c>
      <c r="AR15" s="275">
        <f>Módulo1!HR23</f>
        <v>4.2612495777214114</v>
      </c>
      <c r="AS15" s="265">
        <f>Módulo1!IA23</f>
        <v>3.8280754432485149</v>
      </c>
      <c r="AW15" s="268">
        <f>'Módulo 2'!O23</f>
        <v>3.5186857927811181</v>
      </c>
      <c r="AX15" s="271">
        <f>'Módulo 2'!S23</f>
        <v>3.7373584425591675</v>
      </c>
      <c r="AY15" s="275">
        <f>'Módulo 2'!AC23</f>
        <v>4.0410601134996593</v>
      </c>
      <c r="AZ15" s="265">
        <f>'Módulo 2'!AV23</f>
        <v>3.6961625888812915</v>
      </c>
      <c r="BA15" s="275">
        <f>'Módulo 2'!AK23</f>
        <v>4.0753526666227122</v>
      </c>
      <c r="BB15" s="265">
        <f>'Módulo 2'!AY23</f>
        <v>3.6292300637412547</v>
      </c>
      <c r="BC15" s="275">
        <f>'Módulo 2'!AS23</f>
        <v>4.1973740730407618</v>
      </c>
      <c r="BD15" s="265">
        <f>'Módulo 2'!BB23</f>
        <v>3.743582327901013</v>
      </c>
      <c r="BG15" s="268">
        <f>'Módulo 2'!BI23</f>
        <v>3.5325371063488209</v>
      </c>
      <c r="BH15" s="271">
        <f>'Módulo 2'!BM23</f>
        <v>3.7833375998553893</v>
      </c>
      <c r="BI15" s="275">
        <f>'Módulo 2'!BW23</f>
        <v>4.0496658048034524</v>
      </c>
      <c r="BJ15" s="265">
        <f>'Módulo 2'!CP23</f>
        <v>3.6629589170581451</v>
      </c>
      <c r="BK15" s="275">
        <f>'Módulo 2'!CE23</f>
        <v>4.083775506803434</v>
      </c>
      <c r="BL15" s="265">
        <f>'Módulo 2'!CS23</f>
        <v>3.6719762593597607</v>
      </c>
      <c r="BM15" s="275">
        <f>'Módulo 2'!CM23</f>
        <v>4.2522690592342487</v>
      </c>
      <c r="BN15" s="265">
        <f>'Módulo 2'!CV23</f>
        <v>3.8149418729681988</v>
      </c>
      <c r="BQ15" s="268">
        <f>'Módulo 2'!DB23</f>
        <v>3.041212773374073</v>
      </c>
      <c r="BR15" s="271">
        <f>'Módulo 2'!DF23</f>
        <v>3.5567214410389849</v>
      </c>
      <c r="BS15" s="275">
        <f>'Módulo 2'!DP23</f>
        <v>3.8622351235566925</v>
      </c>
      <c r="BT15" s="265">
        <f>'Módulo 2'!EI23</f>
        <v>3.4757781500002212</v>
      </c>
      <c r="BU15" s="275">
        <f>'Módulo 2'!DX23</f>
        <v>3.8968094470963535</v>
      </c>
      <c r="BV15" s="265">
        <f>'Módulo 2'!EL23</f>
        <v>3.4853488450400048</v>
      </c>
      <c r="BW15" s="275">
        <f>'Módulo 2'!EF23</f>
        <v>3.9995077907869003</v>
      </c>
      <c r="BX15" s="265">
        <f>'Módulo 2'!EO23</f>
        <v>3.5806928635739812</v>
      </c>
      <c r="CA15" s="268">
        <f>'Módulo 2'!EU23</f>
        <v>3.2728250180421421</v>
      </c>
      <c r="CB15" s="271">
        <f>'Módulo 2'!DX23</f>
        <v>3.8968094470963535</v>
      </c>
      <c r="CC15" s="275">
        <f>'Módulo 2'!FI23</f>
        <v>3.8901191476909363</v>
      </c>
      <c r="CD15" s="265">
        <f>'Módulo 2'!GB23</f>
        <v>3.5248479190506985</v>
      </c>
      <c r="CE15" s="275">
        <f>'Módulo 2'!FQ23</f>
        <v>3.9237556828960485</v>
      </c>
      <c r="CF15" s="265">
        <f>'Módulo 2'!GE23</f>
        <v>3.5344119815535846</v>
      </c>
      <c r="CG15" s="275">
        <f>'Módulo 2'!FY23</f>
        <v>4.0484660404597523</v>
      </c>
      <c r="CH15" s="265">
        <f>'Módulo 2'!GH23</f>
        <v>3.6618226492991397</v>
      </c>
      <c r="CK15" s="268">
        <f>'Módulo 2'!GN23</f>
        <v>3.2650305317875086</v>
      </c>
      <c r="CL15" s="271">
        <f>'Módulo 2'!GR23</f>
        <v>3.8425798566241918</v>
      </c>
      <c r="CM15" s="275">
        <f>'Módulo 2'!HB23</f>
        <v>4.051191968164054</v>
      </c>
      <c r="CN15" s="265">
        <f>'Módulo 2'!HU23</f>
        <v>3.6048083860187967</v>
      </c>
      <c r="CO15" s="275">
        <f>'Módulo 2'!HJ23</f>
        <v>4.0861822289057539</v>
      </c>
      <c r="CP15" s="265">
        <f>'Módulo 2'!HX23</f>
        <v>3.614013335627202</v>
      </c>
      <c r="CQ15" s="275">
        <f>'Módulo 2'!HR23</f>
        <v>4.2360408375701724</v>
      </c>
      <c r="CR15" s="265">
        <f>'Módulo 2'!IA23</f>
        <v>3.7433683927194905</v>
      </c>
      <c r="CV15" s="268">
        <f>Módulo1!IH23</f>
        <v>3.4317479187510669</v>
      </c>
      <c r="CW15" s="271">
        <f>Módulo1!IL23</f>
        <v>3.9827906376285154</v>
      </c>
      <c r="CX15" s="275"/>
      <c r="CY15" s="265"/>
      <c r="CZ15" s="275"/>
      <c r="DA15" s="265"/>
      <c r="DB15" s="275"/>
      <c r="DC15" s="265"/>
      <c r="DG15" s="268">
        <f>Módulo1!KB23</f>
        <v>3.6829140215238265</v>
      </c>
      <c r="DH15" s="271">
        <f>Módulo1!KF23</f>
        <v>3.802346950241962</v>
      </c>
      <c r="DI15" s="275"/>
      <c r="DJ15" s="265"/>
      <c r="DK15" s="275"/>
      <c r="DL15" s="265"/>
      <c r="DM15" s="275"/>
      <c r="DN15" s="265"/>
      <c r="DP15" s="268">
        <f>Módulo1!KM23</f>
        <v>3.5896811869023919</v>
      </c>
      <c r="DQ15" s="271">
        <f>Módulo1!KQ23</f>
        <v>3.794558316833843</v>
      </c>
      <c r="DR15" s="275"/>
      <c r="DS15" s="265"/>
      <c r="DT15" s="275"/>
      <c r="DU15" s="265"/>
      <c r="DV15" s="275"/>
      <c r="DW15" s="265"/>
      <c r="DY15" s="268">
        <f>Módulo1!KX23</f>
        <v>3.6065245662467054</v>
      </c>
      <c r="DZ15" s="271">
        <f>Módulo1!LB23</f>
        <v>3.8866208234112181</v>
      </c>
      <c r="EA15" s="275"/>
      <c r="EB15" s="265"/>
      <c r="EC15" s="275"/>
      <c r="ED15" s="265"/>
      <c r="EE15" s="275"/>
      <c r="EF15" s="265"/>
    </row>
    <row r="16" spans="1:136">
      <c r="A16" s="255">
        <f>Módulo1!N24</f>
        <v>0.65321251377534373</v>
      </c>
      <c r="B16" s="268">
        <f>Módulo1!O24</f>
        <v>3.6025606417527305</v>
      </c>
      <c r="C16" s="271">
        <f>Módulo1!S24</f>
        <v>3.8149664567032699</v>
      </c>
      <c r="D16" s="275">
        <f>Módulo1!AC24</f>
        <v>4.1389961968331335</v>
      </c>
      <c r="E16" s="265">
        <f>Módulo1!AV24</f>
        <v>3.7819029726900468</v>
      </c>
      <c r="F16" s="275">
        <f>Módulo1!AK24</f>
        <v>4.2126988636328946</v>
      </c>
      <c r="G16" s="265">
        <f>Módulo1!AY24</f>
        <v>3.8435787145048876</v>
      </c>
      <c r="H16" s="275">
        <f>Módulo1!AS24</f>
        <v>4.3480049757404116</v>
      </c>
      <c r="I16" s="265">
        <f>Módulo1!BB24</f>
        <v>3.9552648382104381</v>
      </c>
      <c r="K16" s="268">
        <f>Módulo1!BI24</f>
        <v>3.5504399292527911</v>
      </c>
      <c r="L16" s="278">
        <f>Módulo1!BM24</f>
        <v>3.8082481757464008</v>
      </c>
      <c r="M16" s="275">
        <f>Módulo1!BW24</f>
        <v>4.0409487741746419</v>
      </c>
      <c r="N16" s="265">
        <f>Módulo1!CP24</f>
        <v>3.6389327481046374</v>
      </c>
      <c r="O16" s="275">
        <f>Módulo1!CE24</f>
        <v>4.1044607198955925</v>
      </c>
      <c r="P16" s="265">
        <f>Módulo1!CS24</f>
        <v>3.7012822420175016</v>
      </c>
      <c r="Q16" s="275">
        <f>Módulo1!CM24</f>
        <v>4.2944668273722986</v>
      </c>
      <c r="R16" s="265">
        <f>Módulo1!CV24</f>
        <v>3.8617124260740696</v>
      </c>
      <c r="T16" s="268">
        <f>Módulo1!DB24</f>
        <v>3.5008688067796947</v>
      </c>
      <c r="U16" s="271">
        <f>Módulo1!DF24</f>
        <v>3.4969548057136701</v>
      </c>
      <c r="V16" s="275">
        <f>Módulo1!DP24</f>
        <v>3.7455945987224397</v>
      </c>
      <c r="W16" s="265">
        <f>Módulo1!EI24</f>
        <v>3.4145773629179477</v>
      </c>
      <c r="X16" s="275">
        <f>Módulo1!DX24</f>
        <v>3.8100549269134101</v>
      </c>
      <c r="Y16" s="265">
        <f>Módulo1!EL24</f>
        <v>3.4815586737175304</v>
      </c>
      <c r="Z16" s="275">
        <f>Módulo1!EF24</f>
        <v>4.0027692436666999</v>
      </c>
      <c r="AA16" s="265">
        <f>Módulo1!EO24</f>
        <v>3.6584271611200356</v>
      </c>
      <c r="AC16" s="268">
        <f>Módulo1!EU24</f>
        <v>3.6316752556814604</v>
      </c>
      <c r="AD16" s="271">
        <f>Módulo1!EY24</f>
        <v>3.8084174061641352</v>
      </c>
      <c r="AE16" s="275">
        <f>Módulo1!FI24</f>
        <v>4.0584022698607187</v>
      </c>
      <c r="AF16" s="265">
        <f>Módulo1!GB24</f>
        <v>3.6381384424697307</v>
      </c>
      <c r="AG16" s="275">
        <f>Módulo1!FQ24</f>
        <v>3.8100549269134101</v>
      </c>
      <c r="AH16" s="265">
        <f>Módulo1!GE24</f>
        <v>3.7002286037860626</v>
      </c>
      <c r="AI16" s="275">
        <f>Módulo1!FY24</f>
        <v>4.0027692436666999</v>
      </c>
      <c r="AJ16" s="265">
        <f>Módulo1!GH24</f>
        <v>3.8597855775069898</v>
      </c>
      <c r="AL16" s="268">
        <f>Módulo1!GN24</f>
        <v>3.6266095832622334</v>
      </c>
      <c r="AM16" s="271">
        <f>Módulo1!GR24</f>
        <v>3.7857975530064092</v>
      </c>
      <c r="AN16" s="275">
        <f>Módulo1!HB24</f>
        <v>4.019797923513746</v>
      </c>
      <c r="AO16" s="265">
        <f>Módulo1!HU24</f>
        <v>3.6130969573439038</v>
      </c>
      <c r="AP16" s="275">
        <f>Módulo1!HJ24</f>
        <v>4.0826583238672924</v>
      </c>
      <c r="AQ16" s="265">
        <f>Módulo1!HX24</f>
        <v>3.6759763172465809</v>
      </c>
      <c r="AR16" s="275">
        <f>Módulo1!HR24</f>
        <v>4.2707303440271565</v>
      </c>
      <c r="AS16" s="265">
        <f>Módulo1!IA24</f>
        <v>3.8382121098953155</v>
      </c>
      <c r="AW16" s="268">
        <f>'Módulo 2'!O24</f>
        <v>3.5338399692716553</v>
      </c>
      <c r="AX16" s="271">
        <f>'Módulo 2'!S24</f>
        <v>3.7465452275942757</v>
      </c>
      <c r="AY16" s="275">
        <f>'Módulo 2'!AC24</f>
        <v>4.053228085922826</v>
      </c>
      <c r="AZ16" s="265">
        <f>'Módulo 2'!AV24</f>
        <v>3.7122169684031987</v>
      </c>
      <c r="BA16" s="275">
        <f>'Módulo 2'!AK24</f>
        <v>4.0869984387951588</v>
      </c>
      <c r="BB16" s="265">
        <f>'Módulo 2'!AY24</f>
        <v>3.6419887307562857</v>
      </c>
      <c r="BC16" s="275">
        <f>'Módulo 2'!AS24</f>
        <v>4.2071582764716942</v>
      </c>
      <c r="BD16" s="265">
        <f>'Módulo 2'!BB24</f>
        <v>3.7541784207096693</v>
      </c>
      <c r="BG16" s="268">
        <f>'Módulo 2'!BI24</f>
        <v>3.5479903233541537</v>
      </c>
      <c r="BH16" s="271">
        <f>'Módulo 2'!BM24</f>
        <v>3.7922062826158061</v>
      </c>
      <c r="BI16" s="275">
        <f>'Módulo 2'!BW24</f>
        <v>4.0611886488649578</v>
      </c>
      <c r="BJ16" s="265">
        <f>'Módulo 2'!CP24</f>
        <v>3.675310884009392</v>
      </c>
      <c r="BK16" s="275">
        <f>'Módulo 2'!CE24</f>
        <v>4.0947852337271007</v>
      </c>
      <c r="BL16" s="265">
        <f>'Módulo 2'!CS24</f>
        <v>3.6838381825482407</v>
      </c>
      <c r="BM16" s="275">
        <f>'Módulo 2'!CM24</f>
        <v>4.2596882376815461</v>
      </c>
      <c r="BN16" s="265">
        <f>'Módulo 2'!CV24</f>
        <v>3.8229090012274334</v>
      </c>
      <c r="BQ16" s="268">
        <f>'Módulo 2'!DB24</f>
        <v>3.0537303831142171</v>
      </c>
      <c r="BR16" s="271">
        <f>'Módulo 2'!DF24</f>
        <v>3.5659247532534954</v>
      </c>
      <c r="BS16" s="275">
        <f>'Módulo 2'!DP24</f>
        <v>3.8745590508259284</v>
      </c>
      <c r="BT16" s="265">
        <f>'Módulo 2'!EI24</f>
        <v>3.4896933185651657</v>
      </c>
      <c r="BU16" s="275">
        <f>'Módulo 2'!DX24</f>
        <v>3.9086051905185624</v>
      </c>
      <c r="BV16" s="265">
        <f>'Módulo 2'!EL24</f>
        <v>3.4987643099933257</v>
      </c>
      <c r="BW16" s="275">
        <f>'Módulo 2'!EF24</f>
        <v>4.0095943606903699</v>
      </c>
      <c r="BX16" s="265">
        <f>'Módulo 2'!EO24</f>
        <v>3.592309228712395</v>
      </c>
      <c r="CA16" s="268">
        <f>'Módulo 2'!EU24</f>
        <v>3.2861019852836955</v>
      </c>
      <c r="CB16" s="271">
        <f>'Módulo 2'!DX24</f>
        <v>3.9086051905185624</v>
      </c>
      <c r="CC16" s="275">
        <f>'Módulo 2'!FI24</f>
        <v>3.9017868091362007</v>
      </c>
      <c r="CD16" s="265">
        <f>'Módulo 2'!GB24</f>
        <v>3.5379374966409949</v>
      </c>
      <c r="CE16" s="275">
        <f>'Módulo 2'!FQ24</f>
        <v>3.9348895757858648</v>
      </c>
      <c r="CF16" s="265">
        <f>'Módulo 2'!GE24</f>
        <v>3.5469954786132747</v>
      </c>
      <c r="CG16" s="275">
        <f>'Módulo 2'!FY24</f>
        <v>4.057662619756095</v>
      </c>
      <c r="CH16" s="265">
        <f>'Módulo 2'!GH24</f>
        <v>3.6725036368930524</v>
      </c>
      <c r="CK16" s="268">
        <f>'Módulo 2'!GN24</f>
        <v>3.2791960404798246</v>
      </c>
      <c r="CL16" s="271">
        <f>'Módulo 2'!GR24</f>
        <v>3.8519732289756408</v>
      </c>
      <c r="CM16" s="275">
        <f>'Módulo 2'!HB24</f>
        <v>4.0640283698217949</v>
      </c>
      <c r="CN16" s="265">
        <f>'Módulo 2'!HU24</f>
        <v>3.6185718920543368</v>
      </c>
      <c r="CO16" s="275">
        <f>'Módulo 2'!HJ24</f>
        <v>4.0984774143225211</v>
      </c>
      <c r="CP16" s="265">
        <f>'Módulo 2'!HX24</f>
        <v>3.6272818320990394</v>
      </c>
      <c r="CQ16" s="275">
        <f>'Módulo 2'!HR24</f>
        <v>4.2455502508292824</v>
      </c>
      <c r="CR16" s="265">
        <f>'Módulo 2'!IA24</f>
        <v>3.7536223437912262</v>
      </c>
      <c r="CV16" s="268">
        <f>Módulo1!IH24</f>
        <v>3.4439402294597521</v>
      </c>
      <c r="CW16" s="271">
        <f>Módulo1!IL24</f>
        <v>3.9909826223932869</v>
      </c>
      <c r="CX16" s="275"/>
      <c r="CY16" s="265"/>
      <c r="CZ16" s="275"/>
      <c r="DA16" s="265"/>
      <c r="DB16" s="275"/>
      <c r="DC16" s="265"/>
      <c r="DG16" s="268">
        <f>Módulo1!KB24</f>
        <v>3.6954667159755017</v>
      </c>
      <c r="DH16" s="271">
        <f>Módulo1!KF24</f>
        <v>3.8117868483042252</v>
      </c>
      <c r="DI16" s="275"/>
      <c r="DJ16" s="265"/>
      <c r="DK16" s="275"/>
      <c r="DL16" s="265"/>
      <c r="DM16" s="275"/>
      <c r="DN16" s="265"/>
      <c r="DP16" s="268">
        <f>Módulo1!KM24</f>
        <v>3.6017325683085257</v>
      </c>
      <c r="DQ16" s="271">
        <f>Módulo1!KQ24</f>
        <v>3.8039930771731321</v>
      </c>
      <c r="DR16" s="275"/>
      <c r="DS16" s="265"/>
      <c r="DT16" s="275"/>
      <c r="DU16" s="265"/>
      <c r="DV16" s="275"/>
      <c r="DW16" s="265"/>
      <c r="DY16" s="268">
        <f>Módulo1!KX24</f>
        <v>3.6173569816131543</v>
      </c>
      <c r="DZ16" s="271">
        <f>Módulo1!LB24</f>
        <v>3.895579249382866</v>
      </c>
      <c r="EA16" s="275"/>
      <c r="EB16" s="265"/>
      <c r="EC16" s="275"/>
      <c r="ED16" s="265"/>
      <c r="EE16" s="275"/>
      <c r="EF16" s="265"/>
    </row>
    <row r="17" spans="1:136">
      <c r="A17" s="255">
        <f>Módulo1!N25</f>
        <v>0.69897000433601886</v>
      </c>
      <c r="B17" s="268">
        <f>Módulo1!O25</f>
        <v>3.6183930643838109</v>
      </c>
      <c r="C17" s="271">
        <f>Módulo1!S25</f>
        <v>3.8233102980516094</v>
      </c>
      <c r="D17" s="275">
        <f>Módulo1!AC25</f>
        <v>4.1512393595049835</v>
      </c>
      <c r="E17" s="265">
        <f>Módulo1!AV25</f>
        <v>3.7946711023050086</v>
      </c>
      <c r="F17" s="275">
        <f>Módulo1!AK25</f>
        <v>4.2233999058478569</v>
      </c>
      <c r="G17" s="265">
        <f>Módulo1!AY25</f>
        <v>3.8546618343481511</v>
      </c>
      <c r="H17" s="275">
        <f>Módulo1!AS25</f>
        <v>4.3557681991137951</v>
      </c>
      <c r="I17" s="265">
        <f>Módulo1!BB25</f>
        <v>3.9631417942984282</v>
      </c>
      <c r="K17" s="268">
        <f>Módulo1!BI25</f>
        <v>3.5660238597242611</v>
      </c>
      <c r="L17" s="278">
        <f>Módulo1!BM25</f>
        <v>3.8169411661673576</v>
      </c>
      <c r="M17" s="275">
        <f>Módulo1!BW25</f>
        <v>4.0534207933594049</v>
      </c>
      <c r="N17" s="265">
        <f>Módulo1!CP25</f>
        <v>3.6522748743264399</v>
      </c>
      <c r="O17" s="275">
        <f>Módulo1!CE25</f>
        <v>4.1161544982327891</v>
      </c>
      <c r="P17" s="265">
        <f>Módulo1!CS25</f>
        <v>3.713754568860157</v>
      </c>
      <c r="Q17" s="275">
        <f>Módulo1!CM25</f>
        <v>4.3029206193333209</v>
      </c>
      <c r="R17" s="265">
        <f>Módulo1!CV25</f>
        <v>3.87051628928918</v>
      </c>
      <c r="T17" s="268">
        <f>Módulo1!DB25</f>
        <v>3.515820102704315</v>
      </c>
      <c r="U17" s="271">
        <f>Módulo1!DF25</f>
        <v>3.5047529543511002</v>
      </c>
      <c r="V17" s="275">
        <f>Módulo1!DP25</f>
        <v>3.7582609712520556</v>
      </c>
      <c r="W17" s="265">
        <f>Módulo1!EI25</f>
        <v>3.4288392165327846</v>
      </c>
      <c r="X17" s="275">
        <f>Módulo1!DX25</f>
        <v>3.8219338960593574</v>
      </c>
      <c r="Y17" s="265">
        <f>Módulo1!EL25</f>
        <v>3.4950635099974803</v>
      </c>
      <c r="Z17" s="275">
        <f>Módulo1!EF25</f>
        <v>4.0113641620687712</v>
      </c>
      <c r="AA17" s="265">
        <f>Módulo1!EO25</f>
        <v>3.6683565804912353</v>
      </c>
      <c r="AC17" s="268">
        <f>Módulo1!EU25</f>
        <v>3.6471109822765824</v>
      </c>
      <c r="AD17" s="271">
        <f>Módulo1!EY25</f>
        <v>3.8162450609821983</v>
      </c>
      <c r="AE17" s="275">
        <f>Módulo1!FI25</f>
        <v>4.0708116913772869</v>
      </c>
      <c r="AF17" s="265">
        <f>Módulo1!GB25</f>
        <v>3.6514284199065856</v>
      </c>
      <c r="AG17" s="275">
        <f>Módulo1!FQ25</f>
        <v>3.8219338960593574</v>
      </c>
      <c r="AH17" s="265">
        <f>Módulo1!GE25</f>
        <v>3.7126441154327843</v>
      </c>
      <c r="AI17" s="275">
        <f>Módulo1!FY25</f>
        <v>4.0113641620687712</v>
      </c>
      <c r="AJ17" s="265">
        <f>Módulo1!GH25</f>
        <v>3.8685317795638059</v>
      </c>
      <c r="AL17" s="268">
        <f>Módulo1!GN25</f>
        <v>3.6406051842136491</v>
      </c>
      <c r="AM17" s="271">
        <f>Módulo1!GR25</f>
        <v>3.7936252078244723</v>
      </c>
      <c r="AN17" s="275">
        <f>Módulo1!HB25</f>
        <v>4.0321410460917937</v>
      </c>
      <c r="AO17" s="265">
        <f>Módulo1!HU25</f>
        <v>3.6265454191770736</v>
      </c>
      <c r="AP17" s="275">
        <f>Módulo1!HJ25</f>
        <v>4.0942309012975571</v>
      </c>
      <c r="AQ17" s="265">
        <f>Módulo1!HX25</f>
        <v>3.6885650887023997</v>
      </c>
      <c r="AR17" s="275">
        <f>Módulo1!HR25</f>
        <v>4.279095667284599</v>
      </c>
      <c r="AS17" s="265">
        <f>Módulo1!IA25</f>
        <v>3.8471365442270216</v>
      </c>
      <c r="AW17" s="268">
        <f>'Módulo 2'!O25</f>
        <v>3.5472537105420097</v>
      </c>
      <c r="AX17" s="271">
        <f>'Módulo 2'!S25</f>
        <v>3.7546848009145886</v>
      </c>
      <c r="AY17" s="275">
        <f>'Módulo 2'!AC25</f>
        <v>4.0640130046521534</v>
      </c>
      <c r="AZ17" s="265">
        <f>'Módulo 2'!AV25</f>
        <v>3.7265050432916205</v>
      </c>
      <c r="BA17" s="275">
        <f>'Módulo 2'!AK25</f>
        <v>4.0973126454269977</v>
      </c>
      <c r="BB17" s="265">
        <f>'Módulo 2'!AY25</f>
        <v>3.6532729263978347</v>
      </c>
      <c r="BC17" s="275">
        <f>'Módulo 2'!AS25</f>
        <v>4.2158096244906345</v>
      </c>
      <c r="BD17" s="265">
        <f>'Módulo 2'!BB25</f>
        <v>3.7635371180691553</v>
      </c>
      <c r="BG17" s="268">
        <f>'Módulo 2'!BI25</f>
        <v>3.5616634548475741</v>
      </c>
      <c r="BH17" s="271">
        <f>'Módulo 2'!BM25</f>
        <v>3.8000620583945461</v>
      </c>
      <c r="BI17" s="275">
        <f>'Módulo 2'!BW25</f>
        <v>4.0714314412706294</v>
      </c>
      <c r="BJ17" s="265">
        <f>'Módulo 2'!CP25</f>
        <v>3.6862627360087004</v>
      </c>
      <c r="BK17" s="275">
        <f>'Módulo 2'!CE25</f>
        <v>4.1045653009129683</v>
      </c>
      <c r="BL17" s="265">
        <f>'Módulo 2'!CS25</f>
        <v>3.694354840819376</v>
      </c>
      <c r="BM17" s="275">
        <f>'Módulo 2'!CM25</f>
        <v>4.2662525340714836</v>
      </c>
      <c r="BN17" s="265">
        <f>'Módulo 2'!CV25</f>
        <v>3.8299500661136112</v>
      </c>
      <c r="BQ17" s="268">
        <f>'Módulo 2'!DB25</f>
        <v>3.0648772711801557</v>
      </c>
      <c r="BR17" s="271">
        <f>'Módulo 2'!DF25</f>
        <v>3.5740789698018798</v>
      </c>
      <c r="BS17" s="275">
        <f>'Módulo 2'!DP25</f>
        <v>3.8854824332085531</v>
      </c>
      <c r="BT17" s="265">
        <f>'Módulo 2'!EI25</f>
        <v>3.5020243239801192</v>
      </c>
      <c r="BU17" s="275">
        <f>'Módulo 2'!DX25</f>
        <v>3.9190524809298029</v>
      </c>
      <c r="BV17" s="265">
        <f>'Módulo 2'!EL25</f>
        <v>3.5106497776797214</v>
      </c>
      <c r="BW17" s="275">
        <f>'Módulo 2'!EF25</f>
        <v>4.0185182357537208</v>
      </c>
      <c r="BX17" s="265">
        <f>'Módulo 2'!EO25</f>
        <v>3.6025945570318996</v>
      </c>
      <c r="CA17" s="268">
        <f>'Módulo 2'!EU25</f>
        <v>3.2978977372275042</v>
      </c>
      <c r="CB17" s="271">
        <f>'Módulo 2'!DX25</f>
        <v>3.9190524809298029</v>
      </c>
      <c r="CC17" s="275">
        <f>'Módulo 2'!FI25</f>
        <v>3.9121180705080163</v>
      </c>
      <c r="CD17" s="265">
        <f>'Módulo 2'!GB25</f>
        <v>3.5495383879078237</v>
      </c>
      <c r="CE17" s="275">
        <f>'Módulo 2'!FQ25</f>
        <v>3.9447409532372695</v>
      </c>
      <c r="CF17" s="265">
        <f>'Módulo 2'!GE25</f>
        <v>3.5581458448535113</v>
      </c>
      <c r="CG17" s="275">
        <f>'Módulo 2'!FY25</f>
        <v>4.0657892054888007</v>
      </c>
      <c r="CH17" s="265">
        <f>'Módulo 2'!GH25</f>
        <v>3.6819479714401537</v>
      </c>
      <c r="CK17" s="268">
        <f>'Módulo 2'!GN25</f>
        <v>3.2917912167114176</v>
      </c>
      <c r="CL17" s="271">
        <f>'Módulo 2'!GR25</f>
        <v>3.8602958404972347</v>
      </c>
      <c r="CM17" s="275">
        <f>'Módulo 2'!HB25</f>
        <v>4.0754046411116134</v>
      </c>
      <c r="CN17" s="265">
        <f>'Módulo 2'!HU25</f>
        <v>3.630748668098684</v>
      </c>
      <c r="CO17" s="275">
        <f>'Módulo 2'!HJ25</f>
        <v>4.1093657473584466</v>
      </c>
      <c r="CP17" s="265">
        <f>'Módulo 2'!HX25</f>
        <v>3.6390183754383449</v>
      </c>
      <c r="CQ17" s="275">
        <f>'Módulo 2'!HR25</f>
        <v>4.253956956000815</v>
      </c>
      <c r="CR17" s="265">
        <f>'Módulo 2'!IA25</f>
        <v>3.7626806811163647</v>
      </c>
      <c r="CV17" s="268">
        <f>Módulo1!IH25</f>
        <v>3.4547391438693298</v>
      </c>
      <c r="CW17" s="271">
        <f>Módulo1!IL25</f>
        <v>3.9982344479709861</v>
      </c>
      <c r="CX17" s="275"/>
      <c r="CY17" s="265"/>
      <c r="CZ17" s="275"/>
      <c r="DA17" s="265"/>
      <c r="DB17" s="275"/>
      <c r="DC17" s="265"/>
      <c r="DG17" s="268">
        <f>Módulo1!KB25</f>
        <v>3.7065299287917188</v>
      </c>
      <c r="DH17" s="271">
        <f>Módulo1!KF25</f>
        <v>3.8201511947256281</v>
      </c>
      <c r="DI17" s="275"/>
      <c r="DJ17" s="265"/>
      <c r="DK17" s="275"/>
      <c r="DL17" s="265"/>
      <c r="DM17" s="275"/>
      <c r="DN17" s="265"/>
      <c r="DP17" s="268">
        <f>Módulo1!KM25</f>
        <v>3.612337469912994</v>
      </c>
      <c r="DQ17" s="271">
        <f>Módulo1!KQ25</f>
        <v>3.8123528712471995</v>
      </c>
      <c r="DR17" s="275"/>
      <c r="DS17" s="265"/>
      <c r="DT17" s="275"/>
      <c r="DU17" s="265"/>
      <c r="DV17" s="275"/>
      <c r="DW17" s="265"/>
      <c r="DY17" s="268">
        <f>Módulo1!KX25</f>
        <v>3.6268901166519187</v>
      </c>
      <c r="DZ17" s="271">
        <f>Módulo1!LB25</f>
        <v>3.9035140168173768</v>
      </c>
      <c r="EA17" s="275"/>
      <c r="EB17" s="265"/>
      <c r="EC17" s="275"/>
      <c r="ED17" s="265"/>
      <c r="EE17" s="275"/>
      <c r="EF17" s="265"/>
    </row>
    <row r="18" spans="1:136">
      <c r="A18" s="255">
        <f>Módulo1!N26</f>
        <v>0.74036268949424389</v>
      </c>
      <c r="B18" s="268">
        <f>Módulo1!O26</f>
        <v>3.6325440542373646</v>
      </c>
      <c r="C18" s="271">
        <f>Módulo1!S26</f>
        <v>3.8307934940235926</v>
      </c>
      <c r="D18" s="275">
        <f>Módulo1!AC26</f>
        <v>4.1621672249929809</v>
      </c>
      <c r="E18" s="265">
        <f>Módulo1!AV26</f>
        <v>3.8060302415808778</v>
      </c>
      <c r="F18" s="275">
        <f>Módulo1!AK26</f>
        <v>4.2329467981532378</v>
      </c>
      <c r="G18" s="265">
        <f>Módulo1!AY26</f>
        <v>3.8645155543353469</v>
      </c>
      <c r="H18" s="275">
        <f>Módulo1!AS26</f>
        <v>4.3626865549630027</v>
      </c>
      <c r="I18" s="265">
        <f>Módulo1!BB26</f>
        <v>3.9701348773615335</v>
      </c>
      <c r="K18" s="268">
        <f>Módulo1!BI26</f>
        <v>3.5799868377783763</v>
      </c>
      <c r="L18" s="278">
        <f>Módulo1!BM26</f>
        <v>3.824739666957476</v>
      </c>
      <c r="M18" s="275">
        <f>Módulo1!BW26</f>
        <v>4.0646095767508736</v>
      </c>
      <c r="N18" s="265">
        <f>Módulo1!CP26</f>
        <v>3.6642134669965722</v>
      </c>
      <c r="O18" s="275">
        <f>Módulo1!CE26</f>
        <v>4.1266320601335007</v>
      </c>
      <c r="P18" s="265">
        <f>Módulo1!CS26</f>
        <v>3.7249013391661587</v>
      </c>
      <c r="Q18" s="275">
        <f>Módulo1!CM26</f>
        <v>4.31047283602026</v>
      </c>
      <c r="R18" s="265">
        <f>Módulo1!CV26</f>
        <v>3.8783634425066822</v>
      </c>
      <c r="T18" s="268">
        <f>Módulo1!DB26</f>
        <v>3.5292222342925816</v>
      </c>
      <c r="U18" s="271">
        <f>Módulo1!DF26</f>
        <v>3.5117445572227797</v>
      </c>
      <c r="V18" s="275">
        <f>Módulo1!DP26</f>
        <v>3.7696244343984064</v>
      </c>
      <c r="W18" s="265">
        <f>Módulo1!EI26</f>
        <v>3.4416330167819336</v>
      </c>
      <c r="X18" s="275">
        <f>Módulo1!DX26</f>
        <v>3.8325777781896306</v>
      </c>
      <c r="Y18" s="265">
        <f>Módulo1!EL26</f>
        <v>3.5071646635425497</v>
      </c>
      <c r="Z18" s="275">
        <f>Módulo1!EF26</f>
        <v>4.019042864958009</v>
      </c>
      <c r="AA18" s="265">
        <f>Módulo1!EO26</f>
        <v>3.6772294655406386</v>
      </c>
      <c r="AC18" s="268">
        <f>Módulo1!EU26</f>
        <v>3.66096148016236</v>
      </c>
      <c r="AD18" s="271">
        <f>Módulo1!EY26</f>
        <v>3.823263118273617</v>
      </c>
      <c r="AE18" s="275">
        <f>Módulo1!FI26</f>
        <v>4.0819442767824352</v>
      </c>
      <c r="AF18" s="265">
        <f>Módulo1!GB26</f>
        <v>3.6633188362482518</v>
      </c>
      <c r="AG18" s="275">
        <f>Módulo1!FQ26</f>
        <v>3.8325777781896306</v>
      </c>
      <c r="AH18" s="265">
        <f>Módulo1!GE26</f>
        <v>3.723738648198236</v>
      </c>
      <c r="AI18" s="275">
        <f>Módulo1!FY26</f>
        <v>4.019042864958009</v>
      </c>
      <c r="AJ18" s="265">
        <f>Módulo1!GH26</f>
        <v>3.8763266015991507</v>
      </c>
      <c r="AL18" s="268">
        <f>Módulo1!GN26</f>
        <v>3.653160214581388</v>
      </c>
      <c r="AM18" s="271">
        <f>Módulo1!GR26</f>
        <v>3.8006432651158888</v>
      </c>
      <c r="AN18" s="275">
        <f>Módulo1!HB26</f>
        <v>4.0432141570746589</v>
      </c>
      <c r="AO18" s="265">
        <f>Módulo1!HU26</f>
        <v>3.6385823427826756</v>
      </c>
      <c r="AP18" s="275">
        <f>Módulo1!HJ26</f>
        <v>4.1045998221269926</v>
      </c>
      <c r="AQ18" s="265">
        <f>Módulo1!HX26</f>
        <v>3.6998190385642702</v>
      </c>
      <c r="AR18" s="275">
        <f>Módulo1!HR26</f>
        <v>4.2865688021382242</v>
      </c>
      <c r="AS18" s="265">
        <f>Módulo1!IA26</f>
        <v>3.8550932880372417</v>
      </c>
      <c r="AW18" s="268">
        <f>'Módulo 2'!O26</f>
        <v>3.5592694697829703</v>
      </c>
      <c r="AX18" s="271">
        <f>'Módulo 2'!S26</f>
        <v>3.761984399830486</v>
      </c>
      <c r="AY18" s="275">
        <f>'Módulo 2'!AC26</f>
        <v>4.0736867534656263</v>
      </c>
      <c r="AZ18" s="265">
        <f>'Módulo 2'!AV26</f>
        <v>3.7393696759488018</v>
      </c>
      <c r="BA18" s="275">
        <f>'Módulo 2'!AK26</f>
        <v>4.1065577893074527</v>
      </c>
      <c r="BB18" s="265">
        <f>'Módulo 2'!AY26</f>
        <v>3.66337484963339</v>
      </c>
      <c r="BC18" s="275">
        <f>'Módulo 2'!AS26</f>
        <v>4.2235529990086054</v>
      </c>
      <c r="BD18" s="265">
        <f>'Módulo 2'!BB26</f>
        <v>3.7719052849649062</v>
      </c>
      <c r="BG18" s="268">
        <f>'Módulo 2'!BI26</f>
        <v>3.5739069496013123</v>
      </c>
      <c r="BH18" s="271">
        <f>'Módulo 2'!BM26</f>
        <v>3.8071055840357295</v>
      </c>
      <c r="BI18" s="275">
        <f>'Módulo 2'!BW26</f>
        <v>4.0806437017738517</v>
      </c>
      <c r="BJ18" s="265">
        <f>'Módulo 2'!CP26</f>
        <v>3.6960898262723592</v>
      </c>
      <c r="BK18" s="275">
        <f>'Módulo 2'!CE26</f>
        <v>4.1133560189875018</v>
      </c>
      <c r="BL18" s="265">
        <f>'Módulo 2'!CS26</f>
        <v>3.7037909259870907</v>
      </c>
      <c r="BM18" s="275">
        <f>'Módulo 2'!CM26</f>
        <v>4.2721315105833986</v>
      </c>
      <c r="BN18" s="265">
        <f>'Módulo 2'!CV26</f>
        <v>3.8362496735533109</v>
      </c>
      <c r="BQ18" s="268">
        <f>'Módulo 2'!DB26</f>
        <v>3.0749188244919097</v>
      </c>
      <c r="BR18" s="271">
        <f>'Módulo 2'!DF26</f>
        <v>3.5813917008178962</v>
      </c>
      <c r="BS18" s="275">
        <f>'Módulo 2'!DP26</f>
        <v>3.8952805771947405</v>
      </c>
      <c r="BT18" s="265">
        <f>'Módulo 2'!EI26</f>
        <v>3.5130828091415798</v>
      </c>
      <c r="BU18" s="275">
        <f>'Módulo 2'!DX26</f>
        <v>3.9284171317965115</v>
      </c>
      <c r="BV18" s="265">
        <f>'Módulo 2'!EL26</f>
        <v>3.5213065396487284</v>
      </c>
      <c r="BW18" s="275">
        <f>'Módulo 2'!EF26</f>
        <v>4.0265096430995388</v>
      </c>
      <c r="BX18" s="265">
        <f>'Módulo 2'!EO26</f>
        <v>3.6118116679004086</v>
      </c>
      <c r="CA18" s="268">
        <f>'Módulo 2'!EU26</f>
        <v>3.3085009611430323</v>
      </c>
      <c r="CB18" s="271">
        <f>'Módulo 2'!DX26</f>
        <v>3.9284171317965115</v>
      </c>
      <c r="CC18" s="275">
        <f>'Módulo 2'!FI26</f>
        <v>3.9213760903311425</v>
      </c>
      <c r="CD18" s="265">
        <f>'Módulo 2'!GB26</f>
        <v>3.5599436518077985</v>
      </c>
      <c r="CE18" s="275">
        <f>'Módulo 2'!FQ26</f>
        <v>3.9535630210339732</v>
      </c>
      <c r="CF18" s="265">
        <f>'Módulo 2'!GE26</f>
        <v>3.5681454394156051</v>
      </c>
      <c r="CG18" s="275">
        <f>'Módulo 2'!FY26</f>
        <v>4.073058757586228</v>
      </c>
      <c r="CH18" s="265">
        <f>'Módulo 2'!GH26</f>
        <v>3.6904014259423468</v>
      </c>
      <c r="CK18" s="268">
        <f>'Módulo 2'!GN26</f>
        <v>3.3031211029774417</v>
      </c>
      <c r="CL18" s="271">
        <f>'Módulo 2'!GR26</f>
        <v>3.8677595887368219</v>
      </c>
      <c r="CM18" s="275">
        <f>'Módulo 2'!HB26</f>
        <v>4.085608072980162</v>
      </c>
      <c r="CN18" s="265">
        <f>'Módulo 2'!HU26</f>
        <v>3.6416526969184622</v>
      </c>
      <c r="CO18" s="275">
        <f>'Módulo 2'!HJ26</f>
        <v>4.1191248317430151</v>
      </c>
      <c r="CP18" s="265">
        <f>'Módulo 2'!HX26</f>
        <v>3.6495263901045139</v>
      </c>
      <c r="CQ18" s="275">
        <f>'Módulo 2'!HR26</f>
        <v>4.2614801930021819</v>
      </c>
      <c r="CR18" s="265">
        <f>'Módulo 2'!IA26</f>
        <v>3.7707819286964153</v>
      </c>
      <c r="CV18" s="268">
        <f>Módulo1!IH26</f>
        <v>3.4644196649187169</v>
      </c>
      <c r="CW18" s="271">
        <f>Módulo1!IL26</f>
        <v>4.0047328466684213</v>
      </c>
      <c r="CX18" s="275"/>
      <c r="CY18" s="265"/>
      <c r="CZ18" s="275"/>
      <c r="DA18" s="265"/>
      <c r="DB18" s="275"/>
      <c r="DC18" s="265"/>
      <c r="DG18" s="268">
        <f>Módulo1!KB26</f>
        <v>3.7164030239796872</v>
      </c>
      <c r="DH18" s="271">
        <f>Módulo1!KF26</f>
        <v>3.8276527807261065</v>
      </c>
      <c r="DI18" s="275"/>
      <c r="DJ18" s="265"/>
      <c r="DK18" s="275"/>
      <c r="DL18" s="265"/>
      <c r="DM18" s="275"/>
      <c r="DN18" s="265"/>
      <c r="DP18" s="268">
        <f>Módulo1!KM26</f>
        <v>3.6217883236219874</v>
      </c>
      <c r="DQ18" s="271">
        <f>Módulo1!KQ26</f>
        <v>3.8198503744630457</v>
      </c>
      <c r="DR18" s="275"/>
      <c r="DS18" s="265"/>
      <c r="DT18" s="275"/>
      <c r="DU18" s="265"/>
      <c r="DV18" s="275"/>
      <c r="DW18" s="265"/>
      <c r="DY18" s="268">
        <f>Módulo1!KX26</f>
        <v>3.6353869134274133</v>
      </c>
      <c r="DZ18" s="271">
        <f>Módulo1!LB26</f>
        <v>3.9106279659421364</v>
      </c>
      <c r="EA18" s="275"/>
      <c r="EB18" s="265"/>
      <c r="EC18" s="275"/>
      <c r="ED18" s="265"/>
      <c r="EE18" s="275"/>
      <c r="EF18" s="265"/>
    </row>
    <row r="19" spans="1:136">
      <c r="A19" s="255">
        <f>Módulo1!N27</f>
        <v>0.77815125038364363</v>
      </c>
      <c r="B19" s="268">
        <f>Módulo1!O27</f>
        <v>3.6453196044635985</v>
      </c>
      <c r="C19" s="271">
        <f>Módulo1!S27</f>
        <v>3.8375715400501584</v>
      </c>
      <c r="D19" s="275">
        <f>Módulo1!AC27</f>
        <v>4.1720217070996242</v>
      </c>
      <c r="E19" s="265">
        <f>Módulo1!AV27</f>
        <v>3.8162417508506716</v>
      </c>
      <c r="F19" s="275">
        <f>Módulo1!AK27</f>
        <v>4.2415525175018765</v>
      </c>
      <c r="G19" s="265">
        <f>Módulo1!AY27</f>
        <v>3.8733688943205751</v>
      </c>
      <c r="H19" s="275">
        <f>Módulo1!AS27</f>
        <v>4.3689169751109693</v>
      </c>
      <c r="I19" s="265">
        <f>Módulo1!BB27</f>
        <v>3.9764102534347017</v>
      </c>
      <c r="K19" s="268">
        <f>Módulo1!BI27</f>
        <v>3.5926210037365323</v>
      </c>
      <c r="L19" s="278">
        <f>Módulo1!BM27</f>
        <v>3.8318050776849804</v>
      </c>
      <c r="M19" s="275">
        <f>Módulo1!BW27</f>
        <v>4.0747452578299788</v>
      </c>
      <c r="N19" s="265">
        <f>Módulo1!CP27</f>
        <v>3.6750027033646768</v>
      </c>
      <c r="O19" s="275">
        <f>Módulo1!CE27</f>
        <v>4.1361127010823076</v>
      </c>
      <c r="P19" s="265">
        <f>Módulo1!CS27</f>
        <v>3.7349638813353656</v>
      </c>
      <c r="Q19" s="275">
        <f>Módulo1!CM27</f>
        <v>4.317288356941182</v>
      </c>
      <c r="R19" s="265">
        <f>Módulo1!CV27</f>
        <v>3.8854304765702232</v>
      </c>
      <c r="T19" s="268">
        <f>Módulo1!DB27</f>
        <v>3.5413535929224658</v>
      </c>
      <c r="U19" s="271">
        <f>Módulo1!DF27</f>
        <v>3.5180755492410483</v>
      </c>
      <c r="V19" s="275">
        <f>Módulo1!DP27</f>
        <v>3.7799186309958581</v>
      </c>
      <c r="W19" s="265">
        <f>Módulo1!EI27</f>
        <v>3.4532218829646109</v>
      </c>
      <c r="X19" s="275">
        <f>Módulo1!DX27</f>
        <v>3.8422092456875325</v>
      </c>
      <c r="Y19" s="265">
        <f>Módulo1!EL27</f>
        <v>3.5181149805057497</v>
      </c>
      <c r="Z19" s="275">
        <f>Módulo1!EF27</f>
        <v>4.0259728769102505</v>
      </c>
      <c r="AA19" s="265">
        <f>Módulo1!EO27</f>
        <v>3.68523876226008</v>
      </c>
      <c r="AC19" s="268">
        <f>Módulo1!EU27</f>
        <v>3.6735098232806109</v>
      </c>
      <c r="AD19" s="271">
        <f>Módulo1!EY27</f>
        <v>3.8296180651307541</v>
      </c>
      <c r="AE19" s="275">
        <f>Módulo1!FI27</f>
        <v>4.0920290142389826</v>
      </c>
      <c r="AF19" s="265">
        <f>Módulo1!GB27</f>
        <v>3.6740632807319784</v>
      </c>
      <c r="AG19" s="275">
        <f>Módulo1!FQ27</f>
        <v>3.8422092456875325</v>
      </c>
      <c r="AH19" s="265">
        <f>Módulo1!GE27</f>
        <v>3.7337528273177765</v>
      </c>
      <c r="AI19" s="275">
        <f>Módulo1!FY27</f>
        <v>4.0259728769102505</v>
      </c>
      <c r="AJ19" s="265">
        <f>Módulo1!GH27</f>
        <v>3.8833457431787148</v>
      </c>
      <c r="AL19" s="268">
        <f>Módulo1!GN27</f>
        <v>3.6645329576760011</v>
      </c>
      <c r="AM19" s="271">
        <f>Módulo1!GR27</f>
        <v>3.8069982119730268</v>
      </c>
      <c r="AN19" s="275">
        <f>Módulo1!HB27</f>
        <v>4.0532450205477479</v>
      </c>
      <c r="AO19" s="265">
        <f>Módulo1!HU27</f>
        <v>3.6494630846673877</v>
      </c>
      <c r="AP19" s="275">
        <f>Módulo1!HJ27</f>
        <v>4.1139821201857769</v>
      </c>
      <c r="AQ19" s="265">
        <f>Módulo1!HX27</f>
        <v>3.7099809120055784</v>
      </c>
      <c r="AR19" s="275">
        <f>Módulo1!HR27</f>
        <v>4.2933129152184248</v>
      </c>
      <c r="AS19" s="265">
        <f>Módulo1!IA27</f>
        <v>3.8622607579690684</v>
      </c>
      <c r="AW19" s="268">
        <f>'Módulo 2'!O27</f>
        <v>3.5701387486997973</v>
      </c>
      <c r="AX19" s="271">
        <f>'Módulo 2'!S27</f>
        <v>3.7685958239472561</v>
      </c>
      <c r="AY19" s="275">
        <f>'Módulo 2'!AC27</f>
        <v>4.0824489125460337</v>
      </c>
      <c r="AZ19" s="265">
        <f>'Módulo 2'!AV27</f>
        <v>3.7510631848297913</v>
      </c>
      <c r="BA19" s="275">
        <f>'Módulo 2'!AK27</f>
        <v>4.1149264362354518</v>
      </c>
      <c r="BB19" s="265">
        <f>'Módulo 2'!AY27</f>
        <v>3.672508597682282</v>
      </c>
      <c r="BC19" s="275">
        <f>'Módulo 2'!AS27</f>
        <v>4.2305530772577269</v>
      </c>
      <c r="BD19" s="265">
        <f>'Módulo 2'!BB27</f>
        <v>3.7794634865850854</v>
      </c>
      <c r="BG19" s="268">
        <f>'Módulo 2'!BI27</f>
        <v>3.584978183444735</v>
      </c>
      <c r="BH19" s="271">
        <f>'Módulo 2'!BM27</f>
        <v>3.8134838015601487</v>
      </c>
      <c r="BI19" s="275">
        <f>'Módulo 2'!BW27</f>
        <v>4.0890088951662715</v>
      </c>
      <c r="BJ19" s="265">
        <f>'Módulo 2'!CP27</f>
        <v>3.7049942177950572</v>
      </c>
      <c r="BK19" s="275">
        <f>'Módulo 2'!CE27</f>
        <v>4.1213339767473594</v>
      </c>
      <c r="BL19" s="265">
        <f>'Módulo 2'!CS27</f>
        <v>3.7123406518273896</v>
      </c>
      <c r="BM19" s="275">
        <f>'Módulo 2'!CM27</f>
        <v>4.2774493373859528</v>
      </c>
      <c r="BN19" s="265">
        <f>'Módulo 2'!CV27</f>
        <v>3.8419428499832007</v>
      </c>
      <c r="BQ19" s="268">
        <f>'Módulo 2'!DB27</f>
        <v>3.0840504777024322</v>
      </c>
      <c r="BR19" s="271">
        <f>'Módulo 2'!DF27</f>
        <v>3.5880150189968512</v>
      </c>
      <c r="BS19" s="275">
        <f>'Módulo 2'!DP27</f>
        <v>3.9041555775334511</v>
      </c>
      <c r="BT19" s="265">
        <f>'Módulo 2'!EI27</f>
        <v>3.5230975074781563</v>
      </c>
      <c r="BU19" s="275">
        <f>'Módulo 2'!DX27</f>
        <v>3.9368941401410118</v>
      </c>
      <c r="BV19" s="265">
        <f>'Módulo 2'!EL27</f>
        <v>3.5309556759373519</v>
      </c>
      <c r="BW19" s="275">
        <f>'Módulo 2'!EF27</f>
        <v>4.0337372863442962</v>
      </c>
      <c r="BX19" s="265">
        <f>'Módulo 2'!EO27</f>
        <v>3.6201532797697444</v>
      </c>
      <c r="CA19" s="268">
        <f>'Módulo 2'!EU27</f>
        <v>3.3181239947096697</v>
      </c>
      <c r="CB19" s="271">
        <f>'Módulo 2'!DX27</f>
        <v>3.9368941401410118</v>
      </c>
      <c r="CC19" s="275">
        <f>'Módulo 2'!FI27</f>
        <v>3.9297539909945178</v>
      </c>
      <c r="CD19" s="265">
        <f>'Módulo 2'!GB27</f>
        <v>3.5693683167628678</v>
      </c>
      <c r="CE19" s="275">
        <f>'Módulo 2'!FQ27</f>
        <v>3.9615414846251751</v>
      </c>
      <c r="CF19" s="265">
        <f>'Módulo 2'!GE27</f>
        <v>3.5772013957984878</v>
      </c>
      <c r="CG19" s="275">
        <f>'Módulo 2'!FY27</f>
        <v>4.0796271213184863</v>
      </c>
      <c r="CH19" s="265">
        <f>'Módulo 2'!GH27</f>
        <v>3.6980439183777438</v>
      </c>
      <c r="CK19" s="268">
        <f>'Módulo 2'!GN27</f>
        <v>3.3134102424377407</v>
      </c>
      <c r="CL19" s="271">
        <f>'Módulo 2'!GR27</f>
        <v>3.8745196868848502</v>
      </c>
      <c r="CM19" s="275">
        <f>'Módulo 2'!HB27</f>
        <v>4.0948495056891341</v>
      </c>
      <c r="CN19" s="265">
        <f>'Módulo 2'!HU27</f>
        <v>3.6515141232449824</v>
      </c>
      <c r="CO19" s="275">
        <f>'Módulo 2'!HJ27</f>
        <v>4.1279582597885387</v>
      </c>
      <c r="CP19" s="265">
        <f>'Módulo 2'!HX27</f>
        <v>3.6590282289519509</v>
      </c>
      <c r="CQ19" s="275">
        <f>'Módulo 2'!HR27</f>
        <v>4.2682804324833894</v>
      </c>
      <c r="CR19" s="265">
        <f>'Módulo 2'!IA27</f>
        <v>3.7781005361778774</v>
      </c>
      <c r="CV19" s="268">
        <f>Módulo1!IH27</f>
        <v>3.4731834628200073</v>
      </c>
      <c r="CW19" s="271">
        <f>Módulo1!IL27</f>
        <v>4.0106144755927495</v>
      </c>
      <c r="CX19" s="275"/>
      <c r="CY19" s="265"/>
      <c r="CZ19" s="275"/>
      <c r="DA19" s="265"/>
      <c r="DB19" s="275"/>
      <c r="DC19" s="265"/>
      <c r="DG19" s="268">
        <f>Módulo1!KB27</f>
        <v>3.7253046193620918</v>
      </c>
      <c r="DH19" s="271">
        <f>Módulo1!KF27</f>
        <v>3.8344474838681664</v>
      </c>
      <c r="DI19" s="275"/>
      <c r="DJ19" s="265"/>
      <c r="DK19" s="275"/>
      <c r="DL19" s="265"/>
      <c r="DM19" s="275"/>
      <c r="DN19" s="265"/>
      <c r="DP19" s="268">
        <f>Módulo1!KM27</f>
        <v>3.6302983848552905</v>
      </c>
      <c r="DQ19" s="271">
        <f>Módulo1!KQ27</f>
        <v>3.8266413795458458</v>
      </c>
      <c r="DR19" s="275"/>
      <c r="DS19" s="265"/>
      <c r="DT19" s="275"/>
      <c r="DU19" s="265"/>
      <c r="DV19" s="275"/>
      <c r="DW19" s="265"/>
      <c r="DY19" s="268">
        <f>Módulo1!KX27</f>
        <v>3.6430390359751166</v>
      </c>
      <c r="DZ19" s="271">
        <f>Módulo1!LB27</f>
        <v>3.9170696280519546</v>
      </c>
      <c r="EA19" s="275"/>
      <c r="EB19" s="265"/>
      <c r="EC19" s="275"/>
      <c r="ED19" s="265"/>
      <c r="EE19" s="275"/>
      <c r="EF19" s="265"/>
    </row>
    <row r="20" spans="1:136">
      <c r="A20" s="255">
        <f>Módulo1!N28</f>
        <v>0.81291335664285558</v>
      </c>
      <c r="B20" s="268">
        <f>Módulo1!O28</f>
        <v>3.6569502762497441</v>
      </c>
      <c r="C20" s="271">
        <f>Módulo1!S28</f>
        <v>3.8437616699882282</v>
      </c>
      <c r="D20" s="275">
        <f>Módulo1!AC28</f>
        <v>4.1809845794336837</v>
      </c>
      <c r="E20" s="265">
        <f>Módulo1!AV28</f>
        <v>3.8255017525903265</v>
      </c>
      <c r="F20" s="275">
        <f>Módulo1!AK28</f>
        <v>4.249376952360679</v>
      </c>
      <c r="G20" s="265">
        <f>Módulo1!AY28</f>
        <v>3.8813935206499424</v>
      </c>
      <c r="H20" s="275">
        <f>Módulo1!AS28</f>
        <v>4.3745770722996014</v>
      </c>
      <c r="I20" s="265">
        <f>Módulo1!BB28</f>
        <v>3.9820921792753352</v>
      </c>
      <c r="K20" s="268">
        <f>Módulo1!BI28</f>
        <v>3.6041469043154359</v>
      </c>
      <c r="L20" s="278">
        <f>Módulo1!BM28</f>
        <v>3.8382591184097872</v>
      </c>
      <c r="M20" s="275">
        <f>Módulo1!BW28</f>
        <v>4.0840017264043764</v>
      </c>
      <c r="N20" s="265">
        <f>Módulo1!CP28</f>
        <v>3.6848342736015058</v>
      </c>
      <c r="O20" s="275">
        <f>Módulo1!CE28</f>
        <v>4.144761930724413</v>
      </c>
      <c r="P20" s="265">
        <f>Módulo1!CS28</f>
        <v>3.7441239921938361</v>
      </c>
      <c r="Q20" s="275">
        <f>Módulo1!CM28</f>
        <v>4.3234912214762042</v>
      </c>
      <c r="R20" s="265">
        <f>Módulo1!CV28</f>
        <v>3.8918499961931778</v>
      </c>
      <c r="T20" s="268">
        <f>Módulo1!DB28</f>
        <v>3.5524244981231186</v>
      </c>
      <c r="U20" s="271">
        <f>Módulo1!DF28</f>
        <v>3.523855920703407</v>
      </c>
      <c r="V20" s="275">
        <f>Módulo1!DP28</f>
        <v>3.7893201046688221</v>
      </c>
      <c r="W20" s="265">
        <f>Módulo1!EI28</f>
        <v>3.4638046736673811</v>
      </c>
      <c r="X20" s="275">
        <f>Módulo1!DX28</f>
        <v>3.8509963601424952</v>
      </c>
      <c r="Y20" s="265">
        <f>Módulo1!EL28</f>
        <v>3.528105349208293</v>
      </c>
      <c r="Z20" s="275">
        <f>Módulo1!EF28</f>
        <v>4.0322802319791293</v>
      </c>
      <c r="AA20" s="265">
        <f>Módulo1!EO28</f>
        <v>3.6925296834104864</v>
      </c>
      <c r="AC20" s="268">
        <f>Módulo1!EU28</f>
        <v>3.6849701980392586</v>
      </c>
      <c r="AD20" s="271">
        <f>Módulo1!EY28</f>
        <v>3.8354203080259892</v>
      </c>
      <c r="AE20" s="275">
        <f>Módulo1!FI28</f>
        <v>4.1012389278771328</v>
      </c>
      <c r="AF20" s="265">
        <f>Módulo1!GB28</f>
        <v>3.6838529799488806</v>
      </c>
      <c r="AG20" s="275">
        <f>Módulo1!FQ28</f>
        <v>3.8509963601424952</v>
      </c>
      <c r="AH20" s="265">
        <f>Módulo1!GE28</f>
        <v>3.7428678998539024</v>
      </c>
      <c r="AI20" s="275">
        <f>Módulo1!FY28</f>
        <v>4.0322802319791293</v>
      </c>
      <c r="AJ20" s="265">
        <f>Módulo1!GH28</f>
        <v>3.8897211246972097</v>
      </c>
      <c r="AL20" s="268">
        <f>Módulo1!GN28</f>
        <v>3.6749186095995805</v>
      </c>
      <c r="AM20" s="271">
        <f>Módulo1!GR28</f>
        <v>3.8128004548682615</v>
      </c>
      <c r="AN20" s="275">
        <f>Módulo1!HB28</f>
        <v>4.0624057357436154</v>
      </c>
      <c r="AO20" s="265">
        <f>Módulo1!HU28</f>
        <v>3.6593802655340322</v>
      </c>
      <c r="AP20" s="275">
        <f>Módulo1!HJ28</f>
        <v>4.1225415977879214</v>
      </c>
      <c r="AQ20" s="265">
        <f>Módulo1!HX28</f>
        <v>3.7192336143760842</v>
      </c>
      <c r="AR20" s="275">
        <f>Módulo1!HR28</f>
        <v>4.2994507567419697</v>
      </c>
      <c r="AS20" s="265">
        <f>Módulo1!IA28</f>
        <v>3.868772961913109</v>
      </c>
      <c r="AW20" s="268">
        <f>'Módulo 2'!O28</f>
        <v>3.5800515526886909</v>
      </c>
      <c r="AX20" s="271">
        <f>'Módulo 2'!S28</f>
        <v>3.7746335142544174</v>
      </c>
      <c r="AY20" s="275">
        <f>'Módulo 2'!AC28</f>
        <v>4.0904502198604078</v>
      </c>
      <c r="AZ20" s="265">
        <f>'Módulo 2'!AV28</f>
        <v>3.761776591981945</v>
      </c>
      <c r="BA20" s="275">
        <f>'Módulo 2'!AK28</f>
        <v>4.1225639388528457</v>
      </c>
      <c r="BB20" s="265">
        <f>'Módulo 2'!AY28</f>
        <v>3.6808356009886221</v>
      </c>
      <c r="BC20" s="275">
        <f>'Módulo 2'!AS28</f>
        <v>4.2369339660679284</v>
      </c>
      <c r="BD20" s="265">
        <f>'Módulo 2'!BB28</f>
        <v>3.7863476588050391</v>
      </c>
      <c r="BG20" s="268">
        <f>'Módulo 2'!BI28</f>
        <v>3.595071595162433</v>
      </c>
      <c r="BH20" s="271">
        <f>'Módulo 2'!BM28</f>
        <v>3.8193074644772262</v>
      </c>
      <c r="BI20" s="275">
        <f>'Módulo 2'!BW28</f>
        <v>4.096665803517002</v>
      </c>
      <c r="BJ20" s="265">
        <f>'Módulo 2'!CP28</f>
        <v>3.7131284872071193</v>
      </c>
      <c r="BK20" s="275">
        <f>'Módulo 2'!CE28</f>
        <v>4.1286326831324995</v>
      </c>
      <c r="BL20" s="265">
        <f>'Módulo 2'!CS28</f>
        <v>3.72015065110996</v>
      </c>
      <c r="BM20" s="275">
        <f>'Módulo 2'!CM28</f>
        <v>4.282299598770507</v>
      </c>
      <c r="BN20" s="265">
        <f>'Módulo 2'!CV28</f>
        <v>3.8471312517743446</v>
      </c>
      <c r="BQ20" s="268">
        <f>'Módulo 2'!DB28</f>
        <v>3.0924202759915511</v>
      </c>
      <c r="BR20" s="271">
        <f>'Módulo 2'!DF28</f>
        <v>3.5940635712095097</v>
      </c>
      <c r="BS20" s="275">
        <f>'Módulo 2'!DP28</f>
        <v>3.9122600729000694</v>
      </c>
      <c r="BT20" s="265">
        <f>'Módulo 2'!EI28</f>
        <v>3.5322411523248123</v>
      </c>
      <c r="BU20" s="275">
        <f>'Módulo 2'!DX28</f>
        <v>3.9446306956070285</v>
      </c>
      <c r="BV20" s="265">
        <f>'Módulo 2'!EL28</f>
        <v>3.5397641025559157</v>
      </c>
      <c r="BW20" s="275">
        <f>'Módulo 2'!EF28</f>
        <v>4.0403283812636985</v>
      </c>
      <c r="BX20" s="265">
        <f>'Módulo 2'!EO28</f>
        <v>3.6277648072113999</v>
      </c>
      <c r="CA20" s="268">
        <f>'Módulo 2'!EU28</f>
        <v>3.3269275010495978</v>
      </c>
      <c r="CB20" s="271">
        <f>'Módulo 2'!DX28</f>
        <v>3.9446306956070285</v>
      </c>
      <c r="CC20" s="275">
        <f>'Módulo 2'!FI28</f>
        <v>3.9373975947440916</v>
      </c>
      <c r="CD20" s="265">
        <f>'Módulo 2'!GB28</f>
        <v>3.5779747268067132</v>
      </c>
      <c r="CE20" s="275">
        <f>'Módulo 2'!FQ28</f>
        <v>3.9688164886219464</v>
      </c>
      <c r="CF20" s="265">
        <f>'Módulo 2'!GE28</f>
        <v>3.5854700678053768</v>
      </c>
      <c r="CG20" s="275">
        <f>'Módulo 2'!FY28</f>
        <v>4.0856116788226746</v>
      </c>
      <c r="CH20" s="265">
        <f>'Módulo 2'!GH28</f>
        <v>3.7050110028832854</v>
      </c>
      <c r="CK20" s="268">
        <f>'Módulo 2'!GN28</f>
        <v>3.3228286536264857</v>
      </c>
      <c r="CL20" s="271">
        <f>'Módulo 2'!GR28</f>
        <v>3.8806931494162096</v>
      </c>
      <c r="CM20" s="275">
        <f>'Módulo 2'!HB28</f>
        <v>4.1032881480659649</v>
      </c>
      <c r="CN20" s="265">
        <f>'Módulo 2'!HU28</f>
        <v>3.6605065355496023</v>
      </c>
      <c r="CO20" s="275">
        <f>'Módulo 2'!HJ28</f>
        <v>4.1360196727370218</v>
      </c>
      <c r="CP20" s="265">
        <f>'Módulo 2'!HX28</f>
        <v>3.6676915678523985</v>
      </c>
      <c r="CQ20" s="275">
        <f>'Módulo 2'!HR28</f>
        <v>4.2744785621970411</v>
      </c>
      <c r="CR20" s="265">
        <f>'Módulo 2'!IA28</f>
        <v>3.7847678277830261</v>
      </c>
      <c r="CV20" s="268">
        <f>Módulo1!IH28</f>
        <v>3.4811827183387418</v>
      </c>
      <c r="CW20" s="271">
        <f>Módulo1!IL28</f>
        <v>4.0159822767886553</v>
      </c>
      <c r="CX20" s="275"/>
      <c r="CY20" s="265"/>
      <c r="CZ20" s="275"/>
      <c r="DA20" s="265"/>
      <c r="DB20" s="275"/>
      <c r="DC20" s="265"/>
      <c r="DG20" s="268">
        <f>Módulo1!KB28</f>
        <v>3.7333990532600536</v>
      </c>
      <c r="DH20" s="271">
        <f>Módulo1!KF28</f>
        <v>3.8406528261120996</v>
      </c>
      <c r="DI20" s="275"/>
      <c r="DJ20" s="265"/>
      <c r="DK20" s="275"/>
      <c r="DL20" s="265"/>
      <c r="DM20" s="275"/>
      <c r="DN20" s="265"/>
      <c r="DP20" s="268">
        <f>Módulo1!KM28</f>
        <v>3.6380277559561316</v>
      </c>
      <c r="DQ20" s="271">
        <f>Módulo1!KQ28</f>
        <v>3.8328433444938375</v>
      </c>
      <c r="DR20" s="275"/>
      <c r="DS20" s="265"/>
      <c r="DT20" s="275"/>
      <c r="DU20" s="265"/>
      <c r="DV20" s="275"/>
      <c r="DW20" s="265"/>
      <c r="DY20" s="268">
        <f>Módulo1!KX28</f>
        <v>3.6499903247506986</v>
      </c>
      <c r="DZ20" s="271">
        <f>Módulo1!LB28</f>
        <v>3.9229509480058873</v>
      </c>
      <c r="EA20" s="275"/>
      <c r="EB20" s="265"/>
      <c r="EC20" s="275"/>
      <c r="ED20" s="265"/>
      <c r="EE20" s="275"/>
      <c r="EF20" s="265"/>
    </row>
    <row r="21" spans="1:136">
      <c r="A21" s="255">
        <f>Módulo1!N29</f>
        <v>0.84509804001425681</v>
      </c>
      <c r="B21" s="268">
        <f>Módulo1!O29</f>
        <v>3.6676139678411084</v>
      </c>
      <c r="C21" s="271">
        <f>Módulo1!S29</f>
        <v>3.849454406608761</v>
      </c>
      <c r="D21" s="275">
        <f>Módulo1!AC29</f>
        <v>4.1891957533883568</v>
      </c>
      <c r="E21" s="265">
        <f>Módulo1!AV29</f>
        <v>3.8339610047258672</v>
      </c>
      <c r="F21" s="275">
        <f>Módulo1!AK29</f>
        <v>4.2565430734433045</v>
      </c>
      <c r="G21" s="265">
        <f>Módulo1!AY29</f>
        <v>3.8887212634311688</v>
      </c>
      <c r="H21" s="275">
        <f>Módulo1!AS29</f>
        <v>4.3797571668491742</v>
      </c>
      <c r="I21" s="265">
        <f>Módulo1!BB29</f>
        <v>3.9872758755484528</v>
      </c>
      <c r="K21" s="268">
        <f>Módulo1!BI29</f>
        <v>3.6147350154490425</v>
      </c>
      <c r="L21" s="278">
        <f>Módulo1!BM29</f>
        <v>3.8441958003908012</v>
      </c>
      <c r="M21" s="275">
        <f>Módulo1!BW29</f>
        <v>4.0925135079023827</v>
      </c>
      <c r="N21" s="265">
        <f>Módulo1!CP29</f>
        <v>3.6938562110895972</v>
      </c>
      <c r="O21" s="275">
        <f>Módulo1!CE29</f>
        <v>4.1527076568165846</v>
      </c>
      <c r="P21" s="265">
        <f>Módulo1!CS29</f>
        <v>3.7525219211119851</v>
      </c>
      <c r="Q21" s="275">
        <f>Módulo1!CM29</f>
        <v>4.3291770102141012</v>
      </c>
      <c r="R21" s="265">
        <f>Módulo1!CV29</f>
        <v>3.8977240061040583</v>
      </c>
      <c r="T21" s="268">
        <f>Módulo1!DB29</f>
        <v>3.5625976249827147</v>
      </c>
      <c r="U21" s="271">
        <f>Módulo1!DF29</f>
        <v>3.5291705763346295</v>
      </c>
      <c r="V21" s="275">
        <f>Módulo1!DP29</f>
        <v>3.7979654355409944</v>
      </c>
      <c r="W21" s="265">
        <f>Módulo1!EI29</f>
        <v>3.4735352593260616</v>
      </c>
      <c r="X21" s="275">
        <f>Módulo1!DX29</f>
        <v>3.8590690039242186</v>
      </c>
      <c r="Y21" s="265">
        <f>Módulo1!EL29</f>
        <v>3.5372833282787024</v>
      </c>
      <c r="Z21" s="275">
        <f>Módulo1!EF29</f>
        <v>4.0380620512171328</v>
      </c>
      <c r="AA21" s="265">
        <f>Módulo1!EO29</f>
        <v>3.6992141642822709</v>
      </c>
      <c r="AC21" s="268">
        <f>Módulo1!EU29</f>
        <v>3.6955084974760548</v>
      </c>
      <c r="AD21" s="271">
        <f>Módulo1!EY29</f>
        <v>3.8407550729416529</v>
      </c>
      <c r="AE21" s="275">
        <f>Módulo1!FI29</f>
        <v>4.1097078732084604</v>
      </c>
      <c r="AF21" s="265">
        <f>Módulo1!GB29</f>
        <v>3.69283559493531</v>
      </c>
      <c r="AG21" s="275">
        <f>Módulo1!FQ29</f>
        <v>3.8590690039242186</v>
      </c>
      <c r="AH21" s="265">
        <f>Módulo1!GE29</f>
        <v>3.751223676749655</v>
      </c>
      <c r="AI21" s="275">
        <f>Módulo1!FY29</f>
        <v>4.0380620512171328</v>
      </c>
      <c r="AJ21" s="265">
        <f>Módulo1!GH29</f>
        <v>3.8955542138516228</v>
      </c>
      <c r="AL21" s="268">
        <f>Módulo1!GN29</f>
        <v>3.6844682000654174</v>
      </c>
      <c r="AM21" s="271">
        <f>Módulo1!GR29</f>
        <v>3.818135219783926</v>
      </c>
      <c r="AN21" s="275">
        <f>Módulo1!HB29</f>
        <v>4.0708294426658469</v>
      </c>
      <c r="AO21" s="265">
        <f>Módulo1!HU29</f>
        <v>3.6684826667455899</v>
      </c>
      <c r="AP21" s="275">
        <f>Módulo1!HJ29</f>
        <v>4.130404842959063</v>
      </c>
      <c r="AQ21" s="265">
        <f>Módulo1!HX29</f>
        <v>3.7277182796786539</v>
      </c>
      <c r="AR21" s="275">
        <f>Módulo1!HR29</f>
        <v>4.3050769135091675</v>
      </c>
      <c r="AS21" s="265">
        <f>Módulo1!IA29</f>
        <v>3.874733006752733</v>
      </c>
      <c r="AW21" s="268">
        <f>'Módulo 2'!O29</f>
        <v>3.5891548380659044</v>
      </c>
      <c r="AX21" s="271">
        <f>'Módulo 2'!S29</f>
        <v>3.7801858324770055</v>
      </c>
      <c r="AY21" s="275">
        <f>'Módulo 2'!AC29</f>
        <v>4.0978072462762745</v>
      </c>
      <c r="AZ21" s="265">
        <f>'Módulo 2'!AV29</f>
        <v>3.771657952366831</v>
      </c>
      <c r="BA21" s="275">
        <f>'Módulo 2'!AK29</f>
        <v>4.129582641558545</v>
      </c>
      <c r="BB21" s="265">
        <f>'Módulo 2'!AY29</f>
        <v>3.6884805062368158</v>
      </c>
      <c r="BC21" s="275">
        <f>'Módulo 2'!AS29</f>
        <v>4.2427914534391915</v>
      </c>
      <c r="BD21" s="265">
        <f>'Módulo 2'!BB29</f>
        <v>3.7926626165380202</v>
      </c>
      <c r="BG21" s="268">
        <f>'Módulo 2'!BI29</f>
        <v>3.6043375631515238</v>
      </c>
      <c r="BH21" s="271">
        <f>'Módulo 2'!BM29</f>
        <v>3.8246620695720348</v>
      </c>
      <c r="BI21" s="275">
        <f>'Módulo 2'!BW29</f>
        <v>4.103721910431962</v>
      </c>
      <c r="BJ21" s="265">
        <f>'Módulo 2'!CP29</f>
        <v>3.7206106060193576</v>
      </c>
      <c r="BK21" s="275">
        <f>'Módulo 2'!CE29</f>
        <v>4.1353554870189324</v>
      </c>
      <c r="BL21" s="265">
        <f>'Módulo 2'!CS29</f>
        <v>3.7273342879293074</v>
      </c>
      <c r="BM21" s="275">
        <f>'Módulo 2'!CM29</f>
        <v>4.28675453055203</v>
      </c>
      <c r="BN21" s="265">
        <f>'Módulo 2'!CV29</f>
        <v>3.8518932673982187</v>
      </c>
      <c r="BQ21" s="268">
        <f>'Módulo 2'!DB29</f>
        <v>3.1001430251581246</v>
      </c>
      <c r="BR21" s="271">
        <f>'Módulo 2'!DF29</f>
        <v>3.5996258781451256</v>
      </c>
      <c r="BS21" s="275">
        <f>'Módulo 2'!DP29</f>
        <v>3.9197121051828692</v>
      </c>
      <c r="BT21" s="265">
        <f>'Módulo 2'!EI29</f>
        <v>3.5406473071418474</v>
      </c>
      <c r="BU21" s="275">
        <f>'Módulo 2'!DX29</f>
        <v>3.9517405638067618</v>
      </c>
      <c r="BV21" s="265">
        <f>'Módulo 2'!EL29</f>
        <v>3.5478608585093179</v>
      </c>
      <c r="BW21" s="275">
        <f>'Módulo 2'!EF29</f>
        <v>4.0463811666828953</v>
      </c>
      <c r="BX21" s="265">
        <f>'Módulo 2'!EO29</f>
        <v>3.6347586055238681</v>
      </c>
      <c r="CA21" s="268">
        <f>'Módulo 2'!EU29</f>
        <v>3.3350359317674041</v>
      </c>
      <c r="CB21" s="271">
        <f>'Módulo 2'!DX29</f>
        <v>3.9517405638067618</v>
      </c>
      <c r="CC21" s="275">
        <f>'Módulo 2'!FI29</f>
        <v>3.9444196423199696</v>
      </c>
      <c r="CD21" s="265">
        <f>'Módulo 2'!GB29</f>
        <v>3.5858883871151379</v>
      </c>
      <c r="CE21" s="275">
        <f>'Módulo 2'!FQ29</f>
        <v>3.9754963295397285</v>
      </c>
      <c r="CF21" s="265">
        <f>'Módulo 2'!GE29</f>
        <v>3.5930723090239853</v>
      </c>
      <c r="CG21" s="275">
        <f>'Módulo 2'!FY29</f>
        <v>4.0911029799649805</v>
      </c>
      <c r="CH21" s="265">
        <f>'Módulo 2'!GH29</f>
        <v>3.7114072758075447</v>
      </c>
      <c r="CK21" s="268">
        <f>'Módulo 2'!GN29</f>
        <v>3.3315081199817942</v>
      </c>
      <c r="CL21" s="271">
        <f>'Módulo 2'!GR29</f>
        <v>3.8863703250853012</v>
      </c>
      <c r="CM21" s="275">
        <f>'Módulo 2'!HB29</f>
        <v>4.1110470983759893</v>
      </c>
      <c r="CN21" s="265">
        <f>'Módulo 2'!HU29</f>
        <v>3.6687640086978832</v>
      </c>
      <c r="CO21" s="275">
        <f>'Módulo 2'!HJ29</f>
        <v>4.1434277973927855</v>
      </c>
      <c r="CP21" s="265">
        <f>'Módulo 2'!HX29</f>
        <v>3.6756458902266576</v>
      </c>
      <c r="CQ21" s="275">
        <f>'Módulo 2'!HR29</f>
        <v>4.2801678526663345</v>
      </c>
      <c r="CR21" s="265">
        <f>'Módulo 2'!IA29</f>
        <v>3.7908850586799749</v>
      </c>
      <c r="CV21" s="268">
        <f>Módulo1!IH29</f>
        <v>3.4885350227936929</v>
      </c>
      <c r="CW21" s="271">
        <f>Módulo1!IL29</f>
        <v>4.0209156752885189</v>
      </c>
      <c r="CX21" s="275"/>
      <c r="CY21" s="265"/>
      <c r="CZ21" s="275"/>
      <c r="DA21" s="265"/>
      <c r="DB21" s="275"/>
      <c r="DC21" s="265"/>
      <c r="DG21" s="268">
        <f>Módulo1!KB29</f>
        <v>3.7408128629162736</v>
      </c>
      <c r="DH21" s="271">
        <f>Módulo1!KF29</f>
        <v>3.8463595526894703</v>
      </c>
      <c r="DI21" s="275"/>
      <c r="DJ21" s="265"/>
      <c r="DK21" s="275"/>
      <c r="DL21" s="265"/>
      <c r="DM21" s="275"/>
      <c r="DN21" s="265"/>
      <c r="DP21" s="268">
        <f>Módulo1!KM29</f>
        <v>3.6450995678874998</v>
      </c>
      <c r="DQ21" s="271">
        <f>Módulo1!KQ29</f>
        <v>3.8385469651499307</v>
      </c>
      <c r="DR21" s="275"/>
      <c r="DS21" s="265"/>
      <c r="DT21" s="275"/>
      <c r="DU21" s="265"/>
      <c r="DV21" s="275"/>
      <c r="DW21" s="265"/>
      <c r="DY21" s="268">
        <f>Módulo1!KX29</f>
        <v>3.6563513715093876</v>
      </c>
      <c r="DZ21" s="271">
        <f>Módulo1!LB29</f>
        <v>3.9283583376887683</v>
      </c>
      <c r="EA21" s="275"/>
      <c r="EB21" s="265"/>
      <c r="EC21" s="275"/>
      <c r="ED21" s="265"/>
      <c r="EE21" s="275"/>
      <c r="EF21" s="265"/>
    </row>
    <row r="22" spans="1:136">
      <c r="A22" s="255">
        <f>Módulo1!N30</f>
        <v>0.87506126339170009</v>
      </c>
      <c r="B22" s="268">
        <f>Módulo1!O30</f>
        <v>3.6774507203476867</v>
      </c>
      <c r="C22" s="271">
        <f>Módulo1!S30</f>
        <v>3.8547210686296527</v>
      </c>
      <c r="D22" s="275">
        <f>Módulo1!AC30</f>
        <v>4.1967651269731903</v>
      </c>
      <c r="E22" s="265">
        <f>Módulo1!AV30</f>
        <v>3.8417377732346303</v>
      </c>
      <c r="F22" s="275">
        <f>Módulo1!AK30</f>
        <v>4.2631474057472767</v>
      </c>
      <c r="G22" s="265">
        <f>Módulo1!AY30</f>
        <v>3.8954554497835265</v>
      </c>
      <c r="H22" s="275">
        <f>Módulo1!AS30</f>
        <v>4.3845280601439436</v>
      </c>
      <c r="I22" s="265">
        <f>Módulo1!BB30</f>
        <v>3.9920358340802018</v>
      </c>
      <c r="K22" s="268">
        <f>Módulo1!BI30</f>
        <v>3.6245197603580923</v>
      </c>
      <c r="L22" s="278">
        <f>Módulo1!BM30</f>
        <v>3.8496892083954046</v>
      </c>
      <c r="M22" s="275">
        <f>Módulo1!BW30</f>
        <v>4.1003867638594107</v>
      </c>
      <c r="N22" s="265">
        <f>Módulo1!CP30</f>
        <v>3.7021851439896785</v>
      </c>
      <c r="O22" s="275">
        <f>Módulo1!CE30</f>
        <v>4.160050720996475</v>
      </c>
      <c r="P22" s="265">
        <f>Módulo1!CS30</f>
        <v>3.7602680589837769</v>
      </c>
      <c r="Q22" s="275">
        <f>Módulo1!CM30</f>
        <v>4.3344208790695156</v>
      </c>
      <c r="R22" s="265">
        <f>Módulo1!CV30</f>
        <v>3.9031325839035667</v>
      </c>
      <c r="T22" s="268">
        <f>Módulo1!DB30</f>
        <v>3.5720013193525535</v>
      </c>
      <c r="U22" s="271">
        <f>Módulo1!DF30</f>
        <v>3.5340863907118969</v>
      </c>
      <c r="V22" s="275">
        <f>Módulo1!DP30</f>
        <v>3.8059624078979812</v>
      </c>
      <c r="W22" s="265">
        <f>Módulo1!EI30</f>
        <v>3.4825350865699329</v>
      </c>
      <c r="X22" s="275">
        <f>Módulo1!DX30</f>
        <v>3.8665295772946826</v>
      </c>
      <c r="Y22" s="265">
        <f>Módulo1!EL30</f>
        <v>3.545765278041936</v>
      </c>
      <c r="Z22" s="275">
        <f>Módulo1!EF30</f>
        <v>4.0433947043529894</v>
      </c>
      <c r="AA22" s="265">
        <f>Módulo1!EO30</f>
        <v>3.7053802475211874</v>
      </c>
      <c r="AC22" s="268">
        <f>Módulo1!EU30</f>
        <v>3.7052557674229831</v>
      </c>
      <c r="AD22" s="271">
        <f>Módulo1!EY30</f>
        <v>3.8456894874910534</v>
      </c>
      <c r="AE22" s="275">
        <f>Módulo1!FI30</f>
        <v>4.1175414829381269</v>
      </c>
      <c r="AF22" s="265">
        <f>Módulo1!GB30</f>
        <v>3.7011274499916449</v>
      </c>
      <c r="AG22" s="275">
        <f>Módulo1!FQ30</f>
        <v>3.8665295772946826</v>
      </c>
      <c r="AH22" s="265">
        <f>Módulo1!GE30</f>
        <v>3.7589301933310399</v>
      </c>
      <c r="AI22" s="275">
        <f>Módulo1!FY30</f>
        <v>4.0433947043529894</v>
      </c>
      <c r="AJ22" s="265">
        <f>Módulo1!GH30</f>
        <v>3.9009246589395925</v>
      </c>
      <c r="AL22" s="268">
        <f>Módulo1!GN30</f>
        <v>3.6933009276425142</v>
      </c>
      <c r="AM22" s="271">
        <f>Módulo1!GR30</f>
        <v>3.8230696343333248</v>
      </c>
      <c r="AN22" s="275">
        <f>Módulo1!HB30</f>
        <v>4.0786212093843854</v>
      </c>
      <c r="AO22" s="265">
        <f>Módulo1!HU30</f>
        <v>3.6768875272876245</v>
      </c>
      <c r="AP22" s="275">
        <f>Módulo1!HJ30</f>
        <v>4.1376716566524792</v>
      </c>
      <c r="AQ22" s="265">
        <f>Módulo1!HX30</f>
        <v>3.7355460167017793</v>
      </c>
      <c r="AR22" s="275">
        <f>Módulo1!HR30</f>
        <v>4.3102657597127392</v>
      </c>
      <c r="AS22" s="265">
        <f>Módulo1!IA30</f>
        <v>3.8802218518956764</v>
      </c>
      <c r="AW22" s="268">
        <f>'Módulo 2'!O30</f>
        <v>3.597564539804698</v>
      </c>
      <c r="AX22" s="271">
        <f>'Módulo 2'!S30</f>
        <v>3.7853223914869676</v>
      </c>
      <c r="AY22" s="275">
        <f>'Módulo 2'!AC30</f>
        <v>4.1046119543657005</v>
      </c>
      <c r="AZ22" s="265">
        <f>'Módulo 2'!AV30</f>
        <v>3.7808243145041738</v>
      </c>
      <c r="BA22" s="275">
        <f>'Módulo 2'!AK30</f>
        <v>4.1360711277954181</v>
      </c>
      <c r="BB22" s="265">
        <f>'Módulo 2'!AY30</f>
        <v>3.6955415061282233</v>
      </c>
      <c r="BC22" s="275">
        <f>'Módulo 2'!AS30</f>
        <v>4.2482009714090818</v>
      </c>
      <c r="BD22" s="265">
        <f>'Módulo 2'!BB30</f>
        <v>3.7984908251847385</v>
      </c>
      <c r="BG22" s="268">
        <f>'Módulo 2'!BI30</f>
        <v>3.6128947146549351</v>
      </c>
      <c r="BH22" s="271">
        <f>'Módulo 2'!BM30</f>
        <v>3.8296149598543123</v>
      </c>
      <c r="BI22" s="275">
        <f>'Módulo 2'!BW30</f>
        <v>4.110262128987654</v>
      </c>
      <c r="BJ22" s="265">
        <f>'Módulo 2'!CP30</f>
        <v>3.7275336293271017</v>
      </c>
      <c r="BK22" s="275">
        <f>'Módulo 2'!CE30</f>
        <v>4.1415839980363138</v>
      </c>
      <c r="BL22" s="265">
        <f>'Módulo 2'!CS30</f>
        <v>3.7339809748461783</v>
      </c>
      <c r="BM22" s="275">
        <f>'Módulo 2'!CM30</f>
        <v>4.2908710232023459</v>
      </c>
      <c r="BN22" s="265">
        <f>'Módulo 2'!CV30</f>
        <v>3.856290576141026</v>
      </c>
      <c r="BQ22" s="268">
        <f>'Módulo 2'!DB30</f>
        <v>3.1073095310135046</v>
      </c>
      <c r="BR22" s="271">
        <f>'Módulo 2'!DF30</f>
        <v>3.6047716779103616</v>
      </c>
      <c r="BS22" s="275">
        <f>'Módulo 2'!DP30</f>
        <v>3.9266047983088281</v>
      </c>
      <c r="BT22" s="265">
        <f>'Módulo 2'!EI30</f>
        <v>3.5484213270180449</v>
      </c>
      <c r="BU22" s="275">
        <f>'Módulo 2'!DX30</f>
        <v>3.9583134498491073</v>
      </c>
      <c r="BV22" s="265">
        <f>'Módulo 2'!EL30</f>
        <v>3.5553477111029452</v>
      </c>
      <c r="BW22" s="275">
        <f>'Módulo 2'!EF30</f>
        <v>4.0519730409971739</v>
      </c>
      <c r="BX22" s="265">
        <f>'Módulo 2'!EO30</f>
        <v>3.6412232403392943</v>
      </c>
      <c r="CA22" s="268">
        <f>'Módulo 2'!EU30</f>
        <v>3.3425476160436021</v>
      </c>
      <c r="CB22" s="271">
        <f>'Módulo 2'!DX30</f>
        <v>3.9583134498491073</v>
      </c>
      <c r="CC22" s="275">
        <f>'Módulo 2'!FI30</f>
        <v>3.9509090527595077</v>
      </c>
      <c r="CD22" s="265">
        <f>'Módulo 2'!GB30</f>
        <v>3.5932082803387435</v>
      </c>
      <c r="CE22" s="275">
        <f>'Módulo 2'!FQ30</f>
        <v>3.9816663815340365</v>
      </c>
      <c r="CF22" s="265">
        <f>'Módulo 2'!GE30</f>
        <v>3.6001034187170884</v>
      </c>
      <c r="CG22" s="275">
        <f>'Módulo 2'!FY30</f>
        <v>4.0961722974042774</v>
      </c>
      <c r="CH22" s="265">
        <f>'Módulo 2'!GH30</f>
        <v>3.7173150864509705</v>
      </c>
      <c r="CK22" s="268">
        <f>'Módulo 2'!GN30</f>
        <v>3.339552825333453</v>
      </c>
      <c r="CL22" s="271">
        <f>'Módulo 2'!GR30</f>
        <v>3.8916223921796513</v>
      </c>
      <c r="CM22" s="275">
        <f>'Módulo 2'!HB30</f>
        <v>4.118223451891863</v>
      </c>
      <c r="CN22" s="265">
        <f>'Módulo 2'!HU30</f>
        <v>3.6763921916506876</v>
      </c>
      <c r="CO22" s="275">
        <f>'Módulo 2'!HJ30</f>
        <v>4.1502762326381291</v>
      </c>
      <c r="CP22" s="265">
        <f>'Módulo 2'!HX30</f>
        <v>3.6829932093453031</v>
      </c>
      <c r="CQ22" s="275">
        <f>'Módulo 2'!HR30</f>
        <v>4.2854217305701763</v>
      </c>
      <c r="CR22" s="265">
        <f>'Módulo 2'!IA30</f>
        <v>3.7965318917717576</v>
      </c>
      <c r="CV22" s="268">
        <f>Módulo1!IH30</f>
        <v>3.4953330750370855</v>
      </c>
      <c r="CW22" s="271">
        <f>Módulo1!IL30</f>
        <v>4.0254772015869751</v>
      </c>
      <c r="CX22" s="275"/>
      <c r="CY22" s="265"/>
      <c r="CZ22" s="275"/>
      <c r="DA22" s="265"/>
      <c r="DB22" s="275"/>
      <c r="DC22" s="265"/>
      <c r="DG22" s="268">
        <f>Módulo1!KB30</f>
        <v>3.7476454722870844</v>
      </c>
      <c r="DH22" s="271">
        <f>Módulo1!KF30</f>
        <v>3.8516391575846365</v>
      </c>
      <c r="DI22" s="275"/>
      <c r="DJ22" s="265"/>
      <c r="DK22" s="275"/>
      <c r="DL22" s="265"/>
      <c r="DM22" s="275"/>
      <c r="DN22" s="265"/>
      <c r="DP22" s="268">
        <f>Módulo1!KM30</f>
        <v>3.6516104632682795</v>
      </c>
      <c r="DQ22" s="271">
        <f>Módulo1!KQ30</f>
        <v>3.8438236965874411</v>
      </c>
      <c r="DR22" s="275"/>
      <c r="DS22" s="265"/>
      <c r="DT22" s="275"/>
      <c r="DU22" s="265"/>
      <c r="DV22" s="275"/>
      <c r="DW22" s="265"/>
      <c r="DY22" s="268">
        <f>Módulo1!KX30</f>
        <v>3.6622089562382252</v>
      </c>
      <c r="DZ22" s="271">
        <f>Módulo1!LB30</f>
        <v>3.9333598576115141</v>
      </c>
      <c r="EA22" s="275"/>
      <c r="EB22" s="265"/>
      <c r="EC22" s="275"/>
      <c r="ED22" s="265"/>
      <c r="EE22" s="275"/>
      <c r="EF22" s="265"/>
    </row>
    <row r="23" spans="1:136">
      <c r="A23" s="255">
        <f>Módulo1!N31</f>
        <v>0.90308998699194354</v>
      </c>
      <c r="B23" s="268">
        <f>Módulo1!O31</f>
        <v>3.686572678422956</v>
      </c>
      <c r="C23" s="271">
        <f>Módulo1!S31</f>
        <v>3.8596188196328076</v>
      </c>
      <c r="D23" s="275">
        <f>Módulo1!AC31</f>
        <v>4.2037805341938119</v>
      </c>
      <c r="E23" s="265">
        <f>Módulo1!AV31</f>
        <v>3.8489264614695662</v>
      </c>
      <c r="F23" s="275">
        <f>Módulo1!AK31</f>
        <v>4.2692670478471415</v>
      </c>
      <c r="G23" s="265">
        <f>Módulo1!AY31</f>
        <v>3.9016784932297481</v>
      </c>
      <c r="H23" s="275">
        <f>Módulo1!AS31</f>
        <v>4.3889462362468583</v>
      </c>
      <c r="I23" s="265">
        <f>Módulo1!BB31</f>
        <v>3.9964313680226331</v>
      </c>
      <c r="K23" s="268">
        <f>Módulo1!BI31</f>
        <v>3.6336089545705255</v>
      </c>
      <c r="L23" s="278">
        <f>Módulo1!BM31</f>
        <v>3.8547987360837421</v>
      </c>
      <c r="M23" s="275">
        <f>Módulo1!BW31</f>
        <v>4.1077067082497924</v>
      </c>
      <c r="N23" s="265">
        <f>Módulo1!CP31</f>
        <v>3.7099145422779949</v>
      </c>
      <c r="O23" s="275">
        <f>Módulo1!CE31</f>
        <v>4.1668719946847714</v>
      </c>
      <c r="P23" s="265">
        <f>Módulo1!CS31</f>
        <v>3.7674507991125457</v>
      </c>
      <c r="Q23" s="275">
        <f>Módulo1!CM31</f>
        <v>4.3392829543863334</v>
      </c>
      <c r="R23" s="265">
        <f>Módulo1!CV31</f>
        <v>3.9081396957419456</v>
      </c>
      <c r="T23" s="268">
        <f>Módulo1!DB31</f>
        <v>3.5807385756921857</v>
      </c>
      <c r="U23" s="271">
        <f>Módulo1!DF31</f>
        <v>3.5386569520906597</v>
      </c>
      <c r="V23" s="275">
        <f>Módulo1!DP31</f>
        <v>3.8133975392738573</v>
      </c>
      <c r="W23" s="265">
        <f>Módulo1!EI31</f>
        <v>3.4909016512378046</v>
      </c>
      <c r="X23" s="275">
        <f>Módulo1!DX31</f>
        <v>3.8734602030678804</v>
      </c>
      <c r="Y23" s="265">
        <f>Módulo1!EL31</f>
        <v>3.5536445337148499</v>
      </c>
      <c r="Z23" s="275">
        <f>Módulo1!EF31</f>
        <v>4.0483392907172737</v>
      </c>
      <c r="AA23" s="265">
        <f>Módulo1!EO31</f>
        <v>3.7110983880184367</v>
      </c>
      <c r="AC23" s="268">
        <f>Módulo1!EU31</f>
        <v>3.7143172861671445</v>
      </c>
      <c r="AD23" s="271">
        <f>Módulo1!EY31</f>
        <v>3.8502773426937602</v>
      </c>
      <c r="AE23" s="275">
        <f>Módulo1!FI31</f>
        <v>4.1248245464303031</v>
      </c>
      <c r="AF23" s="265">
        <f>Módulo1!GB31</f>
        <v>3.7088217636940195</v>
      </c>
      <c r="AG23" s="275">
        <f>Módulo1!FQ31</f>
        <v>3.8734602030678804</v>
      </c>
      <c r="AH23" s="265">
        <f>Módulo1!GE31</f>
        <v>3.7660755503335865</v>
      </c>
      <c r="AI23" s="275">
        <f>Módulo1!FY31</f>
        <v>4.0483392907172737</v>
      </c>
      <c r="AJ23" s="265">
        <f>Módulo1!GH31</f>
        <v>3.905896077454333</v>
      </c>
      <c r="AL23" s="268">
        <f>Módulo1!GN31</f>
        <v>3.7015124783559434</v>
      </c>
      <c r="AM23" s="271">
        <f>Módulo1!GR31</f>
        <v>3.8276574895360325</v>
      </c>
      <c r="AN23" s="275">
        <f>Módulo1!HB31</f>
        <v>4.0858653720503284</v>
      </c>
      <c r="AO23" s="265">
        <f>Módulo1!HU31</f>
        <v>3.6846888228194881</v>
      </c>
      <c r="AP23" s="275">
        <f>Módulo1!HJ31</f>
        <v>4.1444220755291399</v>
      </c>
      <c r="AQ23" s="265">
        <f>Módulo1!HX31</f>
        <v>3.7428058097908172</v>
      </c>
      <c r="AR23" s="275">
        <f>Módulo1!HR31</f>
        <v>4.315076796078599</v>
      </c>
      <c r="AS23" s="265">
        <f>Módulo1!IA31</f>
        <v>3.8853041802222079</v>
      </c>
      <c r="AW23" s="268">
        <f>'Módulo 2'!O31</f>
        <v>3.605373682978704</v>
      </c>
      <c r="AX23" s="271">
        <f>'Módulo 2'!S31</f>
        <v>3.7900989851858906</v>
      </c>
      <c r="AY23" s="275">
        <f>'Módulo 2'!AC31</f>
        <v>4.1109381397122711</v>
      </c>
      <c r="AZ23" s="265">
        <f>'Módulo 2'!AV31</f>
        <v>3.7893697941875204</v>
      </c>
      <c r="BA23" s="275">
        <f>'Módulo 2'!AK31</f>
        <v>4.1421004481988737</v>
      </c>
      <c r="BB23" s="265">
        <f>'Módulo 2'!AY31</f>
        <v>3.7020972904113876</v>
      </c>
      <c r="BC23" s="275">
        <f>'Módulo 2'!AS31</f>
        <v>4.2532229513456237</v>
      </c>
      <c r="BD23" s="265">
        <f>'Módulo 2'!BB31</f>
        <v>3.8038982945722131</v>
      </c>
      <c r="BG23" s="268">
        <f>'Módulo 2'!BI31</f>
        <v>3.6208382277867868</v>
      </c>
      <c r="BH23" s="271">
        <f>'Módulo 2'!BM31</f>
        <v>3.8342201004969478</v>
      </c>
      <c r="BI23" s="275">
        <f>'Módulo 2'!BW31</f>
        <v>4.1163546895913985</v>
      </c>
      <c r="BJ23" s="265">
        <f>'Módulo 2'!CP31</f>
        <v>3.7339722221939131</v>
      </c>
      <c r="BK23" s="275">
        <f>'Módulo 2'!CE31</f>
        <v>4.1473837646263085</v>
      </c>
      <c r="BL23" s="265">
        <f>'Módulo 2'!CS31</f>
        <v>3.740162448280294</v>
      </c>
      <c r="BM23" s="275">
        <f>'Módulo 2'!CM31</f>
        <v>4.2946946588368293</v>
      </c>
      <c r="BN23" s="265">
        <f>'Módulo 2'!CV31</f>
        <v>3.8603725547221988</v>
      </c>
      <c r="BQ23" s="268">
        <f>'Módulo 2'!DB31</f>
        <v>3.1139928397593879</v>
      </c>
      <c r="BR23" s="271">
        <f>'Módulo 2'!DF31</f>
        <v>3.6095568647809637</v>
      </c>
      <c r="BS23" s="275">
        <f>'Módulo 2'!DP31</f>
        <v>3.9330128804691316</v>
      </c>
      <c r="BT23" s="265">
        <f>'Módulo 2'!EI31</f>
        <v>3.5556477445059369</v>
      </c>
      <c r="BU23" s="275">
        <f>'Módulo 2'!DX31</f>
        <v>3.9644213048322627</v>
      </c>
      <c r="BV23" s="265">
        <f>'Módulo 2'!EL31</f>
        <v>3.5623063003014939</v>
      </c>
      <c r="BW23" s="275">
        <f>'Módulo 2'!EF31</f>
        <v>4.057166037335767</v>
      </c>
      <c r="BX23" s="265">
        <f>'Módulo 2'!EO31</f>
        <v>3.6472297286691129</v>
      </c>
      <c r="CA23" s="268">
        <f>'Módulo 2'!EU31</f>
        <v>3.3495415698445883</v>
      </c>
      <c r="CB23" s="271">
        <f>'Módulo 2'!DX31</f>
        <v>3.9644213048322627</v>
      </c>
      <c r="CC23" s="275">
        <f>'Módulo 2'!FI31</f>
        <v>3.9569371621588765</v>
      </c>
      <c r="CD23" s="265">
        <f>'Módulo 2'!GB31</f>
        <v>3.6000138155097101</v>
      </c>
      <c r="CE23" s="275">
        <f>'Módulo 2'!FQ31</f>
        <v>3.9873951072390823</v>
      </c>
      <c r="CF23" s="265">
        <f>'Módulo 2'!GE31</f>
        <v>3.6066398400400761</v>
      </c>
      <c r="CG23" s="275">
        <f>'Módulo 2'!FY31</f>
        <v>4.1008767049506094</v>
      </c>
      <c r="CH23" s="265">
        <f>'Módulo 2'!GH31</f>
        <v>3.7228003938055121</v>
      </c>
      <c r="CK23" s="268">
        <f>'Módulo 2'!GN31</f>
        <v>3.3470465362989654</v>
      </c>
      <c r="CL23" s="271">
        <f>'Módulo 2'!GR31</f>
        <v>3.8965063992630968</v>
      </c>
      <c r="CM23" s="275">
        <f>'Módulo 2'!HB31</f>
        <v>4.1248951106801774</v>
      </c>
      <c r="CN23" s="265">
        <f>'Módulo 2'!HU31</f>
        <v>3.6834757707911496</v>
      </c>
      <c r="CO23" s="275">
        <f>'Módulo 2'!HJ31</f>
        <v>4.1566400393968568</v>
      </c>
      <c r="CP23" s="265">
        <f>'Módulo 2'!HX31</f>
        <v>3.6898152842978242</v>
      </c>
      <c r="CQ23" s="275">
        <f>'Módulo 2'!HR31</f>
        <v>4.2902990044194018</v>
      </c>
      <c r="CR23" s="265">
        <f>'Módulo 2'!IA31</f>
        <v>3.8017720929870604</v>
      </c>
      <c r="CV23" s="268">
        <f>Módulo1!IH31</f>
        <v>3.5016512107370468</v>
      </c>
      <c r="CW23" s="271">
        <f>Módulo1!IL31</f>
        <v>4.0297169422295687</v>
      </c>
      <c r="CX23" s="275"/>
      <c r="CY23" s="265"/>
      <c r="CZ23" s="275"/>
      <c r="DA23" s="265"/>
      <c r="DB23" s="275"/>
      <c r="DC23" s="265"/>
      <c r="DG23" s="268">
        <f>Módulo1!KB31</f>
        <v>3.7539763657821235</v>
      </c>
      <c r="DH23" s="271">
        <f>Módulo1!KF31</f>
        <v>3.8565489448595733</v>
      </c>
      <c r="DI23" s="275"/>
      <c r="DJ23" s="265"/>
      <c r="DK23" s="275"/>
      <c r="DL23" s="265"/>
      <c r="DM23" s="275"/>
      <c r="DN23" s="265"/>
      <c r="DP23" s="268">
        <f>Módulo1!KM31</f>
        <v>3.6576376250694222</v>
      </c>
      <c r="DQ23" s="271">
        <f>Módulo1!KQ31</f>
        <v>3.848730811680249</v>
      </c>
      <c r="DR23" s="275"/>
      <c r="DS23" s="265"/>
      <c r="DT23" s="275"/>
      <c r="DU23" s="265"/>
      <c r="DV23" s="275"/>
      <c r="DW23" s="265"/>
      <c r="DY23" s="268">
        <f>Módulo1!KX31</f>
        <v>3.6676323715016221</v>
      </c>
      <c r="DZ23" s="271">
        <f>Módulo1!LB31</f>
        <v>3.9380100454841731</v>
      </c>
      <c r="EA23" s="275"/>
      <c r="EB23" s="265"/>
      <c r="EC23" s="275"/>
      <c r="ED23" s="265"/>
      <c r="EE23" s="275"/>
      <c r="EF23" s="265"/>
    </row>
    <row r="24" spans="1:136">
      <c r="A24" s="255">
        <f>Módulo1!N32</f>
        <v>0.92941892571429274</v>
      </c>
      <c r="B24" s="268">
        <f>Módulo1!O32</f>
        <v>3.6950709881631889</v>
      </c>
      <c r="C24" s="271">
        <f>Módulo1!S32</f>
        <v>3.8641941640691249</v>
      </c>
      <c r="D24" s="275">
        <f>Módulo1!AC32</f>
        <v>4.2103132364063605</v>
      </c>
      <c r="E24" s="265">
        <f>Módulo1!AV32</f>
        <v>3.8556035665020429</v>
      </c>
      <c r="F24" s="275">
        <f>Módulo1!AK32</f>
        <v>4.2749645168040171</v>
      </c>
      <c r="G24" s="265">
        <f>Módulo1!AY32</f>
        <v>3.9074571272162619</v>
      </c>
      <c r="H24" s="275">
        <f>Módulo1!AS32</f>
        <v>4.3930574467054626</v>
      </c>
      <c r="I24" s="265">
        <f>Módulo1!BB32</f>
        <v>4.0005104311452993</v>
      </c>
      <c r="K24" s="268">
        <f>Módulo1!BI32</f>
        <v>3.6420903560639024</v>
      </c>
      <c r="L24" s="278">
        <f>Módulo1!BM32</f>
        <v>3.8595727119740935</v>
      </c>
      <c r="M24" s="275">
        <f>Módulo1!BW32</f>
        <v>4.1145427537630841</v>
      </c>
      <c r="N24" s="265">
        <f>Módulo1!CP32</f>
        <v>3.717120432207599</v>
      </c>
      <c r="O24" s="275">
        <f>Módulo1!CE32</f>
        <v>4.173237298454433</v>
      </c>
      <c r="P24" s="265">
        <f>Módulo1!CS32</f>
        <v>3.7741419793233146</v>
      </c>
      <c r="Q24" s="275">
        <f>Módulo1!CM32</f>
        <v>4.343812063133794</v>
      </c>
      <c r="R24" s="265">
        <f>Módulo1!CV32</f>
        <v>3.9127972118574972</v>
      </c>
      <c r="T24" s="268">
        <f>Módulo1!DB32</f>
        <v>3.5888932672356697</v>
      </c>
      <c r="U24" s="271">
        <f>Módulo1!DF32</f>
        <v>3.5429258462918347</v>
      </c>
      <c r="V24" s="275">
        <f>Módulo1!DP32</f>
        <v>3.8203413050034665</v>
      </c>
      <c r="W24" s="265">
        <f>Módulo1!EI32</f>
        <v>3.4987143793057323</v>
      </c>
      <c r="X24" s="275">
        <f>Módulo1!DX32</f>
        <v>3.8799277214399761</v>
      </c>
      <c r="Y24" s="265">
        <f>Módulo1!EL32</f>
        <v>3.560997073251269</v>
      </c>
      <c r="Z24" s="275">
        <f>Módulo1!EF32</f>
        <v>4.0529454288822242</v>
      </c>
      <c r="AA24" s="265">
        <f>Módulo1!EO32</f>
        <v>3.7164258138335926</v>
      </c>
      <c r="AC24" s="268">
        <f>Módulo1!EU32</f>
        <v>3.7227788737837955</v>
      </c>
      <c r="AD24" s="271">
        <f>Módulo1!EY32</f>
        <v>3.854562389288184</v>
      </c>
      <c r="AE24" s="275">
        <f>Módulo1!FI32</f>
        <v>4.1316261303981054</v>
      </c>
      <c r="AF24" s="265">
        <f>Módulo1!GB32</f>
        <v>3.7159943517914886</v>
      </c>
      <c r="AG24" s="275">
        <f>Módulo1!FQ32</f>
        <v>3.8799277214399761</v>
      </c>
      <c r="AH24" s="265">
        <f>Módulo1!GE32</f>
        <v>3.7727313418082211</v>
      </c>
      <c r="AI24" s="275">
        <f>Módulo1!FY32</f>
        <v>4.0529454288822242</v>
      </c>
      <c r="AJ24" s="265">
        <f>Módulo1!GH32</f>
        <v>3.9105200525666906</v>
      </c>
      <c r="AL24" s="268">
        <f>Módulo1!GN32</f>
        <v>3.7091807994556509</v>
      </c>
      <c r="AM24" s="271">
        <f>Módulo1!GR32</f>
        <v>3.8319425361304571</v>
      </c>
      <c r="AN24" s="275">
        <f>Módulo1!HB32</f>
        <v>4.0926306282109861</v>
      </c>
      <c r="AO24" s="265">
        <f>Módulo1!HU32</f>
        <v>3.6919630032571229</v>
      </c>
      <c r="AP24" s="275">
        <f>Módulo1!HJ32</f>
        <v>4.1507212406262983</v>
      </c>
      <c r="AQ24" s="265">
        <f>Módulo1!HX32</f>
        <v>3.7495699895102272</v>
      </c>
      <c r="AR24" s="275">
        <f>Módulo1!HR32</f>
        <v>4.3195583413567942</v>
      </c>
      <c r="AS24" s="265">
        <f>Módulo1!IA32</f>
        <v>3.8900324525413121</v>
      </c>
      <c r="AW24" s="268">
        <f>'Módulo 2'!O32</f>
        <v>3.6126580125630356</v>
      </c>
      <c r="AX24" s="271">
        <f>'Módulo 2'!S32</f>
        <v>3.7945610019308051</v>
      </c>
      <c r="AY24" s="275">
        <f>'Módulo 2'!AC32</f>
        <v>4.1168458987213405</v>
      </c>
      <c r="AZ24" s="265">
        <f>'Módulo 2'!AV32</f>
        <v>3.7973711837899322</v>
      </c>
      <c r="BA24" s="275">
        <f>'Módulo 2'!AK32</f>
        <v>4.1477284384827584</v>
      </c>
      <c r="BB24" s="265">
        <f>'Módulo 2'!AY32</f>
        <v>3.7082118609407204</v>
      </c>
      <c r="BC24" s="275">
        <f>'Módulo 2'!AS32</f>
        <v>4.2579065317829299</v>
      </c>
      <c r="BD24" s="265">
        <f>'Módulo 2'!BB32</f>
        <v>3.8089386564010557</v>
      </c>
      <c r="BG24" s="268">
        <f>'Módulo 2'!BI32</f>
        <v>3.6282455939727312</v>
      </c>
      <c r="BH24" s="271">
        <f>'Módulo 2'!BM32</f>
        <v>3.8385213850542268</v>
      </c>
      <c r="BI24" s="275">
        <f>'Módulo 2'!BW32</f>
        <v>4.1220552282170333</v>
      </c>
      <c r="BJ24" s="265">
        <f>'Módulo 2'!CP32</f>
        <v>3.7399871850378106</v>
      </c>
      <c r="BK24" s="275">
        <f>'Módulo 2'!CE32</f>
        <v>4.1528082149204311</v>
      </c>
      <c r="BL24" s="265">
        <f>'Módulo 2'!CS32</f>
        <v>3.7459371194172482</v>
      </c>
      <c r="BM24" s="275">
        <f>'Módulo 2'!CM32</f>
        <v>4.2982625061522883</v>
      </c>
      <c r="BN24" s="265">
        <f>'Módulo 2'!CV32</f>
        <v>3.8641793255722199</v>
      </c>
      <c r="BQ24" s="268">
        <f>'Módulo 2'!DB32</f>
        <v>3.1202525758128674</v>
      </c>
      <c r="BR24" s="271">
        <f>'Módulo 2'!DF32</f>
        <v>3.6140269087683752</v>
      </c>
      <c r="BS24" s="275">
        <f>'Módulo 2'!DP32</f>
        <v>3.938997208083828</v>
      </c>
      <c r="BT24" s="265">
        <f>'Módulo 2'!EI32</f>
        <v>3.5623953921035114</v>
      </c>
      <c r="BU24" s="275">
        <f>'Módulo 2'!DX32</f>
        <v>3.9701226980808357</v>
      </c>
      <c r="BV24" s="265">
        <f>'Módulo 2'!EL32</f>
        <v>3.568803092801752</v>
      </c>
      <c r="BW24" s="275">
        <f>'Módulo 2'!EF32</f>
        <v>4.0620106163244678</v>
      </c>
      <c r="BX24" s="265">
        <f>'Módulo 2'!EO32</f>
        <v>3.6528358643859833</v>
      </c>
      <c r="CA24" s="268">
        <f>'Módulo 2'!EU32</f>
        <v>3.356082225693557</v>
      </c>
      <c r="CB24" s="271">
        <f>'Módulo 2'!DX32</f>
        <v>3.9701226980808357</v>
      </c>
      <c r="CC24" s="275">
        <f>'Módulo 2'!FI32</f>
        <v>3.9625620502935646</v>
      </c>
      <c r="CD24" s="265">
        <f>'Módulo 2'!GB32</f>
        <v>3.6063696461648296</v>
      </c>
      <c r="CE24" s="275">
        <f>'Módulo 2'!FQ32</f>
        <v>3.9927382244989835</v>
      </c>
      <c r="CF24" s="265">
        <f>'Módulo 2'!GE32</f>
        <v>3.6127438036071742</v>
      </c>
      <c r="CG24" s="275">
        <f>'Módulo 2'!FY32</f>
        <v>4.1052625919660581</v>
      </c>
      <c r="CH24" s="265">
        <f>'Módulo 2'!GH32</f>
        <v>3.7279168206065747</v>
      </c>
      <c r="CK24" s="268">
        <f>'Módulo 2'!GN32</f>
        <v>3.354057594111461</v>
      </c>
      <c r="CL24" s="271">
        <f>'Módulo 2'!GR32</f>
        <v>3.9010687553608174</v>
      </c>
      <c r="CM24" s="275">
        <f>'Módulo 2'!HB32</f>
        <v>4.1311255061580239</v>
      </c>
      <c r="CN24" s="265">
        <f>'Módulo 2'!HU32</f>
        <v>3.69008364130225</v>
      </c>
      <c r="CO24" s="275">
        <f>'Módulo 2'!HJ32</f>
        <v>4.1625803084938244</v>
      </c>
      <c r="CP24" s="265">
        <f>'Módulo 2'!HX32</f>
        <v>3.6961786190875978</v>
      </c>
      <c r="CQ24" s="275">
        <f>'Módulo 2'!HR32</f>
        <v>4.2948474812971371</v>
      </c>
      <c r="CR24" s="265">
        <f>'Módulo 2'!IA32</f>
        <v>3.8066574709274681</v>
      </c>
      <c r="CV24" s="268">
        <f>Módulo1!IH32</f>
        <v>3.5075499279189515</v>
      </c>
      <c r="CW24" s="271">
        <f>Módulo1!IL32</f>
        <v>4.0336756193499719</v>
      </c>
      <c r="CX24" s="275"/>
      <c r="CY24" s="265"/>
      <c r="CZ24" s="275"/>
      <c r="DA24" s="265"/>
      <c r="DB24" s="275"/>
      <c r="DC24" s="265"/>
      <c r="DG24" s="268">
        <f>Módulo1!KB32</f>
        <v>3.7598700458555712</v>
      </c>
      <c r="DH24" s="271">
        <f>Módulo1!KF32</f>
        <v>3.8611355332503292</v>
      </c>
      <c r="DI24" s="275"/>
      <c r="DJ24" s="265"/>
      <c r="DK24" s="275"/>
      <c r="DL24" s="265"/>
      <c r="DM24" s="275"/>
      <c r="DN24" s="265"/>
      <c r="DP24" s="268">
        <f>Módulo1!KM32</f>
        <v>3.6632436290908847</v>
      </c>
      <c r="DQ24" s="271">
        <f>Módulo1!KQ32</f>
        <v>3.8533149037918717</v>
      </c>
      <c r="DR24" s="275"/>
      <c r="DS24" s="265"/>
      <c r="DT24" s="275"/>
      <c r="DU24" s="265"/>
      <c r="DV24" s="275"/>
      <c r="DW24" s="265"/>
      <c r="DY24" s="268">
        <f>Módulo1!KX32</f>
        <v>3.6726777868878107</v>
      </c>
      <c r="DZ24" s="271">
        <f>Módulo1!LB32</f>
        <v>3.9423532587124668</v>
      </c>
      <c r="EA24" s="275"/>
      <c r="EB24" s="265"/>
      <c r="EC24" s="275"/>
      <c r="ED24" s="265"/>
      <c r="EE24" s="275"/>
      <c r="EF24" s="265"/>
    </row>
    <row r="25" spans="1:136">
      <c r="A25" s="255">
        <f>Módulo1!N33</f>
        <v>0.95424250943932487</v>
      </c>
      <c r="B25" s="268">
        <f>Módulo1!O33</f>
        <v>3.7030206946713116</v>
      </c>
      <c r="C25" s="271">
        <f>Módulo1!S33</f>
        <v>3.8684854294723263</v>
      </c>
      <c r="D25" s="275">
        <f>Módulo1!AC33</f>
        <v>4.2164218124126442</v>
      </c>
      <c r="E25" s="265">
        <f>Módulo1!AV33</f>
        <v>3.8618318953192041</v>
      </c>
      <c r="F25" s="275">
        <f>Módulo1!AK33</f>
        <v>4.2802911777954789</v>
      </c>
      <c r="G25" s="265">
        <f>Módulo1!AY33</f>
        <v>3.9128461064181588</v>
      </c>
      <c r="H25" s="275">
        <f>Módulo1!AS33</f>
        <v>4.3968992446608119</v>
      </c>
      <c r="I25" s="265">
        <f>Módulo1!BB33</f>
        <v>4.0043123137964027</v>
      </c>
      <c r="K25" s="268">
        <f>Módulo1!BI33</f>
        <v>3.6500363222041354</v>
      </c>
      <c r="L25" s="278">
        <f>Módulo1!BM33</f>
        <v>3.8640509744859997</v>
      </c>
      <c r="M25" s="275">
        <f>Módulo1!BW33</f>
        <v>4.1209521727419469</v>
      </c>
      <c r="N25" s="265">
        <f>Módulo1!CP33</f>
        <v>3.7238654559353939</v>
      </c>
      <c r="O25" s="275">
        <f>Módulo1!CE33</f>
        <v>4.1792008985457905</v>
      </c>
      <c r="P25" s="265">
        <f>Módulo1!CS33</f>
        <v>3.7804007449457409</v>
      </c>
      <c r="Q25" s="275">
        <f>Módulo1!CM33</f>
        <v>4.3480483776342878</v>
      </c>
      <c r="R25" s="265">
        <f>Módulo1!CV33</f>
        <v>3.9171477499604759</v>
      </c>
      <c r="T25" s="268">
        <f>Módulo1!DB33</f>
        <v>3.5965345780336913</v>
      </c>
      <c r="U25" s="271">
        <f>Módulo1!DF33</f>
        <v>3.5469289877412709</v>
      </c>
      <c r="V25" s="275">
        <f>Módulo1!DP33</f>
        <v>3.826851854868941</v>
      </c>
      <c r="W25" s="265">
        <f>Módulo1!EI33</f>
        <v>3.5060388113075933</v>
      </c>
      <c r="X25" s="275">
        <f>Módulo1!DX33</f>
        <v>3.8859872401829794</v>
      </c>
      <c r="Y25" s="265">
        <f>Módulo1!EL33</f>
        <v>3.5678855468801824</v>
      </c>
      <c r="Z25" s="275">
        <f>Módulo1!EF33</f>
        <v>4.0572539436064554</v>
      </c>
      <c r="AA25" s="265">
        <f>Módulo1!EO33</f>
        <v>3.7214096191902346</v>
      </c>
      <c r="AC25" s="268">
        <f>Módulo1!EU33</f>
        <v>3.7307113860293142</v>
      </c>
      <c r="AD25" s="271">
        <f>Módulo1!EY33</f>
        <v>3.8585806775910845</v>
      </c>
      <c r="AE25" s="275">
        <f>Módulo1!FI33</f>
        <v>4.1380032216368248</v>
      </c>
      <c r="AF25" s="265">
        <f>Módulo1!GB33</f>
        <v>3.7227076783119926</v>
      </c>
      <c r="AG25" s="275">
        <f>Módulo1!FQ33</f>
        <v>3.8859872401829794</v>
      </c>
      <c r="AH25" s="265">
        <f>Módulo1!GE33</f>
        <v>3.7789565077150722</v>
      </c>
      <c r="AI25" s="275">
        <f>Módulo1!FY33</f>
        <v>4.0572539436064554</v>
      </c>
      <c r="AJ25" s="265">
        <f>Módulo1!GH33</f>
        <v>3.9148389627790041</v>
      </c>
      <c r="AL25" s="268">
        <f>Módulo1!GN33</f>
        <v>3.7163702075777416</v>
      </c>
      <c r="AM25" s="271">
        <f>Módulo1!GR33</f>
        <v>3.8359608244333585</v>
      </c>
      <c r="AN25" s="275">
        <f>Módulo1!HB33</f>
        <v>4.0989736600695021</v>
      </c>
      <c r="AO25" s="265">
        <f>Módulo1!HU33</f>
        <v>3.6987730694502834</v>
      </c>
      <c r="AP25" s="275">
        <f>Módulo1!HJ33</f>
        <v>4.1566228578312705</v>
      </c>
      <c r="AQ25" s="265">
        <f>Módulo1!HX33</f>
        <v>3.755898116516815</v>
      </c>
      <c r="AR25" s="275">
        <f>Módulo1!HR33</f>
        <v>4.3237501495988377</v>
      </c>
      <c r="AS25" s="265">
        <f>Módulo1!IA33</f>
        <v>3.894449779032644</v>
      </c>
      <c r="AW25" s="268">
        <f>'Módulo 2'!O33</f>
        <v>3.6194799988391475</v>
      </c>
      <c r="AX25" s="271">
        <f>'Módulo 2'!S33</f>
        <v>3.798745848012707</v>
      </c>
      <c r="AY25" s="275">
        <f>'Módulo 2'!AC33</f>
        <v>4.1223848057166634</v>
      </c>
      <c r="AZ25" s="265">
        <f>'Módulo 2'!AV33</f>
        <v>3.8048919473826142</v>
      </c>
      <c r="BA25" s="275">
        <f>'Módulo 2'!AK33</f>
        <v>4.1530027885539571</v>
      </c>
      <c r="BB25" s="265">
        <f>'Módulo 2'!AY33</f>
        <v>3.7139379515229738</v>
      </c>
      <c r="BC25" s="275">
        <f>'Módulo 2'!AS33</f>
        <v>4.2622921907175924</v>
      </c>
      <c r="BD25" s="265">
        <f>'Módulo 2'!BB33</f>
        <v>3.8136560567217153</v>
      </c>
      <c r="BG25" s="268">
        <f>'Módulo 2'!BI33</f>
        <v>3.6351807178958193</v>
      </c>
      <c r="BH25" s="271">
        <f>'Módulo 2'!BM33</f>
        <v>3.8425549824192982</v>
      </c>
      <c r="BI25" s="275">
        <f>'Módulo 2'!BW33</f>
        <v>4.1274096965379483</v>
      </c>
      <c r="BJ25" s="265">
        <f>'Módulo 2'!CP33</f>
        <v>3.7456286708073332</v>
      </c>
      <c r="BK25" s="275">
        <f>'Módulo 2'!CE33</f>
        <v>4.1579014608661407</v>
      </c>
      <c r="BL25" s="265">
        <f>'Módulo 2'!CS33</f>
        <v>3.7513531670568931</v>
      </c>
      <c r="BM25" s="275">
        <f>'Módulo 2'!CM33</f>
        <v>4.3016051045734311</v>
      </c>
      <c r="BN25" s="265">
        <f>'Módulo 2'!CV33</f>
        <v>3.8677439191212311</v>
      </c>
      <c r="BQ25" s="268">
        <f>'Módulo 2'!DB33</f>
        <v>3.1261380328028849</v>
      </c>
      <c r="BR25" s="271">
        <f>'Módulo 2'!DF33</f>
        <v>3.6182192834581302</v>
      </c>
      <c r="BS25" s="275">
        <f>'Módulo 2'!DP33</f>
        <v>3.9446079828498237</v>
      </c>
      <c r="BT25" s="265">
        <f>'Módulo 2'!EI33</f>
        <v>3.5687210445678095</v>
      </c>
      <c r="BU25" s="275">
        <f>'Módulo 2'!DX33</f>
        <v>3.9754659249180153</v>
      </c>
      <c r="BV25" s="265">
        <f>'Módulo 2'!EL33</f>
        <v>3.574892903990619</v>
      </c>
      <c r="BW25" s="275">
        <f>'Módulo 2'!EF33</f>
        <v>4.066548359924548</v>
      </c>
      <c r="BX25" s="265">
        <f>'Módulo 2'!EO33</f>
        <v>3.6580892918623085</v>
      </c>
      <c r="CA25" s="268">
        <f>'Módulo 2'!EU33</f>
        <v>3.3622228005340511</v>
      </c>
      <c r="CB25" s="271">
        <f>'Módulo 2'!DX33</f>
        <v>3.9754659249180153</v>
      </c>
      <c r="CC25" s="275">
        <f>'Módulo 2'!FI33</f>
        <v>3.9678316168356669</v>
      </c>
      <c r="CD25" s="265">
        <f>'Módulo 2'!GB33</f>
        <v>3.6123290954276772</v>
      </c>
      <c r="CE25" s="275">
        <f>'Módulo 2'!FQ33</f>
        <v>3.9977416676992643</v>
      </c>
      <c r="CF25" s="265">
        <f>'Módulo 2'!GE33</f>
        <v>3.6184666280032953</v>
      </c>
      <c r="CG25" s="275">
        <f>'Módulo 2'!FY33</f>
        <v>4.1093681572277934</v>
      </c>
      <c r="CH25" s="265">
        <f>'Módulo 2'!GH33</f>
        <v>3.7327085307812911</v>
      </c>
      <c r="CK25" s="268">
        <f>'Módulo 2'!GN33</f>
        <v>3.3606424709598715</v>
      </c>
      <c r="CL25" s="271">
        <f>'Módulo 2'!GR33</f>
        <v>3.9053477079356922</v>
      </c>
      <c r="CM25" s="275">
        <f>'Módulo 2'!HB33</f>
        <v>4.1369669567903218</v>
      </c>
      <c r="CN25" s="265">
        <f>'Módulo 2'!HU33</f>
        <v>3.6962725810305237</v>
      </c>
      <c r="CO25" s="275">
        <f>'Módulo 2'!HJ33</f>
        <v>4.168147406878961</v>
      </c>
      <c r="CP25" s="265">
        <f>'Módulo 2'!HX33</f>
        <v>3.7021380135220912</v>
      </c>
      <c r="CQ25" s="275">
        <f>'Módulo 2'!HR33</f>
        <v>4.2991065336182563</v>
      </c>
      <c r="CR25" s="265">
        <f>'Módulo 2'!IA33</f>
        <v>3.8112306713696875</v>
      </c>
      <c r="CV25" s="268">
        <f>Módulo1!IH33</f>
        <v>3.5130791029424677</v>
      </c>
      <c r="CW25" s="271">
        <f>Módulo1!IL33</f>
        <v>4.0373867757622381</v>
      </c>
      <c r="CX25" s="275"/>
      <c r="CY25" s="265"/>
      <c r="CZ25" s="275"/>
      <c r="DA25" s="265"/>
      <c r="DB25" s="275"/>
      <c r="DC25" s="265"/>
      <c r="DG25" s="268">
        <f>Módulo1!KB33</f>
        <v>3.7653795462835022</v>
      </c>
      <c r="DH25" s="271">
        <f>Módulo1!KF33</f>
        <v>3.8654373444809198</v>
      </c>
      <c r="DI25" s="275"/>
      <c r="DJ25" s="265"/>
      <c r="DK25" s="275"/>
      <c r="DL25" s="265"/>
      <c r="DM25" s="275"/>
      <c r="DN25" s="265"/>
      <c r="DP25" s="268">
        <f>Módulo1!KM33</f>
        <v>3.6684798795232361</v>
      </c>
      <c r="DQ25" s="271">
        <f>Módulo1!KQ33</f>
        <v>3.8576143737350632</v>
      </c>
      <c r="DR25" s="275"/>
      <c r="DS25" s="265"/>
      <c r="DT25" s="275"/>
      <c r="DU25" s="265"/>
      <c r="DV25" s="275"/>
      <c r="DW25" s="265"/>
      <c r="DY25" s="268">
        <f>Módulo1!KX33</f>
        <v>3.6773913379613452</v>
      </c>
      <c r="DZ25" s="271">
        <f>Módulo1!LB33</f>
        <v>3.9464260470035701</v>
      </c>
      <c r="EA25" s="275"/>
      <c r="EB25" s="265"/>
      <c r="EC25" s="275"/>
      <c r="ED25" s="265"/>
      <c r="EE25" s="275"/>
      <c r="EF25" s="265"/>
    </row>
    <row r="26" spans="1:136">
      <c r="A26" s="255">
        <f>Módulo1!N34</f>
        <v>0.97772360528884772</v>
      </c>
      <c r="B26" s="268">
        <f>Módulo1!O34</f>
        <v>3.7104842957749327</v>
      </c>
      <c r="C26" s="271">
        <f>Módulo1!S34</f>
        <v>3.8725245677863058</v>
      </c>
      <c r="D26" s="275">
        <f>Módulo1!AC34</f>
        <v>4.2221549753206746</v>
      </c>
      <c r="E26" s="265">
        <f>Módulo1!AV34</f>
        <v>3.8676636154595436</v>
      </c>
      <c r="F26" s="275">
        <f>Módulo1!AK34</f>
        <v>4.2852897258921576</v>
      </c>
      <c r="G26" s="265">
        <f>Módulo1!AY34</f>
        <v>3.9178908826686247</v>
      </c>
      <c r="H26" s="275">
        <f>Módulo1!AS34</f>
        <v>4.400502816285095</v>
      </c>
      <c r="I26" s="265">
        <f>Módulo1!BB34</f>
        <v>4.0078695885846063</v>
      </c>
      <c r="K26" s="268">
        <f>Módulo1!BI34</f>
        <v>3.6575071931989189</v>
      </c>
      <c r="L26" s="278">
        <f>Módulo1!BM34</f>
        <v>3.8682667410084064</v>
      </c>
      <c r="M26" s="275">
        <f>Módulo1!BW34</f>
        <v>4.1269827584888512</v>
      </c>
      <c r="N26" s="265">
        <f>Módulo1!CP34</f>
        <v>3.730201818884602</v>
      </c>
      <c r="O26" s="275">
        <f>Módulo1!CE34</f>
        <v>4.184808046609036</v>
      </c>
      <c r="P26" s="265">
        <f>Módulo1!CS34</f>
        <v>3.7862763512584197</v>
      </c>
      <c r="Q26" s="275">
        <f>Módulo1!CM34</f>
        <v>4.3520253321951987</v>
      </c>
      <c r="R26" s="265">
        <f>Módulo1!CV34</f>
        <v>3.9212267333160957</v>
      </c>
      <c r="T26" s="268">
        <f>Módulo1!DB34</f>
        <v>3.6037202247380131</v>
      </c>
      <c r="U26" s="271">
        <f>Módulo1!DF34</f>
        <v>3.5506963107077496</v>
      </c>
      <c r="V26" s="275">
        <f>Módulo1!DP34</f>
        <v>3.8329777149219826</v>
      </c>
      <c r="W26" s="265">
        <f>Módulo1!EI34</f>
        <v>3.5129296447399425</v>
      </c>
      <c r="X26" s="275">
        <f>Módulo1!DX34</f>
        <v>3.891684713408345</v>
      </c>
      <c r="Y26" s="265">
        <f>Módulo1!EL34</f>
        <v>3.5743622046938479</v>
      </c>
      <c r="Z26" s="275">
        <f>Módulo1!EF34</f>
        <v>4.0612988131102181</v>
      </c>
      <c r="AA26" s="265">
        <f>Módulo1!EO34</f>
        <v>3.7260890066729226</v>
      </c>
      <c r="AC26" s="268">
        <f>Módulo1!EU34</f>
        <v>3.7381739847834012</v>
      </c>
      <c r="AD26" s="271">
        <f>Módulo1!EY34</f>
        <v>3.8623622551347863</v>
      </c>
      <c r="AE26" s="275">
        <f>Módulo1!FI34</f>
        <v>4.144003375094452</v>
      </c>
      <c r="AF26" s="265">
        <f>Módulo1!GB34</f>
        <v>3.7290137965294967</v>
      </c>
      <c r="AG26" s="275">
        <f>Módulo1!FQ34</f>
        <v>3.891684713408345</v>
      </c>
      <c r="AH26" s="265">
        <f>Módulo1!GE34</f>
        <v>3.7848001286222455</v>
      </c>
      <c r="AI26" s="275">
        <f>Módulo1!FY34</f>
        <v>4.0612988131102181</v>
      </c>
      <c r="AJ26" s="265">
        <f>Módulo1!GH34</f>
        <v>3.9188880299095459</v>
      </c>
      <c r="AL26" s="268">
        <f>Módulo1!GN34</f>
        <v>3.7231343756767172</v>
      </c>
      <c r="AM26" s="271">
        <f>Módulo1!GR34</f>
        <v>3.8397424019770585</v>
      </c>
      <c r="AN26" s="275">
        <f>Módulo1!HB34</f>
        <v>4.1049417683992688</v>
      </c>
      <c r="AO26" s="265">
        <f>Módulo1!HU34</f>
        <v>3.7051715333503155</v>
      </c>
      <c r="AP26" s="275">
        <f>Módulo1!HJ34</f>
        <v>4.1621717114411725</v>
      </c>
      <c r="AQ26" s="265">
        <f>Módulo1!HX34</f>
        <v>3.7618397995866273</v>
      </c>
      <c r="AR26" s="275">
        <f>Módulo1!HR34</f>
        <v>4.3276853068904817</v>
      </c>
      <c r="AS26" s="265">
        <f>Módulo1!IA34</f>
        <v>3.8985919979792136</v>
      </c>
      <c r="AW26" s="268">
        <f>'Módulo 2'!O34</f>
        <v>3.6258917492729283</v>
      </c>
      <c r="AX26" s="271">
        <f>'Módulo 2'!S34</f>
        <v>3.8026847062906213</v>
      </c>
      <c r="AY26" s="275">
        <f>'Módulo 2'!AC34</f>
        <v>4.1275962217387514</v>
      </c>
      <c r="AZ26" s="265">
        <f>'Módulo 2'!AV34</f>
        <v>3.8119851283904187</v>
      </c>
      <c r="BA26" s="275">
        <f>'Módulo 2'!AK34</f>
        <v>4.1579632719109743</v>
      </c>
      <c r="BB26" s="265">
        <f>'Módulo 2'!AY34</f>
        <v>3.71931951027398</v>
      </c>
      <c r="BC26" s="275">
        <f>'Módulo 2'!AS34</f>
        <v>4.2664136555598846</v>
      </c>
      <c r="BD26" s="265">
        <f>'Módulo 2'!BB34</f>
        <v>3.8180872531517278</v>
      </c>
      <c r="BG26" s="268">
        <f>'Módulo 2'!BI34</f>
        <v>3.6416968981790632</v>
      </c>
      <c r="BH26" s="271">
        <f>'Módulo 2'!BM34</f>
        <v>3.8463510396560205</v>
      </c>
      <c r="BI26" s="275">
        <f>'Módulo 2'!BW34</f>
        <v>4.1324564787981606</v>
      </c>
      <c r="BJ26" s="265">
        <f>'Módulo 2'!CP34</f>
        <v>3.7509385223728477</v>
      </c>
      <c r="BK26" s="275">
        <f>'Módulo 2'!CE34</f>
        <v>4.1627003372304365</v>
      </c>
      <c r="BL26" s="265">
        <f>'Módulo 2'!CS34</f>
        <v>3.7564507844845547</v>
      </c>
      <c r="BM26" s="275">
        <f>'Módulo 2'!CM34</f>
        <v>4.304747903901081</v>
      </c>
      <c r="BN26" s="265">
        <f>'Módulo 2'!CV34</f>
        <v>3.8710938415397909</v>
      </c>
      <c r="BQ26" s="268">
        <f>'Módulo 2'!DB34</f>
        <v>3.1316904241834806</v>
      </c>
      <c r="BR26" s="271">
        <f>'Módulo 2'!DF34</f>
        <v>3.6221652278077401</v>
      </c>
      <c r="BS26" s="275">
        <f>'Módulo 2'!DP34</f>
        <v>3.9498870895858924</v>
      </c>
      <c r="BT26" s="265">
        <f>'Módulo 2'!EI34</f>
        <v>3.5746720655576287</v>
      </c>
      <c r="BU26" s="275">
        <f>'Módulo 2'!DX34</f>
        <v>3.9804912641626728</v>
      </c>
      <c r="BV26" s="265">
        <f>'Módulo 2'!EL34</f>
        <v>3.5806214567232502</v>
      </c>
      <c r="BW26" s="275">
        <f>'Módulo 2'!EF34</f>
        <v>4.0708139268707129</v>
      </c>
      <c r="BX26" s="265">
        <f>'Módulo 2'!EO34</f>
        <v>3.6630297380692292</v>
      </c>
      <c r="CA26" s="268">
        <f>'Módulo 2'!EU34</f>
        <v>3.368007746207534</v>
      </c>
      <c r="CB26" s="271">
        <f>'Módulo 2'!DX34</f>
        <v>3.9804912641626728</v>
      </c>
      <c r="CC26" s="275">
        <f>'Módulo 2'!FI34</f>
        <v>3.972785816507586</v>
      </c>
      <c r="CD26" s="265">
        <f>'Módulo 2'!GB34</f>
        <v>3.6179366442824392</v>
      </c>
      <c r="CE26" s="275">
        <f>'Módulo 2'!FQ34</f>
        <v>4.0024437386275817</v>
      </c>
      <c r="CF26" s="265">
        <f>'Módulo 2'!GE34</f>
        <v>3.6238511172352594</v>
      </c>
      <c r="CG26" s="275">
        <f>'Módulo 2'!FY34</f>
        <v>4.1132252176886013</v>
      </c>
      <c r="CH26" s="265">
        <f>'Módulo 2'!GH34</f>
        <v>3.7372123168484128</v>
      </c>
      <c r="CK26" s="268">
        <f>'Módulo 2'!GN34</f>
        <v>3.3668483588790656</v>
      </c>
      <c r="CL26" s="271">
        <f>'Módulo 2'!GR34</f>
        <v>3.9093751410695514</v>
      </c>
      <c r="CM26" s="275">
        <f>'Módulo 2'!HB34</f>
        <v>4.1424631077582523</v>
      </c>
      <c r="CN26" s="265">
        <f>'Módulo 2'!HU34</f>
        <v>3.7020899178614739</v>
      </c>
      <c r="CO26" s="275">
        <f>'Módulo 2'!HJ34</f>
        <v>4.1733833352937824</v>
      </c>
      <c r="CP26" s="265">
        <f>'Módulo 2'!HX34</f>
        <v>3.7077391409146419</v>
      </c>
      <c r="CQ26" s="275">
        <f>'Módulo 2'!HR34</f>
        <v>4.3031089609581175</v>
      </c>
      <c r="CR26" s="265">
        <f>'Módulo 2'!IA34</f>
        <v>3.8155272033128274</v>
      </c>
      <c r="CV26" s="268">
        <f>Módulo1!IH34</f>
        <v>3.5182803260815776</v>
      </c>
      <c r="CW26" s="271">
        <f>Módulo1!IL34</f>
        <v>4.040878359708902</v>
      </c>
      <c r="CX26" s="275"/>
      <c r="CY26" s="265"/>
      <c r="CZ26" s="275"/>
      <c r="DA26" s="265"/>
      <c r="DB26" s="275"/>
      <c r="DC26" s="265"/>
      <c r="DG26" s="268">
        <f>Módulo1!KB34</f>
        <v>3.7705489770192866</v>
      </c>
      <c r="DH26" s="271">
        <f>Módulo1!KF34</f>
        <v>3.8694864090174619</v>
      </c>
      <c r="DI26" s="275"/>
      <c r="DJ26" s="265"/>
      <c r="DK26" s="275"/>
      <c r="DL26" s="265"/>
      <c r="DM26" s="275"/>
      <c r="DN26" s="265"/>
      <c r="DP26" s="268">
        <f>Módulo1!KM34</f>
        <v>3.6733890953201778</v>
      </c>
      <c r="DQ26" s="271">
        <f>Módulo1!KQ34</f>
        <v>3.8616612345431576</v>
      </c>
      <c r="DR26" s="275"/>
      <c r="DS26" s="265"/>
      <c r="DT26" s="275"/>
      <c r="DU26" s="265"/>
      <c r="DV26" s="275"/>
      <c r="DW26" s="265"/>
      <c r="DY26" s="268">
        <f>Módulo1!KX34</f>
        <v>3.681811361104196</v>
      </c>
      <c r="DZ26" s="271">
        <f>Módulo1!LB34</f>
        <v>3.9502588737366966</v>
      </c>
      <c r="EA26" s="275"/>
      <c r="EB26" s="265"/>
      <c r="EC26" s="275"/>
      <c r="ED26" s="265"/>
      <c r="EE26" s="275"/>
      <c r="EF26" s="265"/>
    </row>
    <row r="27" spans="1:136">
      <c r="A27" s="255">
        <f>Módulo1!N35</f>
        <v>1</v>
      </c>
      <c r="B27" s="268">
        <f>Módulo1!O35</f>
        <v>3.7175143703905942</v>
      </c>
      <c r="C27" s="271">
        <f>Módulo1!S35</f>
        <v>3.8763384879160507</v>
      </c>
      <c r="D27" s="275">
        <f>Módulo1!AC35</f>
        <v>4.2275536519702674</v>
      </c>
      <c r="E27" s="265">
        <f>Módulo1!AV35</f>
        <v>3.8731425052921256</v>
      </c>
      <c r="F27" s="275">
        <f>Módulo1!AK35</f>
        <v>4.2899960170069535</v>
      </c>
      <c r="G27" s="265">
        <f>Módulo1!AY35</f>
        <v>3.9226295773715871</v>
      </c>
      <c r="H27" s="275">
        <f>Módulo1!AS35</f>
        <v>4.4038943303751861</v>
      </c>
      <c r="I27" s="265">
        <f>Módulo1!BB35</f>
        <v>4.0112095422134262</v>
      </c>
      <c r="K27" s="268">
        <f>Módulo1!BI35</f>
        <v>3.6645537975896225</v>
      </c>
      <c r="L27" s="278">
        <f>Módulo1!BM35</f>
        <v>3.8722479908219825</v>
      </c>
      <c r="M27" s="275">
        <f>Módulo1!BW35</f>
        <v>4.1326747970718225</v>
      </c>
      <c r="N27" s="265">
        <f>Módulo1!CP35</f>
        <v>3.7361734708512873</v>
      </c>
      <c r="O27" s="275">
        <f>Módulo1!CE35</f>
        <v>4.1900968600271247</v>
      </c>
      <c r="P27" s="265">
        <f>Módulo1!CS35</f>
        <v>3.7918102358558268</v>
      </c>
      <c r="Q27" s="275">
        <f>Módulo1!CM35</f>
        <v>4.3557710390801327</v>
      </c>
      <c r="R27" s="265">
        <f>Módulo1!CV35</f>
        <v>3.925063909446961</v>
      </c>
      <c r="T27" s="268">
        <f>Módulo1!DB35</f>
        <v>3.6104988435530796</v>
      </c>
      <c r="U27" s="271">
        <f>Módulo1!DF35</f>
        <v>3.5542530201494009</v>
      </c>
      <c r="V27" s="275">
        <f>Módulo1!DP35</f>
        <v>3.8387597893220038</v>
      </c>
      <c r="W27" s="265">
        <f>Módulo1!EI35</f>
        <v>3.5194329885926705</v>
      </c>
      <c r="X27" s="275">
        <f>Módulo1!DX35</f>
        <v>3.8970588508019222</v>
      </c>
      <c r="Y27" s="265">
        <f>Módulo1!EL35</f>
        <v>3.5804710645709221</v>
      </c>
      <c r="Z27" s="275">
        <f>Módulo1!EF35</f>
        <v>4.0651086077198242</v>
      </c>
      <c r="AA27" s="265">
        <f>Módulo1!EO35</f>
        <v>3.7304969441927507</v>
      </c>
      <c r="AC27" s="268">
        <f>Módulo1!EU35</f>
        <v>3.7452165635799681</v>
      </c>
      <c r="AD27" s="271">
        <f>Módulo1!EY35</f>
        <v>3.8659324222464719</v>
      </c>
      <c r="AE27" s="275">
        <f>Módulo1!FI35</f>
        <v>4.1496666758688061</v>
      </c>
      <c r="AF27" s="265">
        <f>Módulo1!GB35</f>
        <v>3.7349565251917811</v>
      </c>
      <c r="AG27" s="275">
        <f>Módulo1!FQ35</f>
        <v>3.8970588508019222</v>
      </c>
      <c r="AH27" s="265">
        <f>Módulo1!GE35</f>
        <v>3.7903034921990582</v>
      </c>
      <c r="AI27" s="275">
        <f>Módulo1!FY35</f>
        <v>4.0651086077198242</v>
      </c>
      <c r="AJ27" s="265">
        <f>Módulo1!GH35</f>
        <v>3.9226968302313314</v>
      </c>
      <c r="AL27" s="268">
        <f>Módulo1!GN35</f>
        <v>3.7295185464188574</v>
      </c>
      <c r="AM27" s="271">
        <f>Módulo1!GR35</f>
        <v>3.8433125690887451</v>
      </c>
      <c r="AN27" s="275">
        <f>Módulo1!HB35</f>
        <v>4.110574824052712</v>
      </c>
      <c r="AO27" s="265">
        <f>Módulo1!HU35</f>
        <v>3.7112026088912202</v>
      </c>
      <c r="AP27" s="275">
        <f>Módulo1!HJ35</f>
        <v>4.1674055250985296</v>
      </c>
      <c r="AQ27" s="265">
        <f>Módulo1!HX35</f>
        <v>3.7674367798044353</v>
      </c>
      <c r="AR27" s="275">
        <f>Módulo1!HR35</f>
        <v>4.3313916326178674</v>
      </c>
      <c r="AS27" s="265">
        <f>Módulo1!IA35</f>
        <v>3.9024892099451849</v>
      </c>
      <c r="AW27" s="268">
        <f>'Módulo 2'!O35</f>
        <v>3.6319371659714532</v>
      </c>
      <c r="AX27" s="271">
        <f>'Módulo 2'!S35</f>
        <v>3.8064038371117053</v>
      </c>
      <c r="AY27" s="275">
        <f>'Módulo 2'!AC35</f>
        <v>4.1325150046481962</v>
      </c>
      <c r="AZ27" s="265">
        <f>'Módulo 2'!AV35</f>
        <v>3.8186955064037962</v>
      </c>
      <c r="BA27" s="275">
        <f>'Módulo 2'!AK35</f>
        <v>4.1626433962912266</v>
      </c>
      <c r="BB27" s="265">
        <f>'Módulo 2'!AY35</f>
        <v>3.7243935362889422</v>
      </c>
      <c r="BC27" s="275">
        <f>'Módulo 2'!AS35</f>
        <v>4.2702993157908953</v>
      </c>
      <c r="BD27" s="265">
        <f>'Módulo 2'!BB35</f>
        <v>3.8222631649798373</v>
      </c>
      <c r="BG27" s="268">
        <f>'Módulo 2'!BI35</f>
        <v>3.6478390358442647</v>
      </c>
      <c r="BH27" s="271">
        <f>'Módulo 2'!BM35</f>
        <v>3.8499349414512443</v>
      </c>
      <c r="BI27" s="275">
        <f>'Módulo 2'!BW35</f>
        <v>4.1372279612448386</v>
      </c>
      <c r="BJ27" s="265">
        <f>'Módulo 2'!CP35</f>
        <v>3.7559520034724936</v>
      </c>
      <c r="BK27" s="275">
        <f>'Módulo 2'!CE35</f>
        <v>4.1672359127755314</v>
      </c>
      <c r="BL27" s="265">
        <f>'Módulo 2'!CS35</f>
        <v>3.761263843251645</v>
      </c>
      <c r="BM27" s="275">
        <f>'Módulo 2'!CM35</f>
        <v>4.3077123291232224</v>
      </c>
      <c r="BN27" s="265">
        <f>'Módulo 2'!CV35</f>
        <v>3.8742522334799974</v>
      </c>
      <c r="BQ27" s="268">
        <f>'Módulo 2'!DB35</f>
        <v>3.1369445533423841</v>
      </c>
      <c r="BR27" s="271">
        <f>'Módulo 2'!DF35</f>
        <v>3.6258910494071594</v>
      </c>
      <c r="BS27" s="275">
        <f>'Módulo 2'!DP35</f>
        <v>3.9548698278607626</v>
      </c>
      <c r="BT27" s="265">
        <f>'Módulo 2'!EI35</f>
        <v>3.58028836781041</v>
      </c>
      <c r="BU27" s="275">
        <f>'Módulo 2'!DX35</f>
        <v>3.9852326495935948</v>
      </c>
      <c r="BV27" s="265">
        <f>'Módulo 2'!EL35</f>
        <v>3.5860272761427701</v>
      </c>
      <c r="BW27" s="275">
        <f>'Módulo 2'!EF35</f>
        <v>4.0748364995396216</v>
      </c>
      <c r="BX27" s="265">
        <f>'Módulo 2'!EO35</f>
        <v>3.6676906648216039</v>
      </c>
      <c r="CA27" s="268">
        <f>'Módulo 2'!EU35</f>
        <v>3.3734745666191945</v>
      </c>
      <c r="CB27" s="271">
        <f>'Módulo 2'!DX35</f>
        <v>3.9852326495935948</v>
      </c>
      <c r="CC27" s="275">
        <f>'Módulo 2'!FI35</f>
        <v>3.9774583143963502</v>
      </c>
      <c r="CD27" s="265">
        <f>'Módulo 2'!GB35</f>
        <v>3.6232297741196904</v>
      </c>
      <c r="CE27" s="275">
        <f>'Módulo 2'!FQ35</f>
        <v>4.0068766987936293</v>
      </c>
      <c r="CF27" s="265">
        <f>'Módulo 2'!GE35</f>
        <v>3.6289333358010789</v>
      </c>
      <c r="CG27" s="275">
        <f>'Módulo 2'!FY35</f>
        <v>4.1168605457765484</v>
      </c>
      <c r="CH27" s="265">
        <f>'Módulo 2'!GH35</f>
        <v>3.7414591435252569</v>
      </c>
      <c r="CK27" s="268">
        <f>'Módulo 2'!GN35</f>
        <v>3.3727150904438465</v>
      </c>
      <c r="CL27" s="271">
        <f>'Módulo 2'!GR35</f>
        <v>3.9131779056376423</v>
      </c>
      <c r="CM27" s="275">
        <f>'Módulo 2'!HB35</f>
        <v>4.1476507377392835</v>
      </c>
      <c r="CN27" s="265">
        <f>'Módulo 2'!HU35</f>
        <v>3.7075755037212721</v>
      </c>
      <c r="CO27" s="275">
        <f>'Módulo 2'!HJ35</f>
        <v>4.1783234736234149</v>
      </c>
      <c r="CP27" s="265">
        <f>'Módulo 2'!HX35</f>
        <v>3.7130204554544224</v>
      </c>
      <c r="CQ27" s="275">
        <f>'Módulo 2'!HR35</f>
        <v>4.3068823667322835</v>
      </c>
      <c r="CR27" s="265">
        <f>'Módulo 2'!IA35</f>
        <v>3.8195769363977439</v>
      </c>
      <c r="CV27" s="268">
        <f>Módulo1!IH35</f>
        <v>3.5231886304432205</v>
      </c>
      <c r="CW27" s="271">
        <f>Módulo1!IL35</f>
        <v>4.0441738965320333</v>
      </c>
      <c r="CX27" s="275"/>
      <c r="CY27" s="265"/>
      <c r="CZ27" s="275"/>
      <c r="DA27" s="265"/>
      <c r="DB27" s="275"/>
      <c r="DC27" s="265"/>
      <c r="DG27" s="268">
        <f>Módulo1!KB35</f>
        <v>3.7754154033950416</v>
      </c>
      <c r="DH27" s="271">
        <f>Módulo1!KF35</f>
        <v>3.8733097018938412</v>
      </c>
      <c r="DI27" s="275"/>
      <c r="DJ27" s="265"/>
      <c r="DK27" s="275"/>
      <c r="DL27" s="265"/>
      <c r="DM27" s="275"/>
      <c r="DN27" s="265"/>
      <c r="DP27" s="268">
        <f>Módulo1!KM35</f>
        <v>3.6780071446931144</v>
      </c>
      <c r="DQ27" s="271">
        <f>Módulo1!KQ35</f>
        <v>3.8654824465687141</v>
      </c>
      <c r="DR27" s="275"/>
      <c r="DS27" s="265"/>
      <c r="DT27" s="275"/>
      <c r="DU27" s="265"/>
      <c r="DV27" s="275"/>
      <c r="DW27" s="265"/>
      <c r="DY27" s="268">
        <f>Módulo1!KX35</f>
        <v>3.6859700419819075</v>
      </c>
      <c r="DZ27" s="271">
        <f>Módulo1!LB35</f>
        <v>3.9538773890784409</v>
      </c>
      <c r="EA27" s="275"/>
      <c r="EB27" s="265"/>
      <c r="EC27" s="275"/>
      <c r="ED27" s="265"/>
      <c r="EE27" s="275"/>
      <c r="EF27" s="265"/>
    </row>
    <row r="28" spans="1:136">
      <c r="A28" s="255">
        <f>Módulo1!N36</f>
        <v>1.5</v>
      </c>
      <c r="B28" s="268">
        <f>Módulo1!O36</f>
        <v>3.8622340860097526</v>
      </c>
      <c r="C28" s="271">
        <f>Módulo1!S36</f>
        <v>3.9573999448462458</v>
      </c>
      <c r="D28" s="275">
        <f>Módulo1!AC36</f>
        <v>4.3387376150669335</v>
      </c>
      <c r="E28" s="265">
        <f>Módulo1!AV36</f>
        <v>3.9826532851858962</v>
      </c>
      <c r="F28" s="275">
        <f>Módulo1!AK36</f>
        <v>4.3868435934473107</v>
      </c>
      <c r="G28" s="265">
        <f>Módulo1!AY36</f>
        <v>4.0172665194030444</v>
      </c>
      <c r="H28" s="275">
        <f>Módulo1!AS36</f>
        <v>4.4734427422607927</v>
      </c>
      <c r="I28" s="265">
        <f>Módulo1!BB36</f>
        <v>4.0777297045511718</v>
      </c>
      <c r="K28" s="268">
        <f>Módulo1!BI36</f>
        <v>3.8119267846571647</v>
      </c>
      <c r="L28" s="278">
        <f>Módulo1!BM36</f>
        <v>3.9569924493525312</v>
      </c>
      <c r="M28" s="275">
        <f>Módulo1!BW36</f>
        <v>4.2526061816400773</v>
      </c>
      <c r="N28" s="265">
        <f>Módulo1!CP36</f>
        <v>3.8597705885673816</v>
      </c>
      <c r="O28" s="275">
        <f>Módulo1!CE36</f>
        <v>4.3006667215230854</v>
      </c>
      <c r="P28" s="265">
        <f>Módulo1!CS36</f>
        <v>3.9055450379285803</v>
      </c>
      <c r="Q28" s="275">
        <f>Módulo1!CM36</f>
        <v>4.4328443297415978</v>
      </c>
      <c r="R28" s="265">
        <f>Módulo1!CV36</f>
        <v>4.0030203624836611</v>
      </c>
      <c r="T28" s="268">
        <f>Módulo1!DB36</f>
        <v>3.7524319011604357</v>
      </c>
      <c r="U28" s="271">
        <f>Módulo1!DF36</f>
        <v>3.6297212332006814</v>
      </c>
      <c r="V28" s="275">
        <f>Módulo1!DP36</f>
        <v>3.9606178998506643</v>
      </c>
      <c r="W28" s="265">
        <f>Módulo1!EI36</f>
        <v>3.6562405999492125</v>
      </c>
      <c r="X28" s="275">
        <f>Módulo1!DX36</f>
        <v>4.0094459220298404</v>
      </c>
      <c r="Y28" s="265">
        <f>Módulo1!EL36</f>
        <v>3.7081341009135826</v>
      </c>
      <c r="Z28" s="275">
        <f>Módulo1!EF36</f>
        <v>4.1435310389675122</v>
      </c>
      <c r="AA28" s="265">
        <f>Módulo1!EO36</f>
        <v>3.8213961206044496</v>
      </c>
      <c r="AC28" s="268">
        <f>Módulo1!EU36</f>
        <v>3.8931515488586275</v>
      </c>
      <c r="AD28" s="271">
        <f>Módulo1!EY36</f>
        <v>3.9416861875268592</v>
      </c>
      <c r="AE28" s="275">
        <f>Módulo1!FI36</f>
        <v>4.2689887966218869</v>
      </c>
      <c r="AF28" s="265">
        <f>Módulo1!GB36</f>
        <v>3.857856310007207</v>
      </c>
      <c r="AG28" s="275">
        <f>Módulo1!FQ36</f>
        <v>4.0094459220298404</v>
      </c>
      <c r="AH28" s="265">
        <f>Módulo1!GE36</f>
        <v>3.9033199628278186</v>
      </c>
      <c r="AI28" s="275">
        <f>Módulo1!FY36</f>
        <v>4.1435310389675122</v>
      </c>
      <c r="AJ28" s="265">
        <f>Módulo1!GH36</f>
        <v>4.0000264271504813</v>
      </c>
      <c r="AL28" s="268">
        <f>Módulo1!GN36</f>
        <v>3.8640140207984768</v>
      </c>
      <c r="AM28" s="271">
        <f>Módulo1!GR36</f>
        <v>3.9190663343691323</v>
      </c>
      <c r="AN28" s="275">
        <f>Módulo1!HB36</f>
        <v>4.2292599614473225</v>
      </c>
      <c r="AO28" s="265">
        <f>Módulo1!HU36</f>
        <v>3.8362440129224389</v>
      </c>
      <c r="AP28" s="275">
        <f>Módulo1!HJ36</f>
        <v>4.2768216295482144</v>
      </c>
      <c r="AQ28" s="265">
        <f>Módulo1!HX36</f>
        <v>3.8826704361565767</v>
      </c>
      <c r="AR28" s="275">
        <f>Módulo1!HR36</f>
        <v>4.4076510332742638</v>
      </c>
      <c r="AS28" s="265">
        <f>Módulo1!IA36</f>
        <v>3.9817878260991479</v>
      </c>
      <c r="AW28" s="268">
        <f>'Módulo 2'!O36</f>
        <v>3.7576534589898856</v>
      </c>
      <c r="AX28" s="271">
        <f>'Módulo 2'!S36</f>
        <v>3.8854274878880335</v>
      </c>
      <c r="AY28" s="275">
        <f>'Módulo 2'!AC36</f>
        <v>4.2361788181009157</v>
      </c>
      <c r="AZ28" s="265">
        <f>'Módulo 2'!AV36</f>
        <v>3.9641834126149167</v>
      </c>
      <c r="BA28" s="275">
        <f>'Módulo 2'!AK36</f>
        <v>4.2608191908535122</v>
      </c>
      <c r="BB28" s="265">
        <f>'Módulo 2'!AY36</f>
        <v>3.8300718437144958</v>
      </c>
      <c r="BC28" s="275">
        <f>'Módulo 2'!AS36</f>
        <v>4.3511327722889739</v>
      </c>
      <c r="BD28" s="265">
        <f>'Módulo 2'!BB36</f>
        <v>3.9088504185714594</v>
      </c>
      <c r="BG28" s="268">
        <f>'Módulo 2'!BI36</f>
        <v>3.7750950473809501</v>
      </c>
      <c r="BH28" s="271">
        <f>'Módulo 2'!BM36</f>
        <v>3.9259949027659893</v>
      </c>
      <c r="BI28" s="275">
        <f>'Módulo 2'!BW36</f>
        <v>4.2399516020962604</v>
      </c>
      <c r="BJ28" s="265">
        <f>'Módulo 2'!CP36</f>
        <v>3.8621732134183544</v>
      </c>
      <c r="BK28" s="275">
        <f>'Módulo 2'!CE36</f>
        <v>4.2644944668140292</v>
      </c>
      <c r="BL28" s="265">
        <f>'Módulo 2'!CS36</f>
        <v>3.8632485280350886</v>
      </c>
      <c r="BM28" s="275">
        <f>'Módulo 2'!CM36</f>
        <v>4.3697994570992149</v>
      </c>
      <c r="BN28" s="265">
        <f>'Módulo 2'!CV36</f>
        <v>3.9401479007151088</v>
      </c>
      <c r="BQ28" s="268">
        <f>'Módulo 2'!DB36</f>
        <v>3.2512246593689715</v>
      </c>
      <c r="BR28" s="271">
        <f>'Módulo 2'!DF36</f>
        <v>3.7050568650483884</v>
      </c>
      <c r="BS28" s="275">
        <f>'Módulo 2'!DP36</f>
        <v>4.0598990920515803</v>
      </c>
      <c r="BT28" s="265">
        <f>'Módulo 2'!EI36</f>
        <v>3.6985364125973756</v>
      </c>
      <c r="BU28" s="275">
        <f>'Módulo 2'!DX36</f>
        <v>4.0847122873677417</v>
      </c>
      <c r="BV28" s="265">
        <f>'Módulo 2'!EL36</f>
        <v>3.6997264958775866</v>
      </c>
      <c r="BW28" s="275">
        <f>'Módulo 2'!EF36</f>
        <v>4.1587761862919566</v>
      </c>
      <c r="BX28" s="265">
        <f>'Módulo 2'!EO36</f>
        <v>3.765462260394254</v>
      </c>
      <c r="CA28" s="268">
        <f>'Módulo 2'!EU36</f>
        <v>3.4904170632324218</v>
      </c>
      <c r="CB28" s="271">
        <f>'Módulo 2'!DX36</f>
        <v>4.0847122873677417</v>
      </c>
      <c r="CC28" s="275">
        <f>'Módulo 2'!FI36</f>
        <v>4.0748624325585148</v>
      </c>
      <c r="CD28" s="265">
        <f>'Módulo 2'!GB36</f>
        <v>3.7349943845698559</v>
      </c>
      <c r="CE28" s="275">
        <f>'Módulo 2'!FQ36</f>
        <v>4.0988357629368446</v>
      </c>
      <c r="CF28" s="265">
        <f>'Módulo 2'!GE36</f>
        <v>3.7361697837366625</v>
      </c>
      <c r="CG28" s="275">
        <f>'Módulo 2'!FY36</f>
        <v>4.1922426641501547</v>
      </c>
      <c r="CH28" s="265">
        <f>'Módulo 2'!GH36</f>
        <v>3.8301255623379595</v>
      </c>
      <c r="CK28" s="268">
        <f>'Módulo 2'!GN36</f>
        <v>3.498709507868158</v>
      </c>
      <c r="CL28" s="271">
        <f>'Módulo 2'!GR36</f>
        <v>3.9939785963554568</v>
      </c>
      <c r="CM28" s="275">
        <f>'Módulo 2'!HB36</f>
        <v>4.2570686645828939</v>
      </c>
      <c r="CN28" s="265">
        <f>'Módulo 2'!HU36</f>
        <v>3.8219659046473029</v>
      </c>
      <c r="CO28" s="275">
        <f>'Módulo 2'!HJ36</f>
        <v>4.2820537506338754</v>
      </c>
      <c r="CP28" s="265">
        <f>'Módulo 2'!HX36</f>
        <v>3.8230731335768025</v>
      </c>
      <c r="CQ28" s="275">
        <f>'Módulo 2'!HR36</f>
        <v>4.3854181804576964</v>
      </c>
      <c r="CR28" s="265">
        <f>'Módulo 2'!IA36</f>
        <v>3.9037609441822432</v>
      </c>
      <c r="CV28" s="268">
        <f>Módulo1!IH36</f>
        <v>3.6265789731367342</v>
      </c>
      <c r="CW28" s="271">
        <f>Módulo1!IL36</f>
        <v>4.1139066223530003</v>
      </c>
      <c r="CX28" s="275"/>
      <c r="CY28" s="265"/>
      <c r="CZ28" s="275"/>
      <c r="DA28" s="265"/>
      <c r="DB28" s="275"/>
      <c r="DC28" s="265"/>
      <c r="DG28" s="268">
        <f>Módulo1!KB36</f>
        <v>3.8751340789711399</v>
      </c>
      <c r="DH28" s="271">
        <f>Módulo1!KF36</f>
        <v>3.9545703681603142</v>
      </c>
      <c r="DI28" s="275"/>
      <c r="DJ28" s="265"/>
      <c r="DK28" s="275"/>
      <c r="DL28" s="265"/>
      <c r="DM28" s="275"/>
      <c r="DN28" s="265"/>
      <c r="DP28" s="268">
        <f>Módulo1!KM36</f>
        <v>3.7718656501847336</v>
      </c>
      <c r="DQ28" s="271">
        <f>Módulo1!KQ36</f>
        <v>3.9466988862143833</v>
      </c>
      <c r="DR28" s="275"/>
      <c r="DS28" s="265"/>
      <c r="DT28" s="275"/>
      <c r="DU28" s="265"/>
      <c r="DV28" s="275"/>
      <c r="DW28" s="265"/>
      <c r="DY28" s="268">
        <f>Módulo1!KX36</f>
        <v>3.7707435633212443</v>
      </c>
      <c r="DZ28" s="271">
        <f>Módulo1!LB36</f>
        <v>4.0306488257043753</v>
      </c>
      <c r="EA28" s="275"/>
      <c r="EB28" s="265"/>
      <c r="EC28" s="275"/>
      <c r="ED28" s="265"/>
      <c r="EE28" s="275"/>
      <c r="EF28" s="265"/>
    </row>
    <row r="29" spans="1:136">
      <c r="A29" s="255">
        <f>Módulo1!N37</f>
        <v>2</v>
      </c>
      <c r="B29" s="268">
        <f>Módulo1!O37</f>
        <v>3.982298075330859</v>
      </c>
      <c r="C29" s="271">
        <f>Módulo1!S37</f>
        <v>4.0300437141428507</v>
      </c>
      <c r="D29" s="275">
        <f>Módulo1!AC37</f>
        <v>4.4323579333547238</v>
      </c>
      <c r="E29" s="265">
        <f>Módulo1!AV37</f>
        <v>4.0679899777178274</v>
      </c>
      <c r="F29" s="275">
        <f>Módulo1!AK37</f>
        <v>4.4684280297203989</v>
      </c>
      <c r="G29" s="265">
        <f>Módulo1!AY37</f>
        <v>4.0912123843898458</v>
      </c>
      <c r="H29" s="275">
        <f>Módulo1!AS37</f>
        <v>4.5317703711630735</v>
      </c>
      <c r="I29" s="265">
        <f>Módulo1!BB37</f>
        <v>4.1298133250884419</v>
      </c>
      <c r="K29" s="268">
        <f>Módulo1!BI37</f>
        <v>3.9382271582032313</v>
      </c>
      <c r="L29" s="278">
        <f>Módulo1!BM37</f>
        <v>4.0331427283450232</v>
      </c>
      <c r="M29" s="275">
        <f>Módulo1!BW37</f>
        <v>4.3565281514949366</v>
      </c>
      <c r="N29" s="265">
        <f>Módulo1!CP37</f>
        <v>3.962918292130329</v>
      </c>
      <c r="O29" s="275">
        <f>Módulo1!CE37</f>
        <v>4.394854160525159</v>
      </c>
      <c r="P29" s="265">
        <f>Módulo1!CS37</f>
        <v>3.9992063611285142</v>
      </c>
      <c r="Q29" s="275">
        <f>Módulo1!CM37</f>
        <v>4.4964463748139254</v>
      </c>
      <c r="R29" s="265">
        <f>Módulo1!CV37</f>
        <v>4.0661490686713533</v>
      </c>
      <c r="T29" s="268">
        <f>Módulo1!DB37</f>
        <v>3.8741160936857075</v>
      </c>
      <c r="U29" s="271">
        <f>Módulo1!DF37</f>
        <v>3.6971479824788887</v>
      </c>
      <c r="V29" s="275">
        <f>Módulo1!DP37</f>
        <v>4.066272425438604</v>
      </c>
      <c r="W29" s="265">
        <f>Módulo1!EI37</f>
        <v>3.7743036727588719</v>
      </c>
      <c r="X29" s="275">
        <f>Módulo1!DX37</f>
        <v>4.1052506573527889</v>
      </c>
      <c r="Y29" s="265">
        <f>Módulo1!EL37</f>
        <v>3.8168849644345957</v>
      </c>
      <c r="Z29" s="275">
        <f>Módulo1!EF37</f>
        <v>4.2083060703628608</v>
      </c>
      <c r="AA29" s="265">
        <f>Módulo1!EO37</f>
        <v>3.8971447164995232</v>
      </c>
      <c r="AC29" s="268">
        <f>Módulo1!EU37</f>
        <v>4.0203152716584878</v>
      </c>
      <c r="AD29" s="271">
        <f>Módulo1!EY37</f>
        <v>4.0093680622119034</v>
      </c>
      <c r="AE29" s="275">
        <f>Módulo1!FI37</f>
        <v>4.3723748502268096</v>
      </c>
      <c r="AF29" s="265">
        <f>Módulo1!GB37</f>
        <v>3.9602589641705475</v>
      </c>
      <c r="AG29" s="275">
        <f>Módulo1!FQ37</f>
        <v>4.1052506573527889</v>
      </c>
      <c r="AH29" s="265">
        <f>Módulo1!GE37</f>
        <v>3.9962453747286251</v>
      </c>
      <c r="AI29" s="275">
        <f>Módulo1!FY37</f>
        <v>4.2083060703628608</v>
      </c>
      <c r="AJ29" s="265">
        <f>Módulo1!GH37</f>
        <v>4.0625753890325065</v>
      </c>
      <c r="AL29" s="268">
        <f>Módulo1!GN37</f>
        <v>3.9809354084742212</v>
      </c>
      <c r="AM29" s="271">
        <f>Módulo1!GR37</f>
        <v>3.9867482090541744</v>
      </c>
      <c r="AN29" s="275">
        <f>Módulo1!HB37</f>
        <v>4.3320946605230324</v>
      </c>
      <c r="AO29" s="265">
        <f>Módulo1!HU37</f>
        <v>3.9409653116963788</v>
      </c>
      <c r="AP29" s="275">
        <f>Módulo1!HJ37</f>
        <v>4.3700181347469922</v>
      </c>
      <c r="AQ29" s="265">
        <f>Módulo1!HX37</f>
        <v>3.9779024243117203</v>
      </c>
      <c r="AR29" s="275">
        <f>Módulo1!HR37</f>
        <v>4.4705744559400582</v>
      </c>
      <c r="AS29" s="265">
        <f>Módulo1!IA37</f>
        <v>4.0461929063205808</v>
      </c>
      <c r="AW29" s="268">
        <f>'Módulo 2'!O37</f>
        <v>3.8636334569531483</v>
      </c>
      <c r="AX29" s="271">
        <f>'Módulo 2'!S37</f>
        <v>3.9562075231304106</v>
      </c>
      <c r="AY29" s="275">
        <f>'Módulo 2'!AC37</f>
        <v>4.3261729914608784</v>
      </c>
      <c r="AZ29" s="265">
        <f>'Módulo 2'!AV37</f>
        <v>4.0988261041653944</v>
      </c>
      <c r="BA29" s="275">
        <f>'Módulo 2'!AK37</f>
        <v>4.345109149801921</v>
      </c>
      <c r="BB29" s="265">
        <f>'Módulo 2'!AY37</f>
        <v>3.9198002019151006</v>
      </c>
      <c r="BC29" s="275">
        <f>'Módulo 2'!AS37</f>
        <v>4.4192874872191661</v>
      </c>
      <c r="BD29" s="265">
        <f>'Módulo 2'!BB37</f>
        <v>3.9820346661015305</v>
      </c>
      <c r="BG29" s="268">
        <f>'Módulo 2'!BI37</f>
        <v>3.8814131586279914</v>
      </c>
      <c r="BH29" s="271">
        <f>'Módulo 2'!BM37</f>
        <v>3.9939742107748817</v>
      </c>
      <c r="BI29" s="275">
        <f>'Módulo 2'!BW37</f>
        <v>4.3337711703141721</v>
      </c>
      <c r="BJ29" s="265">
        <f>'Módulo 2'!CP37</f>
        <v>3.9558885922527987</v>
      </c>
      <c r="BK29" s="275">
        <f>'Módulo 2'!CE37</f>
        <v>4.3525485931286045</v>
      </c>
      <c r="BL29" s="265">
        <f>'Módulo 2'!CS37</f>
        <v>3.9533071990248394</v>
      </c>
      <c r="BM29" s="275">
        <f>'Módulo 2'!CM37</f>
        <v>4.4231661093244954</v>
      </c>
      <c r="BN29" s="265">
        <f>'Módulo 2'!CV37</f>
        <v>3.9967251365756939</v>
      </c>
      <c r="BQ29" s="268">
        <f>'Módulo 2'!DB37</f>
        <v>3.3578567608325134</v>
      </c>
      <c r="BR29" s="271">
        <f>'Módulo 2'!DF37</f>
        <v>3.7759642347539177</v>
      </c>
      <c r="BS29" s="275">
        <f>'Módulo 2'!DP37</f>
        <v>4.1511158761192029</v>
      </c>
      <c r="BT29" s="265">
        <f>'Módulo 2'!EI37</f>
        <v>3.8011384621014743</v>
      </c>
      <c r="BU29" s="275">
        <f>'Módulo 2'!DX37</f>
        <v>4.1701612425832035</v>
      </c>
      <c r="BV29" s="265">
        <f>'Módulo 2'!EL37</f>
        <v>3.7982012089111579</v>
      </c>
      <c r="BW29" s="275">
        <f>'Módulo 2'!EF37</f>
        <v>4.230089733305455</v>
      </c>
      <c r="BX29" s="265">
        <f>'Módulo 2'!EO37</f>
        <v>3.8497584861223224</v>
      </c>
      <c r="CA29" s="268">
        <f>'Módulo 2'!EU37</f>
        <v>3.595552262750731</v>
      </c>
      <c r="CB29" s="271">
        <f>'Módulo 2'!DX37</f>
        <v>4.1701612425832035</v>
      </c>
      <c r="CC29" s="275">
        <f>'Módulo 2'!FI37</f>
        <v>4.1566187100811574</v>
      </c>
      <c r="CD29" s="265">
        <f>'Módulo 2'!GB37</f>
        <v>3.8328192252686599</v>
      </c>
      <c r="CE29" s="275">
        <f>'Módulo 2'!FQ37</f>
        <v>4.1750347662893175</v>
      </c>
      <c r="CF29" s="265">
        <f>'Módulo 2'!GE37</f>
        <v>3.8299357504650815</v>
      </c>
      <c r="CG29" s="275">
        <f>'Módulo 2'!FY37</f>
        <v>4.2553872626512241</v>
      </c>
      <c r="CH29" s="265">
        <f>'Módulo 2'!GH37</f>
        <v>3.9061576503285993</v>
      </c>
      <c r="CK29" s="268">
        <f>'Módulo 2'!GN37</f>
        <v>3.6128079021696911</v>
      </c>
      <c r="CL29" s="271">
        <f>'Módulo 2'!GR37</f>
        <v>4.0663502936945575</v>
      </c>
      <c r="CM29" s="275">
        <f>'Módulo 2'!HB37</f>
        <v>4.3524887315150789</v>
      </c>
      <c r="CN29" s="265">
        <f>'Módulo 2'!HU37</f>
        <v>3.9192717057035842</v>
      </c>
      <c r="CO29" s="275">
        <f>'Módulo 2'!HJ37</f>
        <v>4.3715800649998435</v>
      </c>
      <c r="CP29" s="265">
        <f>'Módulo 2'!HX37</f>
        <v>3.9165979257800836</v>
      </c>
      <c r="CQ29" s="275">
        <f>'Módulo 2'!HR37</f>
        <v>4.451848418813511</v>
      </c>
      <c r="CR29" s="265">
        <f>'Módulo 2'!IA37</f>
        <v>3.9754113206997346</v>
      </c>
      <c r="CV29" s="268">
        <f>Módulo1!IH37</f>
        <v>3.7169060273664698</v>
      </c>
      <c r="CW29" s="271">
        <f>Módulo1!IL37</f>
        <v>4.1758975623802925</v>
      </c>
      <c r="CX29" s="275"/>
      <c r="CY29" s="265"/>
      <c r="CZ29" s="275"/>
      <c r="DA29" s="265"/>
      <c r="DB29" s="275"/>
      <c r="DC29" s="265"/>
      <c r="DG29" s="268">
        <f>Módulo1!KB37</f>
        <v>3.9575712760800394</v>
      </c>
      <c r="DH29" s="271">
        <f>Módulo1!KF37</f>
        <v>4.0273926602421524</v>
      </c>
      <c r="DI29" s="275"/>
      <c r="DJ29" s="265"/>
      <c r="DK29" s="275"/>
      <c r="DL29" s="265"/>
      <c r="DM29" s="275"/>
      <c r="DN29" s="265"/>
      <c r="DP29" s="268">
        <f>Módulo1!KM37</f>
        <v>3.8482271746147898</v>
      </c>
      <c r="DQ29" s="271">
        <f>Módulo1!KQ37</f>
        <v>4.0194815443128205</v>
      </c>
      <c r="DR29" s="275"/>
      <c r="DS29" s="265"/>
      <c r="DT29" s="275"/>
      <c r="DU29" s="265"/>
      <c r="DV29" s="275"/>
      <c r="DW29" s="265"/>
      <c r="DY29" s="268">
        <f>Módulo1!KX37</f>
        <v>3.8403054512713686</v>
      </c>
      <c r="DZ29" s="271">
        <f>Módulo1!LB37</f>
        <v>4.0992266767392405</v>
      </c>
      <c r="EA29" s="275"/>
      <c r="EB29" s="265"/>
      <c r="EC29" s="275"/>
      <c r="ED29" s="265"/>
      <c r="EE29" s="275"/>
      <c r="EF29" s="265"/>
    </row>
    <row r="30" spans="1:136">
      <c r="A30" s="255">
        <f>Módulo1!N38</f>
        <v>2.5</v>
      </c>
      <c r="B30" s="268">
        <f>Módulo1!O38</f>
        <v>4.0795001649845739</v>
      </c>
      <c r="C30" s="271">
        <f>Módulo1!S38</f>
        <v>4.0947596200892509</v>
      </c>
      <c r="D30" s="275">
        <f>Módulo1!AC38</f>
        <v>4.5112301911715562</v>
      </c>
      <c r="E30" s="265">
        <f>Módulo1!AV38</f>
        <v>4.132410523324304</v>
      </c>
      <c r="F30" s="275">
        <f>Módulo1!AK38</f>
        <v>4.5372870321934355</v>
      </c>
      <c r="G30" s="265">
        <f>Módulo1!AY38</f>
        <v>4.1475325228278637</v>
      </c>
      <c r="H30" s="275">
        <f>Módulo1!AS38</f>
        <v>4.5808015133951647</v>
      </c>
      <c r="I30" s="265">
        <f>Módulo1!BB38</f>
        <v>4.1699341866445883</v>
      </c>
      <c r="K30" s="268">
        <f>Módulo1!BI38</f>
        <v>4.0439963694456269</v>
      </c>
      <c r="L30" s="278">
        <f>Módulo1!BM38</f>
        <v>4.1011470723412611</v>
      </c>
      <c r="M30" s="275">
        <f>Módulo1!BW38</f>
        <v>4.4433793921883744</v>
      </c>
      <c r="N30" s="265">
        <f>Módulo1!CP38</f>
        <v>4.0461005625590563</v>
      </c>
      <c r="O30" s="275">
        <f>Módulo1!CE38</f>
        <v>4.4718106866440541</v>
      </c>
      <c r="P30" s="265">
        <f>Módulo1!CS38</f>
        <v>4.073814769690987</v>
      </c>
      <c r="Q30" s="275">
        <f>Módulo1!CM38</f>
        <v>4.5464757639067486</v>
      </c>
      <c r="R30" s="265">
        <f>Módulo1!CV38</f>
        <v>4.115974592137662</v>
      </c>
      <c r="T30" s="268">
        <f>Módulo1!DB38</f>
        <v>3.9758040961614514</v>
      </c>
      <c r="U30" s="271">
        <f>Módulo1!DF38</f>
        <v>3.7570540335140628</v>
      </c>
      <c r="V30" s="275">
        <f>Módulo1!DP38</f>
        <v>4.1546445554825304</v>
      </c>
      <c r="W30" s="265">
        <f>Módulo1!EI38</f>
        <v>3.8728583328665991</v>
      </c>
      <c r="X30" s="275">
        <f>Módulo1!DX38</f>
        <v>4.183608452530299</v>
      </c>
      <c r="Y30" s="265">
        <f>Módulo1!EL38</f>
        <v>3.9064909291752121</v>
      </c>
      <c r="Z30" s="275">
        <f>Módulo1!EF38</f>
        <v>4.2593247656331581</v>
      </c>
      <c r="AA30" s="265">
        <f>Módulo1!EO38</f>
        <v>3.9585240697512187</v>
      </c>
      <c r="AC30" s="268">
        <f>Módulo1!EU38</f>
        <v>4.1263465030967534</v>
      </c>
      <c r="AD30" s="271">
        <f>Módulo1!EY38</f>
        <v>4.0695007822739218</v>
      </c>
      <c r="AE30" s="275">
        <f>Módulo1!FI38</f>
        <v>4.4587689702930557</v>
      </c>
      <c r="AF30" s="265">
        <f>Módulo1!GB38</f>
        <v>4.0427179678728251</v>
      </c>
      <c r="AG30" s="275">
        <f>Módulo1!FQ38</f>
        <v>4.183608452530299</v>
      </c>
      <c r="AH30" s="265">
        <f>Módulo1!GE38</f>
        <v>4.0701663617202843</v>
      </c>
      <c r="AI30" s="275">
        <f>Módulo1!FY38</f>
        <v>4.2593247656331581</v>
      </c>
      <c r="AJ30" s="265">
        <f>Módulo1!GH38</f>
        <v>4.1118997840092764</v>
      </c>
      <c r="AL30" s="268">
        <f>Módulo1!GN38</f>
        <v>4.0802401746079378</v>
      </c>
      <c r="AM30" s="271">
        <f>Módulo1!GR38</f>
        <v>4.0468809291161927</v>
      </c>
      <c r="AN30" s="275">
        <f>Módulo1!HB38</f>
        <v>4.418028687537479</v>
      </c>
      <c r="AO30" s="265">
        <f>Módulo1!HU38</f>
        <v>4.0257190809291368</v>
      </c>
      <c r="AP30" s="275">
        <f>Módulo1!HJ38</f>
        <v>4.4461556580740478</v>
      </c>
      <c r="AQ30" s="265">
        <f>Módulo1!HX38</f>
        <v>4.0540263902284472</v>
      </c>
      <c r="AR30" s="275">
        <f>Módulo1!HR38</f>
        <v>4.5200622347602408</v>
      </c>
      <c r="AS30" s="265">
        <f>Módulo1!IA38</f>
        <v>4.0971625904812976</v>
      </c>
      <c r="AW30" s="268">
        <f>'Módulo 2'!O38</f>
        <v>3.9503560804247018</v>
      </c>
      <c r="AX30" s="271">
        <f>'Módulo 2'!S38</f>
        <v>4.0192332262399644</v>
      </c>
      <c r="AY30" s="275">
        <f>'Módulo 2'!AC38</f>
        <v>4.4017627923603468</v>
      </c>
      <c r="AZ30" s="265">
        <f>'Módulo 2'!AV38</f>
        <v>4.2211390439084413</v>
      </c>
      <c r="BA30" s="275">
        <f>'Módulo 2'!AK38</f>
        <v>4.4146910830573178</v>
      </c>
      <c r="BB30" s="265">
        <f>'Módulo 2'!AY38</f>
        <v>3.9939085199330893</v>
      </c>
      <c r="BC30" s="275">
        <f>'Módulo 2'!AS38</f>
        <v>4.4741678078421874</v>
      </c>
      <c r="BD30" s="265">
        <f>'Módulo 2'!BB38</f>
        <v>4.0426080926182184</v>
      </c>
      <c r="BG30" s="268">
        <f>'Módulo 2'!BI38</f>
        <v>3.9674568032555664</v>
      </c>
      <c r="BH30" s="271">
        <f>'Módulo 2'!BM38</f>
        <v>4.054390091245395</v>
      </c>
      <c r="BI30" s="275">
        <f>'Módulo 2'!BW38</f>
        <v>4.4181524031787873</v>
      </c>
      <c r="BJ30" s="265">
        <f>'Módulo 2'!CP38</f>
        <v>4.0369124340339075</v>
      </c>
      <c r="BK30" s="275">
        <f>'Módulo 2'!CE38</f>
        <v>4.4308163932167259</v>
      </c>
      <c r="BL30" s="265">
        <f>'Módulo 2'!CS38</f>
        <v>4.0313291632056556</v>
      </c>
      <c r="BM30" s="275">
        <f>'Módulo 2'!CM38</f>
        <v>4.4675440981514996</v>
      </c>
      <c r="BN30" s="265">
        <f>'Módulo 2'!CV38</f>
        <v>4.0445136308797114</v>
      </c>
      <c r="BQ30" s="268">
        <f>'Módulo 2'!DB38</f>
        <v>3.4561405984206779</v>
      </c>
      <c r="BR30" s="271">
        <f>'Módulo 2'!DF38</f>
        <v>3.8391033221538673</v>
      </c>
      <c r="BS30" s="275">
        <f>'Módulo 2'!DP38</f>
        <v>4.2277752781223787</v>
      </c>
      <c r="BT30" s="265">
        <f>'Módulo 2'!EI38</f>
        <v>3.8877503719985289</v>
      </c>
      <c r="BU30" s="275">
        <f>'Módulo 2'!DX38</f>
        <v>4.2407464593217252</v>
      </c>
      <c r="BV30" s="265">
        <f>'Módulo 2'!EL38</f>
        <v>3.8811820216323194</v>
      </c>
      <c r="BW30" s="275">
        <f>'Módulo 2'!EF38</f>
        <v>4.2882600044442576</v>
      </c>
      <c r="BX30" s="265">
        <f>'Módulo 2'!EO38</f>
        <v>3.9205274234150047</v>
      </c>
      <c r="CA30" s="268">
        <f>'Módulo 2'!EU38</f>
        <v>3.6883306244914502</v>
      </c>
      <c r="CB30" s="271">
        <f>'Módulo 2'!DX38</f>
        <v>4.2407464593217252</v>
      </c>
      <c r="CC30" s="275">
        <f>'Módulo 2'!FI38</f>
        <v>4.2212630953681654</v>
      </c>
      <c r="CD30" s="265">
        <f>'Módulo 2'!GB38</f>
        <v>3.9165552604776837</v>
      </c>
      <c r="CE30" s="275">
        <f>'Módulo 2'!FQ38</f>
        <v>4.2338725381262226</v>
      </c>
      <c r="CF30" s="265">
        <f>'Módulo 2'!GE38</f>
        <v>3.9101499737301357</v>
      </c>
      <c r="CG30" s="275">
        <f>'Módulo 2'!FY38</f>
        <v>4.3058573635149662</v>
      </c>
      <c r="CH30" s="265">
        <f>'Módulo 2'!GH38</f>
        <v>3.970066565595098</v>
      </c>
      <c r="CK30" s="268">
        <f>'Módulo 2'!GN38</f>
        <v>3.7141621694471314</v>
      </c>
      <c r="CL30" s="271">
        <f>'Módulo 2'!GR38</f>
        <v>4.1307932837892816</v>
      </c>
      <c r="CM30" s="275">
        <f>'Módulo 2'!HB38</f>
        <v>4.4335389950881146</v>
      </c>
      <c r="CN30" s="265">
        <f>'Módulo 2'!HU38</f>
        <v>3.9997522255572537</v>
      </c>
      <c r="CO30" s="275">
        <f>'Módulo 2'!HJ38</f>
        <v>4.4464647571706628</v>
      </c>
      <c r="CP30" s="265">
        <f>'Módulo 2'!HX38</f>
        <v>3.9939085870899063</v>
      </c>
      <c r="CQ30" s="275">
        <f>'Módulo 2'!HR38</f>
        <v>4.5057463886032307</v>
      </c>
      <c r="CR30" s="265">
        <f>'Módulo 2'!IA38</f>
        <v>4.0353147855847888</v>
      </c>
      <c r="CV30" s="268">
        <f>Módulo1!IH38</f>
        <v>3.7945340645506156</v>
      </c>
      <c r="CW30" s="271">
        <f>Módulo1!IL38</f>
        <v>4.2307292677600694</v>
      </c>
      <c r="CX30" s="275"/>
      <c r="CY30" s="265"/>
      <c r="CZ30" s="275"/>
      <c r="DA30" s="265"/>
      <c r="DB30" s="275"/>
      <c r="DC30" s="265"/>
      <c r="DG30" s="268">
        <f>Módulo1!KB38</f>
        <v>4.0245528660804153</v>
      </c>
      <c r="DH30" s="271">
        <f>Módulo1!KF38</f>
        <v>4.0922676061707897</v>
      </c>
      <c r="DI30" s="275"/>
      <c r="DJ30" s="265"/>
      <c r="DK30" s="275"/>
      <c r="DL30" s="265"/>
      <c r="DM30" s="275"/>
      <c r="DN30" s="265"/>
      <c r="DP30" s="268">
        <f>Módulo1!KM38</f>
        <v>3.9093092947384545</v>
      </c>
      <c r="DQ30" s="271">
        <f>Módulo1!KQ38</f>
        <v>4.0843211816504121</v>
      </c>
      <c r="DR30" s="275"/>
      <c r="DS30" s="265"/>
      <c r="DT30" s="275"/>
      <c r="DU30" s="265"/>
      <c r="DV30" s="275"/>
      <c r="DW30" s="265"/>
      <c r="DY30" s="268">
        <f>Módulo1!KX38</f>
        <v>3.8966135510239863</v>
      </c>
      <c r="DZ30" s="271">
        <f>Módulo1!LB38</f>
        <v>4.1601449437417255</v>
      </c>
      <c r="EA30" s="275"/>
      <c r="EB30" s="265"/>
      <c r="EC30" s="275"/>
      <c r="ED30" s="265"/>
      <c r="EE30" s="275"/>
      <c r="EF30" s="265"/>
    </row>
    <row r="31" spans="1:136">
      <c r="A31" s="255">
        <f>Módulo1!N39</f>
        <v>3</v>
      </c>
      <c r="B31" s="268">
        <f>Módulo1!O39</f>
        <v>4.1566471393585172</v>
      </c>
      <c r="C31" s="271">
        <f>Módulo1!S39</f>
        <v>4.1521094685956799</v>
      </c>
      <c r="D31" s="275">
        <f>Módulo1!AC39</f>
        <v>4.5786760938478768</v>
      </c>
      <c r="E31" s="265">
        <f>Módulo1!AV39</f>
        <v>4.179610247669169</v>
      </c>
      <c r="F31" s="275">
        <f>Módulo1!AK39</f>
        <v>4.5961678109353512</v>
      </c>
      <c r="G31" s="265">
        <f>Módulo1!AY39</f>
        <v>4.1893999007645855</v>
      </c>
      <c r="H31" s="275">
        <f>Módulo1!AS39</f>
        <v>4.6223135915353897</v>
      </c>
      <c r="I31" s="265">
        <f>Módulo1!BB39</f>
        <v>4.2002839542599011</v>
      </c>
      <c r="K31" s="268">
        <f>Módulo1!BI39</f>
        <v>4.1308717838897726</v>
      </c>
      <c r="L31" s="278">
        <f>Módulo1!BM39</f>
        <v>4.1615411390668369</v>
      </c>
      <c r="M31" s="275">
        <f>Módulo1!BW39</f>
        <v>4.5123862635748919</v>
      </c>
      <c r="N31" s="265">
        <f>Módulo1!CP39</f>
        <v>4.1110439353045063</v>
      </c>
      <c r="O31" s="275">
        <f>Módulo1!CE39</f>
        <v>4.5308642211905372</v>
      </c>
      <c r="P31" s="265">
        <f>Módulo1!CS39</f>
        <v>4.1313896401675763</v>
      </c>
      <c r="Q31" s="275">
        <f>Módulo1!CM39</f>
        <v>4.582741935587654</v>
      </c>
      <c r="R31" s="265">
        <f>Módulo1!CV39</f>
        <v>4.1541944058424818</v>
      </c>
      <c r="T31" s="268">
        <f>Módulo1!DB39</f>
        <v>4.0589799588712001</v>
      </c>
      <c r="U31" s="271">
        <f>Módulo1!DF39</f>
        <v>3.8100142568531554</v>
      </c>
      <c r="V31" s="275">
        <f>Módulo1!DP39</f>
        <v>4.2249450679378677</v>
      </c>
      <c r="W31" s="265">
        <f>Módulo1!EI39</f>
        <v>3.9523815052824363</v>
      </c>
      <c r="X31" s="275">
        <f>Módulo1!DX39</f>
        <v>4.2438322933911845</v>
      </c>
      <c r="Y31" s="265">
        <f>Módulo1!EL39</f>
        <v>3.9778303467256011</v>
      </c>
      <c r="Z31" s="275">
        <f>Módulo1!EF39</f>
        <v>4.2963884402872035</v>
      </c>
      <c r="AA31" s="265">
        <f>Módulo1!EO39</f>
        <v>4.0066858222369914</v>
      </c>
      <c r="AC31" s="268">
        <f>Módulo1!EU39</f>
        <v>4.2125355633736987</v>
      </c>
      <c r="AD31" s="271">
        <f>Módulo1!EY39</f>
        <v>4.1226613934215646</v>
      </c>
      <c r="AE31" s="275">
        <f>Módulo1!FI39</f>
        <v>4.5274018461893686</v>
      </c>
      <c r="AF31" s="265">
        <f>Módulo1!GB39</f>
        <v>4.1070202562972522</v>
      </c>
      <c r="AG31" s="275">
        <f>Módulo1!FQ39</f>
        <v>4.2438322933911845</v>
      </c>
      <c r="AH31" s="265">
        <f>Módulo1!GE39</f>
        <v>4.1271530922961581</v>
      </c>
      <c r="AI31" s="275">
        <f>Módulo1!FY39</f>
        <v>4.2963884402872035</v>
      </c>
      <c r="AJ31" s="265">
        <f>Módulo1!GH39</f>
        <v>4.1497141356595586</v>
      </c>
      <c r="AL31" s="268">
        <f>Módulo1!GN39</f>
        <v>4.1629285373529443</v>
      </c>
      <c r="AM31" s="271">
        <f>Módulo1!GR39</f>
        <v>4.1000415402638355</v>
      </c>
      <c r="AN31" s="275">
        <f>Módulo1!HB39</f>
        <v>4.4862968108668664</v>
      </c>
      <c r="AO31" s="265">
        <f>Módulo1!HU39</f>
        <v>4.0921129070205779</v>
      </c>
      <c r="AP31" s="275">
        <f>Módulo1!HJ39</f>
        <v>4.5045695894091953</v>
      </c>
      <c r="AQ31" s="265">
        <f>Módulo1!HX39</f>
        <v>4.1129583833363235</v>
      </c>
      <c r="AR31" s="275">
        <f>Módulo1!HR39</f>
        <v>4.5559263814166995</v>
      </c>
      <c r="AS31" s="265">
        <f>Módulo1!IA39</f>
        <v>4.1363512095771506</v>
      </c>
      <c r="AW31" s="268">
        <f>'Módulo 2'!O39</f>
        <v>4.0196088292502665</v>
      </c>
      <c r="AX31" s="271">
        <f>'Módulo 2'!S39</f>
        <v>4.0750617504626412</v>
      </c>
      <c r="AY31" s="275">
        <f>'Módulo 2'!AC39</f>
        <v>4.4627342451594485</v>
      </c>
      <c r="AZ31" s="265">
        <f>'Módulo 2'!AV39</f>
        <v>4.3296807874208545</v>
      </c>
      <c r="BA31" s="275">
        <f>'Módulo 2'!AK39</f>
        <v>4.4689582797386684</v>
      </c>
      <c r="BB31" s="265">
        <f>'Módulo 2'!AY39</f>
        <v>4.0534433317594205</v>
      </c>
      <c r="BC31" s="275">
        <f>'Módulo 2'!AS39</f>
        <v>4.5152863438122068</v>
      </c>
      <c r="BD31" s="265">
        <f>'Módulo 2'!BB39</f>
        <v>4.0917302557064223</v>
      </c>
      <c r="BG31" s="268">
        <f>'Módulo 2'!BI39</f>
        <v>4.0353168522838807</v>
      </c>
      <c r="BH31" s="271">
        <f>'Módulo 2'!BM39</f>
        <v>4.1078158504791267</v>
      </c>
      <c r="BI31" s="275">
        <f>'Módulo 2'!BW39</f>
        <v>4.4929211444396371</v>
      </c>
      <c r="BJ31" s="265">
        <f>'Módulo 2'!CP39</f>
        <v>4.1056505223259636</v>
      </c>
      <c r="BK31" s="275">
        <f>'Módulo 2'!CE39</f>
        <v>4.4988782793105475</v>
      </c>
      <c r="BL31" s="265">
        <f>'Módulo 2'!CS39</f>
        <v>4.097730602562871</v>
      </c>
      <c r="BM31" s="275">
        <f>'Módulo 2'!CM39</f>
        <v>4.5026827930398952</v>
      </c>
      <c r="BN31" s="265">
        <f>'Módulo 2'!CV39</f>
        <v>4.084194447566305</v>
      </c>
      <c r="BQ31" s="268">
        <f>'Módulo 2'!DB39</f>
        <v>3.545711605181908</v>
      </c>
      <c r="BR31" s="271">
        <f>'Módulo 2'!DF39</f>
        <v>3.8950322828221617</v>
      </c>
      <c r="BS31" s="275">
        <f>'Módulo 2'!DP39</f>
        <v>4.2896566743159559</v>
      </c>
      <c r="BT31" s="265">
        <f>'Módulo 2'!EI39</f>
        <v>3.9588344343965614</v>
      </c>
      <c r="BU31" s="275">
        <f>'Módulo 2'!DX39</f>
        <v>4.2958518268071195</v>
      </c>
      <c r="BV31" s="265">
        <f>'Módulo 2'!EL39</f>
        <v>3.9491275708647495</v>
      </c>
      <c r="BW31" s="275">
        <f>'Módulo 2'!EF39</f>
        <v>4.3329222250397441</v>
      </c>
      <c r="BX31" s="265">
        <f>'Módulo 2'!EO39</f>
        <v>3.9782665350514272</v>
      </c>
      <c r="CA31" s="268">
        <f>'Módulo 2'!EU39</f>
        <v>3.7688702518672921</v>
      </c>
      <c r="CB31" s="271">
        <f>'Módulo 2'!DX39</f>
        <v>4.2958518268071195</v>
      </c>
      <c r="CC31" s="275">
        <f>'Módulo 2'!FI39</f>
        <v>4.2684314864348893</v>
      </c>
      <c r="CD31" s="265">
        <f>'Módulo 2'!GB39</f>
        <v>3.9867002547012591</v>
      </c>
      <c r="CE31" s="275">
        <f>'Módulo 2'!FQ39</f>
        <v>4.2744821167623543</v>
      </c>
      <c r="CF31" s="265">
        <f>'Módulo 2'!GE39</f>
        <v>3.9773119773822723</v>
      </c>
      <c r="CG31" s="275">
        <f>'Módulo 2'!FY39</f>
        <v>4.3433190567940505</v>
      </c>
      <c r="CH31" s="265">
        <f>'Módulo 2'!GH39</f>
        <v>4.0227239321584554</v>
      </c>
      <c r="CK31" s="268">
        <f>'Módulo 2'!GN39</f>
        <v>3.8026666521216699</v>
      </c>
      <c r="CL31" s="271">
        <f>'Módulo 2'!GR39</f>
        <v>4.1878772488381308</v>
      </c>
      <c r="CM31" s="275">
        <f>'Módulo 2'!HB39</f>
        <v>4.5003823401098462</v>
      </c>
      <c r="CN31" s="265">
        <f>'Módulo 2'!HU39</f>
        <v>4.0645461348699161</v>
      </c>
      <c r="CO31" s="275">
        <f>'Módulo 2'!HJ39</f>
        <v>4.5065166625215136</v>
      </c>
      <c r="CP31" s="265">
        <f>'Módulo 2'!HX39</f>
        <v>4.0561037581019521</v>
      </c>
      <c r="CQ31" s="275">
        <f>'Módulo 2'!HR39</f>
        <v>4.5467425898871605</v>
      </c>
      <c r="CR31" s="265">
        <f>'Módulo 2'!IA39</f>
        <v>4.0845559728059699</v>
      </c>
      <c r="CV31" s="268">
        <f>Módulo1!IH39</f>
        <v>3.860311750816309</v>
      </c>
      <c r="CW31" s="271">
        <f>Módulo1!IL39</f>
        <v>4.2790128371895664</v>
      </c>
      <c r="CX31" s="275"/>
      <c r="CY31" s="265"/>
      <c r="CZ31" s="275"/>
      <c r="DA31" s="265"/>
      <c r="DB31" s="275"/>
      <c r="DC31" s="265"/>
      <c r="DG31" s="268">
        <f>Módulo1!KB39</f>
        <v>4.078215524127474</v>
      </c>
      <c r="DH31" s="271">
        <f>Módulo1!KF39</f>
        <v>4.1497583925000665</v>
      </c>
      <c r="DI31" s="275"/>
      <c r="DJ31" s="265"/>
      <c r="DK31" s="275"/>
      <c r="DL31" s="265"/>
      <c r="DM31" s="275"/>
      <c r="DN31" s="265"/>
      <c r="DP31" s="268">
        <f>Módulo1!KM39</f>
        <v>3.9575101999608959</v>
      </c>
      <c r="DQ31" s="271">
        <f>Módulo1!KQ39</f>
        <v>4.1417806782632303</v>
      </c>
      <c r="DR31" s="275"/>
      <c r="DS31" s="265"/>
      <c r="DT31" s="275"/>
      <c r="DU31" s="265"/>
      <c r="DV31" s="275"/>
      <c r="DW31" s="265"/>
      <c r="DY31" s="268">
        <f>Módulo1!KX39</f>
        <v>3.9416930337242393</v>
      </c>
      <c r="DZ31" s="271">
        <f>Módulo1!LB39</f>
        <v>4.2139918006210495</v>
      </c>
      <c r="EA31" s="275"/>
      <c r="EB31" s="265"/>
      <c r="EC31" s="275"/>
      <c r="ED31" s="265"/>
      <c r="EE31" s="275"/>
      <c r="EF31" s="265"/>
    </row>
    <row r="32" spans="1:136">
      <c r="A32" s="255">
        <f>Módulo1!N40</f>
        <v>3.5</v>
      </c>
      <c r="B32" s="268">
        <f>Módulo1!O40</f>
        <v>4.2169179625190036</v>
      </c>
      <c r="C32" s="271">
        <f>Módulo1!S40</f>
        <v>4.2026945315054345</v>
      </c>
      <c r="D32" s="275">
        <f>Módulo1!AC40</f>
        <v>4.6385986815041989</v>
      </c>
      <c r="E32" s="265">
        <f>Módulo1!AV40</f>
        <v>4.2129748079913414</v>
      </c>
      <c r="F32" s="275">
        <f>Módulo1!AK40</f>
        <v>4.6480519838954484</v>
      </c>
      <c r="G32" s="265">
        <f>Módulo1!AY40</f>
        <v>4.2196153016677798</v>
      </c>
      <c r="H32" s="275">
        <f>Módulo1!AS40</f>
        <v>4.6579340170080208</v>
      </c>
      <c r="I32" s="265">
        <f>Módulo1!BB40</f>
        <v>4.2226504394522086</v>
      </c>
      <c r="K32" s="268">
        <f>Módulo1!BI40</f>
        <v>4.2010995958803807</v>
      </c>
      <c r="L32" s="278">
        <f>Módulo1!BM40</f>
        <v>4.2149130948685247</v>
      </c>
      <c r="M32" s="275">
        <f>Módulo1!BW40</f>
        <v>4.5627663915764991</v>
      </c>
      <c r="N32" s="265">
        <f>Módulo1!CP40</f>
        <v>4.1601595321715275</v>
      </c>
      <c r="O32" s="275">
        <f>Módulo1!CE40</f>
        <v>4.5713410719822534</v>
      </c>
      <c r="P32" s="265">
        <f>Módulo1!CS40</f>
        <v>4.174369894723422</v>
      </c>
      <c r="Q32" s="275">
        <f>Módulo1!CM40</f>
        <v>4.6049702587418411</v>
      </c>
      <c r="R32" s="265">
        <f>Módulo1!CV40</f>
        <v>4.1824062184881639</v>
      </c>
      <c r="T32" s="268">
        <f>Módulo1!DB40</f>
        <v>4.1258292291514245</v>
      </c>
      <c r="U32" s="271">
        <f>Módulo1!DF40</f>
        <v>3.8566285804913014</v>
      </c>
      <c r="V32" s="275">
        <f>Módulo1!DP40</f>
        <v>4.2763759617908184</v>
      </c>
      <c r="W32" s="265">
        <f>Módulo1!EI40</f>
        <v>4.0142934840012598</v>
      </c>
      <c r="X32" s="275">
        <f>Módulo1!DX40</f>
        <v>4.28523353877197</v>
      </c>
      <c r="Y32" s="265">
        <f>Módulo1!EL40</f>
        <v>4.0325197665886749</v>
      </c>
      <c r="Z32" s="275">
        <f>Módulo1!EF40</f>
        <v>4.3192137546287235</v>
      </c>
      <c r="AA32" s="265">
        <f>Módulo1!EO40</f>
        <v>4.0428926420167572</v>
      </c>
      <c r="AC32" s="268">
        <f>Módulo1!EU40</f>
        <v>4.2811578580923477</v>
      </c>
      <c r="AD32" s="271">
        <f>Módulo1!EY40</f>
        <v>4.169452093622569</v>
      </c>
      <c r="AE32" s="275">
        <f>Módulo1!FI40</f>
        <v>4.5774954656548523</v>
      </c>
      <c r="AF32" s="265">
        <f>Módulo1!GB40</f>
        <v>4.1556148410214746</v>
      </c>
      <c r="AG32" s="275">
        <f>Módulo1!FQ40</f>
        <v>4.28523353877197</v>
      </c>
      <c r="AH32" s="265">
        <f>Módulo1!GE40</f>
        <v>4.1696710578346385</v>
      </c>
      <c r="AI32" s="275">
        <f>Módulo1!FY40</f>
        <v>4.3192137546287235</v>
      </c>
      <c r="AJ32" s="265">
        <f>Módulo1!GH40</f>
        <v>4.177620011817047</v>
      </c>
      <c r="AL32" s="268">
        <f>Módulo1!GN40</f>
        <v>4.2306528125411829</v>
      </c>
      <c r="AM32" s="271">
        <f>Módulo1!GR40</f>
        <v>4.1468322404648408</v>
      </c>
      <c r="AN32" s="275">
        <f>Módulo1!HB40</f>
        <v>4.5361251445513977</v>
      </c>
      <c r="AO32" s="265">
        <f>Módulo1!HU40</f>
        <v>4.1424752200872152</v>
      </c>
      <c r="AP32" s="275">
        <f>Módulo1!HJ40</f>
        <v>4.5445937204503473</v>
      </c>
      <c r="AQ32" s="265">
        <f>Módulo1!HX40</f>
        <v>4.1570728743188416</v>
      </c>
      <c r="AR32" s="275">
        <f>Módulo1!HR40</f>
        <v>4.577895621883231</v>
      </c>
      <c r="AS32" s="265">
        <f>Módulo1!IA40</f>
        <v>4.1653338593634492</v>
      </c>
      <c r="AW32" s="268">
        <f>'Módulo 2'!O40</f>
        <v>4.0738405164135614</v>
      </c>
      <c r="AX32" s="271">
        <f>'Módulo 2'!S40</f>
        <v>4.124286619421353</v>
      </c>
      <c r="AY32" s="275">
        <f>'Módulo 2'!AC40</f>
        <v>4.5096672526486481</v>
      </c>
      <c r="AZ32" s="265">
        <f>'Módulo 2'!AV40</f>
        <v>4.4231112258029315</v>
      </c>
      <c r="BA32" s="275">
        <f>'Módulo 2'!AK40</f>
        <v>4.5074497331478192</v>
      </c>
      <c r="BB32" s="265">
        <f>'Módulo 2'!AY40</f>
        <v>4.0998756472798812</v>
      </c>
      <c r="BC32" s="275">
        <f>'Módulo 2'!AS40</f>
        <v>4.5423619723735005</v>
      </c>
      <c r="BD32" s="265">
        <f>'Módulo 2'!BB40</f>
        <v>4.1307242664553847</v>
      </c>
      <c r="BG32" s="268">
        <f>'Módulo 2'!BI40</f>
        <v>4.0877540723334143</v>
      </c>
      <c r="BH32" s="271">
        <f>'Módulo 2'!BM40</f>
        <v>4.1548514393341573</v>
      </c>
      <c r="BI32" s="275">
        <f>'Módulo 2'!BW40</f>
        <v>4.5584552583867834</v>
      </c>
      <c r="BJ32" s="265">
        <f>'Módulo 2'!CP40</f>
        <v>4.1630256628211493</v>
      </c>
      <c r="BK32" s="275">
        <f>'Módulo 2'!CE40</f>
        <v>4.5564266544066543</v>
      </c>
      <c r="BL32" s="265">
        <f>'Módulo 2'!CS40</f>
        <v>4.1533793056213311</v>
      </c>
      <c r="BM32" s="275">
        <f>'Módulo 2'!CM40</f>
        <v>4.5283583559504992</v>
      </c>
      <c r="BN32" s="265">
        <f>'Módulo 2'!CV40</f>
        <v>4.1165108145166958</v>
      </c>
      <c r="BQ32" s="268">
        <f>'Módulo 2'!DB40</f>
        <v>3.6265052026798861</v>
      </c>
      <c r="BR32" s="271">
        <f>'Módulo 2'!DF40</f>
        <v>3.9443457081406028</v>
      </c>
      <c r="BS32" s="275">
        <f>'Módulo 2'!DP40</f>
        <v>4.3373386673888605</v>
      </c>
      <c r="BT32" s="265">
        <f>'Módulo 2'!EI40</f>
        <v>4.01545886817373</v>
      </c>
      <c r="BU32" s="275">
        <f>'Módulo 2'!DX40</f>
        <v>4.335007919618211</v>
      </c>
      <c r="BV32" s="265">
        <f>'Módulo 2'!EL40</f>
        <v>4.0030244174328979</v>
      </c>
      <c r="BW32" s="275">
        <f>'Módulo 2'!EF40</f>
        <v>4.3638184022174498</v>
      </c>
      <c r="BX32" s="265">
        <f>'Módulo 2'!EO40</f>
        <v>4.0238339856620335</v>
      </c>
      <c r="CA32" s="268">
        <f>'Módulo 2'!EU40</f>
        <v>3.8377944139538647</v>
      </c>
      <c r="CB32" s="271">
        <f>'Módulo 2'!DX40</f>
        <v>4.335007919618211</v>
      </c>
      <c r="CC32" s="275">
        <f>'Módulo 2'!FI40</f>
        <v>4.2996355660227428</v>
      </c>
      <c r="CD32" s="265">
        <f>'Módulo 2'!GB40</f>
        <v>4.0442651421718896</v>
      </c>
      <c r="CE32" s="275">
        <f>'Módulo 2'!FQ40</f>
        <v>4.297131026572715</v>
      </c>
      <c r="CF32" s="265">
        <f>'Módulo 2'!GE40</f>
        <v>4.0323688310606975</v>
      </c>
      <c r="CG32" s="275">
        <f>'Módulo 2'!FY40</f>
        <v>4.3676488475821245</v>
      </c>
      <c r="CH32" s="265">
        <f>'Módulo 2'!GH40</f>
        <v>4.0652048782834074</v>
      </c>
      <c r="CK32" s="268">
        <f>'Módulo 2'!GN40</f>
        <v>3.8788018280458441</v>
      </c>
      <c r="CL32" s="271">
        <f>'Módulo 2'!GR40</f>
        <v>4.2382090592934025</v>
      </c>
      <c r="CM32" s="275">
        <f>'Módulo 2'!HB40</f>
        <v>4.5538695250355286</v>
      </c>
      <c r="CN32" s="265">
        <f>'Módulo 2'!HU40</f>
        <v>4.1153515965852998</v>
      </c>
      <c r="CO32" s="275">
        <f>'Módulo 2'!HJ40</f>
        <v>4.5516320572281517</v>
      </c>
      <c r="CP32" s="265">
        <f>'Módulo 2'!HX40</f>
        <v>4.1047632309078441</v>
      </c>
      <c r="CQ32" s="275">
        <f>'Módulo 2'!HR40</f>
        <v>4.5746308292056055</v>
      </c>
      <c r="CR32" s="265">
        <f>'Módulo 2'!IA40</f>
        <v>4.124357826343636</v>
      </c>
      <c r="CV32" s="268">
        <f>Módulo1!IH40</f>
        <v>3.915383597050508</v>
      </c>
      <c r="CW32" s="271">
        <f>Módulo1!IL40</f>
        <v>4.3213636554065378</v>
      </c>
      <c r="CX32" s="275"/>
      <c r="CY32" s="265"/>
      <c r="CZ32" s="275"/>
      <c r="DA32" s="265"/>
      <c r="DB32" s="275"/>
      <c r="DC32" s="265"/>
      <c r="DG32" s="268">
        <f>Módulo1!KB40</f>
        <v>4.1207246913848667</v>
      </c>
      <c r="DH32" s="271">
        <f>Módulo1!KF40</f>
        <v>4.2004677687048133</v>
      </c>
      <c r="DI32" s="275"/>
      <c r="DJ32" s="265"/>
      <c r="DK32" s="275"/>
      <c r="DL32" s="265"/>
      <c r="DM32" s="275"/>
      <c r="DN32" s="265"/>
      <c r="DP32" s="268">
        <f>Módulo1!KM40</f>
        <v>3.9951402760760066</v>
      </c>
      <c r="DQ32" s="271">
        <f>Módulo1!KQ40</f>
        <v>4.1924624555759715</v>
      </c>
      <c r="DR32" s="275"/>
      <c r="DS32" s="265"/>
      <c r="DT32" s="275"/>
      <c r="DU32" s="265"/>
      <c r="DV32" s="275"/>
      <c r="DW32" s="265"/>
      <c r="DY32" s="268">
        <f>Módulo1!KX40</f>
        <v>3.9774653276696212</v>
      </c>
      <c r="DZ32" s="271">
        <f>Módulo1!LB40</f>
        <v>4.261380135748257</v>
      </c>
      <c r="EA32" s="275"/>
      <c r="EB32" s="265"/>
      <c r="EC32" s="275"/>
      <c r="ED32" s="265"/>
      <c r="EE32" s="275"/>
      <c r="EF32" s="265"/>
    </row>
    <row r="33" spans="1:136" ht="15.75" thickBot="1">
      <c r="A33" s="255">
        <f>Módulo1!N41</f>
        <v>4</v>
      </c>
      <c r="B33" s="269">
        <f>Módulo1!O41</f>
        <v>4.263426279803352</v>
      </c>
      <c r="C33" s="272">
        <f>Módulo1!S41</f>
        <v>4.2471290210446391</v>
      </c>
      <c r="D33" s="276">
        <f>Módulo1!AC41</f>
        <v>4.6962212239154875</v>
      </c>
      <c r="E33" s="266">
        <f>Módulo1!AV41</f>
        <v>4.235167938123606</v>
      </c>
      <c r="F33" s="276">
        <f>Módulo1!AK41</f>
        <v>4.696493987014879</v>
      </c>
      <c r="G33" s="266">
        <f>Módulo1!AY41</f>
        <v>4.2403721673294834</v>
      </c>
      <c r="H33" s="276">
        <f>Módulo1!AS41</f>
        <v>4.6891797197532936</v>
      </c>
      <c r="I33" s="266">
        <f>Módulo1!BB41</f>
        <v>4.2383933707479819</v>
      </c>
      <c r="K33" s="269">
        <f>Módulo1!BI41</f>
        <v>4.2571417175335542</v>
      </c>
      <c r="L33" s="279">
        <f>Módulo1!BM41</f>
        <v>4.261874526015605</v>
      </c>
      <c r="M33" s="276">
        <f>Módulo1!BW41</f>
        <v>4.5936955658089831</v>
      </c>
      <c r="N33" s="266">
        <f>Módulo1!CP41</f>
        <v>4.1959535891080817</v>
      </c>
      <c r="O33" s="276">
        <f>Módulo1!CE41</f>
        <v>4.5926803506299576</v>
      </c>
      <c r="P33" s="266">
        <f>Módulo1!CS41</f>
        <v>4.2050902007429336</v>
      </c>
      <c r="Q33" s="276">
        <f>Módulo1!CM41</f>
        <v>4.6129369561583777</v>
      </c>
      <c r="R33" s="266">
        <f>Módulo1!CV41</f>
        <v>4.2019207884558352</v>
      </c>
      <c r="T33" s="269">
        <f>Módulo1!DB41</f>
        <v>4.1788022333058343</v>
      </c>
      <c r="U33" s="272">
        <f>Módulo1!DF41</f>
        <v>3.8974988776684945</v>
      </c>
      <c r="V33" s="276">
        <f>Módulo1!DP41</f>
        <v>4.3080971013197686</v>
      </c>
      <c r="W33" s="266">
        <f>Módulo1!EI41</f>
        <v>4.0604883651651784</v>
      </c>
      <c r="X33" s="276">
        <f>Módulo1!DX41</f>
        <v>4.3072370409873963</v>
      </c>
      <c r="Y33" s="266">
        <f>Módulo1!EL41</f>
        <v>4.0724342716191897</v>
      </c>
      <c r="Z33" s="276">
        <f>Módulo1!EF41</f>
        <v>4.3275684903860236</v>
      </c>
      <c r="AA33" s="266">
        <f>Módulo1!EO41</f>
        <v>4.068283049991229</v>
      </c>
      <c r="AC33" s="268">
        <f>Módulo1!EU41</f>
        <v>4.3348973319027602</v>
      </c>
      <c r="AD33" s="271">
        <f>Módulo1!EY41</f>
        <v>4.2104770334498438</v>
      </c>
      <c r="AE33" s="275">
        <f>Módulo1!FI41</f>
        <v>4.6082301453259999</v>
      </c>
      <c r="AF33" s="265">
        <f>Módulo1!GB41</f>
        <v>4.1910203512339415</v>
      </c>
      <c r="AG33" s="275">
        <f>Módulo1!FQ41</f>
        <v>4.3072370409873963</v>
      </c>
      <c r="AH33" s="265">
        <f>Módulo1!GE41</f>
        <v>4.2000584151324771</v>
      </c>
      <c r="AI33" s="275">
        <f>Módulo1!FY41</f>
        <v>4.3275684903860236</v>
      </c>
      <c r="AJ33" s="265">
        <f>Módulo1!GH41</f>
        <v>4.1969231036774026</v>
      </c>
      <c r="AL33" s="268">
        <f>Módulo1!GN41</f>
        <v>4.2853745143253326</v>
      </c>
      <c r="AM33" s="271">
        <f>Módulo1!GR41</f>
        <v>4.1878571802921165</v>
      </c>
      <c r="AN33" s="275">
        <f>Módulo1!HB41</f>
        <v>4.5666983572834905</v>
      </c>
      <c r="AO33" s="265">
        <f>Módulo1!HU41</f>
        <v>4.1792695473889721</v>
      </c>
      <c r="AP33" s="275">
        <f>Módulo1!HJ41</f>
        <v>4.5656736060014671</v>
      </c>
      <c r="AQ33" s="265">
        <f>Módulo1!HX41</f>
        <v>4.1886751115872913</v>
      </c>
      <c r="AR33" s="275">
        <f>Módulo1!HR41</f>
        <v>4.5857490719618248</v>
      </c>
      <c r="AS33" s="265">
        <f>Módulo1!IA41</f>
        <v>4.1854117401434729</v>
      </c>
      <c r="AW33" s="268">
        <f>'Módulo 2'!O41</f>
        <v>4.1156628095426715</v>
      </c>
      <c r="AX33" s="271">
        <f>'Módulo 2'!S41</f>
        <v>4.1675121400385269</v>
      </c>
      <c r="AY33" s="275">
        <f>'Módulo 2'!AC41</f>
        <v>4.5450732574200607</v>
      </c>
      <c r="AZ33" s="265">
        <f>'Módulo 2'!AV41</f>
        <v>4.5002716040430917</v>
      </c>
      <c r="BA33" s="275">
        <f>'Módulo 2'!AK41</f>
        <v>4.5298972181302615</v>
      </c>
      <c r="BB33" s="265">
        <f>'Módulo 2'!AY41</f>
        <v>4.1347821040341906</v>
      </c>
      <c r="BC33" s="275">
        <f>'Módulo 2'!AS41</f>
        <v>4.5554908923284012</v>
      </c>
      <c r="BD33" s="265">
        <f>'Módulo 2'!BB41</f>
        <v>4.1608917206304783</v>
      </c>
      <c r="BG33" s="268">
        <f>'Módulo 2'!BI41</f>
        <v>4.1276377607718224</v>
      </c>
      <c r="BH33" s="271">
        <f>'Módulo 2'!BM41</f>
        <v>4.1960999622572883</v>
      </c>
      <c r="BI33" s="275">
        <f>'Módulo 2'!BW41</f>
        <v>4.6164384862676098</v>
      </c>
      <c r="BJ33" s="265">
        <f>'Módulo 2'!CP41</f>
        <v>4.210319423088861</v>
      </c>
      <c r="BK33" s="275">
        <f>'Módulo 2'!CE41</f>
        <v>4.6032498663653865</v>
      </c>
      <c r="BL33" s="265">
        <f>'Módulo 2'!CS41</f>
        <v>4.1994527973633327</v>
      </c>
      <c r="BM33" s="275">
        <f>'Módulo 2'!CM41</f>
        <v>4.544414670759326</v>
      </c>
      <c r="BN33" s="265">
        <f>'Módulo 2'!CV41</f>
        <v>4.1421877876481439</v>
      </c>
      <c r="BQ33" s="268">
        <f>'Módulo 2'!DB41</f>
        <v>3.6987068575242468</v>
      </c>
      <c r="BR33" s="271">
        <f>'Módulo 2'!DF41</f>
        <v>3.9876489921898428</v>
      </c>
      <c r="BS33" s="275">
        <f>'Módulo 2'!DP41</f>
        <v>4.3733443934785488</v>
      </c>
      <c r="BT33" s="265">
        <f>'Módulo 2'!EI41</f>
        <v>4.059008450768653</v>
      </c>
      <c r="BU33" s="275">
        <f>'Módulo 2'!DX41</f>
        <v>4.3579393753659259</v>
      </c>
      <c r="BV33" s="265">
        <f>'Módulo 2'!EL41</f>
        <v>4.0441143164760094</v>
      </c>
      <c r="BW33" s="275">
        <f>'Módulo 2'!EF41</f>
        <v>4.3808170197258542</v>
      </c>
      <c r="BX33" s="265">
        <f>'Módulo 2'!EO41</f>
        <v>4.058221193470227</v>
      </c>
      <c r="CA33" s="268">
        <f>'Módulo 2'!EU41</f>
        <v>3.8960612194243547</v>
      </c>
      <c r="CB33" s="271">
        <f>'Módulo 2'!DX41</f>
        <v>4.3579393753659259</v>
      </c>
      <c r="CC33" s="275">
        <f>'Módulo 2'!FI41</f>
        <v>4.3195381995148523</v>
      </c>
      <c r="CD33" s="265">
        <f>'Módulo 2'!GB41</f>
        <v>4.0905711318111981</v>
      </c>
      <c r="CE33" s="275">
        <f>'Módulo 2'!FQ41</f>
        <v>4.303349561699843</v>
      </c>
      <c r="CF33" s="265">
        <f>'Módulo 2'!GE41</f>
        <v>4.0765267634382685</v>
      </c>
      <c r="CG33" s="275">
        <f>'Módulo 2'!FY41</f>
        <v>4.379085496820049</v>
      </c>
      <c r="CH33" s="265">
        <f>'Módulo 2'!GH41</f>
        <v>4.0986289661409332</v>
      </c>
      <c r="CK33" s="268">
        <f>'Módulo 2'!GN41</f>
        <v>3.9434573083040845</v>
      </c>
      <c r="CL33" s="271">
        <f>'Módulo 2'!GR41</f>
        <v>4.2824066113957544</v>
      </c>
      <c r="CM33" s="275">
        <f>'Módulo 2'!HB41</f>
        <v>4.5964825831260026</v>
      </c>
      <c r="CN33" s="265">
        <f>'Módulo 2'!HU41</f>
        <v>4.1540547438675466</v>
      </c>
      <c r="CO33" s="275">
        <f>'Módulo 2'!HJ41</f>
        <v>4.5817300185023404</v>
      </c>
      <c r="CP33" s="265">
        <f>'Módulo 2'!HX41</f>
        <v>4.1416077159077549</v>
      </c>
      <c r="CQ33" s="275">
        <f>'Módulo 2'!HR41</f>
        <v>4.589543953977854</v>
      </c>
      <c r="CR33" s="265">
        <f>'Módulo 2'!IA41</f>
        <v>4.1559361925243712</v>
      </c>
      <c r="CV33" s="268">
        <f>Módulo1!IH41</f>
        <v>3.9610309171767306</v>
      </c>
      <c r="CW33" s="271">
        <f>Módulo1!IL41</f>
        <v>4.3583829572688906</v>
      </c>
      <c r="CX33" s="275"/>
      <c r="CY33" s="265"/>
      <c r="CZ33" s="275"/>
      <c r="DA33" s="265"/>
      <c r="DB33" s="275"/>
      <c r="DC33" s="265"/>
      <c r="DG33" s="268">
        <f>Módulo1!KB41</f>
        <v>4.1540982025211841</v>
      </c>
      <c r="DH33" s="271">
        <f>Módulo1!KF41</f>
        <v>4.2450114564438053</v>
      </c>
      <c r="DI33" s="275"/>
      <c r="DJ33" s="265"/>
      <c r="DK33" s="275"/>
      <c r="DL33" s="265"/>
      <c r="DM33" s="275"/>
      <c r="DN33" s="265"/>
      <c r="DP33" s="268">
        <f>Módulo1!KM41</f>
        <v>4.0242723746190618</v>
      </c>
      <c r="DQ33" s="271">
        <f>Módulo1!KQ41</f>
        <v>4.2369819001370868</v>
      </c>
      <c r="DR33" s="275"/>
      <c r="DS33" s="265"/>
      <c r="DT33" s="275"/>
      <c r="DU33" s="265"/>
      <c r="DV33" s="275"/>
      <c r="DW33" s="265"/>
      <c r="DY33" s="268">
        <f>Módulo1!KX41</f>
        <v>4.0056533461069197</v>
      </c>
      <c r="DZ33" s="271">
        <f>Módulo1!LB41</f>
        <v>4.302924151849151</v>
      </c>
      <c r="EA33" s="275"/>
      <c r="EB33" s="265"/>
      <c r="EC33" s="275"/>
      <c r="ED33" s="265"/>
      <c r="EE33" s="275"/>
      <c r="EF33" s="265"/>
    </row>
    <row r="34" spans="1:136">
      <c r="B34" s="254"/>
      <c r="C34" s="255"/>
      <c r="D34" s="255"/>
      <c r="F34" s="255"/>
      <c r="H34" s="255"/>
    </row>
    <row r="35" spans="1:136">
      <c r="B35" s="254"/>
      <c r="C35" s="255"/>
      <c r="D35" s="255"/>
      <c r="F35" s="255"/>
      <c r="H35" s="255"/>
    </row>
    <row r="36" spans="1:136" ht="15.75" thickBot="1">
      <c r="B36" s="254"/>
      <c r="C36" s="255"/>
      <c r="D36" s="255"/>
      <c r="F36" s="255"/>
      <c r="H36" s="255"/>
    </row>
    <row r="37" spans="1:136" ht="15.75" customHeight="1" thickBot="1">
      <c r="B37" s="480" t="s">
        <v>101</v>
      </c>
      <c r="C37" s="481"/>
      <c r="D37" s="481"/>
      <c r="E37" s="481"/>
      <c r="F37" s="481"/>
      <c r="G37" s="481"/>
      <c r="H37" s="481"/>
      <c r="I37" s="482"/>
      <c r="K37" s="480" t="str">
        <f>K2</f>
        <v>IV-A-12 Modificado</v>
      </c>
      <c r="L37" s="481"/>
      <c r="M37" s="481"/>
      <c r="N37" s="481"/>
      <c r="O37" s="481"/>
      <c r="P37" s="481"/>
      <c r="Q37" s="481"/>
      <c r="R37" s="482"/>
      <c r="T37" s="480" t="str">
        <f>T2</f>
        <v>M-10</v>
      </c>
      <c r="U37" s="481"/>
      <c r="V37" s="481"/>
      <c r="W37" s="481"/>
      <c r="X37" s="481"/>
      <c r="Y37" s="481"/>
      <c r="Z37" s="481"/>
      <c r="AA37" s="482"/>
      <c r="AC37" s="480" t="str">
        <f>AC2</f>
        <v>SMA Pellet</v>
      </c>
      <c r="AD37" s="481"/>
      <c r="AE37" s="481"/>
      <c r="AF37" s="481"/>
      <c r="AG37" s="481"/>
      <c r="AH37" s="481"/>
      <c r="AI37" s="481"/>
      <c r="AJ37" s="482"/>
      <c r="AL37" s="480" t="str">
        <f>AL2</f>
        <v>SMA Fibra</v>
      </c>
      <c r="AM37" s="481"/>
      <c r="AN37" s="481"/>
      <c r="AO37" s="481"/>
      <c r="AP37" s="481"/>
      <c r="AQ37" s="481"/>
      <c r="AR37" s="481"/>
      <c r="AS37" s="482"/>
      <c r="AW37" s="480" t="str">
        <f>AW2</f>
        <v>SMA A. Central</v>
      </c>
      <c r="AX37" s="481"/>
      <c r="AY37" s="481"/>
      <c r="AZ37" s="481"/>
      <c r="BA37" s="481"/>
      <c r="BB37" s="481"/>
      <c r="BC37" s="481"/>
      <c r="BD37" s="482"/>
      <c r="BG37" s="480" t="str">
        <f>BG2</f>
        <v>SMA A. del Maipo</v>
      </c>
      <c r="BH37" s="481"/>
      <c r="BI37" s="481"/>
      <c r="BJ37" s="481"/>
      <c r="BK37" s="481"/>
      <c r="BL37" s="481"/>
      <c r="BM37" s="481"/>
      <c r="BN37" s="482"/>
      <c r="BQ37" s="480" t="str">
        <f>BQ2</f>
        <v>MDC A. del Sol</v>
      </c>
      <c r="BR37" s="481"/>
      <c r="BS37" s="481"/>
      <c r="BT37" s="481"/>
      <c r="BU37" s="481"/>
      <c r="BV37" s="481"/>
      <c r="BW37" s="481"/>
      <c r="BX37" s="482"/>
      <c r="CA37" s="480" t="str">
        <f>CA2</f>
        <v>MDC A. del Maipo</v>
      </c>
      <c r="CB37" s="481"/>
      <c r="CC37" s="481"/>
      <c r="CD37" s="481"/>
      <c r="CE37" s="481"/>
      <c r="CF37" s="481"/>
      <c r="CG37" s="481"/>
      <c r="CH37" s="482"/>
      <c r="CK37" s="480" t="str">
        <f>CK2</f>
        <v>IV-A-12 A. del Maipo</v>
      </c>
      <c r="CL37" s="481"/>
      <c r="CM37" s="481"/>
      <c r="CN37" s="481"/>
      <c r="CO37" s="481"/>
      <c r="CP37" s="481"/>
      <c r="CQ37" s="481"/>
      <c r="CR37" s="482"/>
      <c r="CV37" s="480" t="str">
        <f>CV2</f>
        <v>MEZCLA PARA AEROPUERTO</v>
      </c>
      <c r="CW37" s="481"/>
      <c r="CX37" s="481"/>
      <c r="CY37" s="481"/>
      <c r="CZ37" s="481"/>
      <c r="DA37" s="481"/>
      <c r="DB37" s="481"/>
      <c r="DC37" s="482"/>
      <c r="DG37" s="480" t="str">
        <f>DG2</f>
        <v>IV-A-12 SIN RAP</v>
      </c>
      <c r="DH37" s="481"/>
      <c r="DI37" s="481"/>
      <c r="DJ37" s="481"/>
      <c r="DK37" s="481"/>
      <c r="DL37" s="481"/>
      <c r="DM37" s="481"/>
      <c r="DN37" s="482"/>
      <c r="DP37" s="480" t="str">
        <f>DP2</f>
        <v>IV-A-12 8% RAP</v>
      </c>
      <c r="DQ37" s="481"/>
      <c r="DR37" s="481"/>
      <c r="DS37" s="481"/>
      <c r="DT37" s="481"/>
      <c r="DU37" s="481"/>
      <c r="DV37" s="481"/>
      <c r="DW37" s="482"/>
      <c r="DY37" s="480" t="str">
        <f>DY2</f>
        <v>IV-A-12 18% RAP</v>
      </c>
      <c r="DZ37" s="481"/>
      <c r="EA37" s="481"/>
      <c r="EB37" s="481"/>
      <c r="EC37" s="481"/>
      <c r="ED37" s="481"/>
      <c r="EE37" s="481"/>
      <c r="EF37" s="482"/>
    </row>
    <row r="38" spans="1:136">
      <c r="B38" s="483" t="s">
        <v>105</v>
      </c>
      <c r="C38" s="483" t="s">
        <v>104</v>
      </c>
      <c r="D38" s="486" t="s">
        <v>61</v>
      </c>
      <c r="E38" s="487"/>
      <c r="F38" s="486" t="s">
        <v>62</v>
      </c>
      <c r="G38" s="487"/>
      <c r="H38" s="486" t="s">
        <v>56</v>
      </c>
      <c r="I38" s="487"/>
      <c r="K38" s="483" t="s">
        <v>105</v>
      </c>
      <c r="L38" s="483" t="s">
        <v>104</v>
      </c>
      <c r="M38" s="486" t="s">
        <v>61</v>
      </c>
      <c r="N38" s="487"/>
      <c r="O38" s="486" t="s">
        <v>62</v>
      </c>
      <c r="P38" s="487"/>
      <c r="Q38" s="486" t="s">
        <v>56</v>
      </c>
      <c r="R38" s="487"/>
      <c r="T38" s="483" t="s">
        <v>105</v>
      </c>
      <c r="U38" s="483" t="s">
        <v>104</v>
      </c>
      <c r="V38" s="486" t="s">
        <v>61</v>
      </c>
      <c r="W38" s="487"/>
      <c r="X38" s="486" t="s">
        <v>62</v>
      </c>
      <c r="Y38" s="487"/>
      <c r="Z38" s="486" t="s">
        <v>56</v>
      </c>
      <c r="AA38" s="487"/>
      <c r="AC38" s="483" t="s">
        <v>105</v>
      </c>
      <c r="AD38" s="483" t="s">
        <v>104</v>
      </c>
      <c r="AE38" s="486" t="s">
        <v>61</v>
      </c>
      <c r="AF38" s="487"/>
      <c r="AG38" s="486" t="s">
        <v>62</v>
      </c>
      <c r="AH38" s="487"/>
      <c r="AI38" s="486" t="s">
        <v>56</v>
      </c>
      <c r="AJ38" s="487"/>
      <c r="AL38" s="483" t="s">
        <v>105</v>
      </c>
      <c r="AM38" s="483" t="s">
        <v>104</v>
      </c>
      <c r="AN38" s="486" t="s">
        <v>61</v>
      </c>
      <c r="AO38" s="487"/>
      <c r="AP38" s="486" t="s">
        <v>62</v>
      </c>
      <c r="AQ38" s="487"/>
      <c r="AR38" s="486" t="s">
        <v>56</v>
      </c>
      <c r="AS38" s="487"/>
      <c r="AW38" s="483" t="s">
        <v>105</v>
      </c>
      <c r="AX38" s="483" t="s">
        <v>104</v>
      </c>
      <c r="AY38" s="486" t="s">
        <v>61</v>
      </c>
      <c r="AZ38" s="487"/>
      <c r="BA38" s="486" t="s">
        <v>62</v>
      </c>
      <c r="BB38" s="487"/>
      <c r="BC38" s="486" t="s">
        <v>56</v>
      </c>
      <c r="BD38" s="487"/>
      <c r="BG38" s="483" t="s">
        <v>105</v>
      </c>
      <c r="BH38" s="483" t="s">
        <v>104</v>
      </c>
      <c r="BI38" s="486" t="s">
        <v>61</v>
      </c>
      <c r="BJ38" s="487"/>
      <c r="BK38" s="486" t="s">
        <v>62</v>
      </c>
      <c r="BL38" s="487"/>
      <c r="BM38" s="486" t="s">
        <v>56</v>
      </c>
      <c r="BN38" s="487"/>
      <c r="BQ38" s="483" t="s">
        <v>105</v>
      </c>
      <c r="BR38" s="483" t="s">
        <v>104</v>
      </c>
      <c r="BS38" s="486" t="s">
        <v>61</v>
      </c>
      <c r="BT38" s="487"/>
      <c r="BU38" s="486" t="s">
        <v>62</v>
      </c>
      <c r="BV38" s="487"/>
      <c r="BW38" s="486" t="s">
        <v>56</v>
      </c>
      <c r="BX38" s="487"/>
      <c r="CA38" s="483" t="s">
        <v>105</v>
      </c>
      <c r="CB38" s="483" t="s">
        <v>104</v>
      </c>
      <c r="CC38" s="486" t="s">
        <v>61</v>
      </c>
      <c r="CD38" s="487"/>
      <c r="CE38" s="486" t="s">
        <v>62</v>
      </c>
      <c r="CF38" s="487"/>
      <c r="CG38" s="486" t="s">
        <v>56</v>
      </c>
      <c r="CH38" s="487"/>
      <c r="CK38" s="483" t="s">
        <v>105</v>
      </c>
      <c r="CL38" s="483" t="s">
        <v>104</v>
      </c>
      <c r="CM38" s="486" t="s">
        <v>61</v>
      </c>
      <c r="CN38" s="487"/>
      <c r="CO38" s="486" t="s">
        <v>62</v>
      </c>
      <c r="CP38" s="487"/>
      <c r="CQ38" s="486" t="s">
        <v>56</v>
      </c>
      <c r="CR38" s="487"/>
      <c r="CV38" s="483" t="s">
        <v>105</v>
      </c>
      <c r="CW38" s="483" t="s">
        <v>104</v>
      </c>
      <c r="CX38" s="486" t="s">
        <v>61</v>
      </c>
      <c r="CY38" s="487"/>
      <c r="CZ38" s="486" t="s">
        <v>62</v>
      </c>
      <c r="DA38" s="487"/>
      <c r="DB38" s="486" t="s">
        <v>56</v>
      </c>
      <c r="DC38" s="487"/>
      <c r="DG38" s="483" t="s">
        <v>105</v>
      </c>
      <c r="DH38" s="483" t="s">
        <v>104</v>
      </c>
      <c r="DI38" s="486" t="s">
        <v>61</v>
      </c>
      <c r="DJ38" s="487"/>
      <c r="DK38" s="486" t="s">
        <v>62</v>
      </c>
      <c r="DL38" s="487"/>
      <c r="DM38" s="486" t="s">
        <v>56</v>
      </c>
      <c r="DN38" s="487"/>
      <c r="DP38" s="483" t="s">
        <v>105</v>
      </c>
      <c r="DQ38" s="483" t="s">
        <v>104</v>
      </c>
      <c r="DR38" s="486" t="s">
        <v>61</v>
      </c>
      <c r="DS38" s="487"/>
      <c r="DT38" s="486" t="s">
        <v>62</v>
      </c>
      <c r="DU38" s="487"/>
      <c r="DV38" s="486" t="s">
        <v>56</v>
      </c>
      <c r="DW38" s="487"/>
      <c r="DY38" s="483" t="s">
        <v>105</v>
      </c>
      <c r="DZ38" s="483" t="s">
        <v>104</v>
      </c>
      <c r="EA38" s="486" t="s">
        <v>61</v>
      </c>
      <c r="EB38" s="487"/>
      <c r="EC38" s="486" t="s">
        <v>62</v>
      </c>
      <c r="ED38" s="487"/>
      <c r="EE38" s="486" t="s">
        <v>56</v>
      </c>
      <c r="EF38" s="487"/>
    </row>
    <row r="39" spans="1:136" ht="15.75" thickBot="1">
      <c r="B39" s="484"/>
      <c r="C39" s="485"/>
      <c r="D39" s="273" t="s">
        <v>102</v>
      </c>
      <c r="E39" s="263" t="s">
        <v>103</v>
      </c>
      <c r="F39" s="273" t="s">
        <v>102</v>
      </c>
      <c r="G39" s="263" t="s">
        <v>103</v>
      </c>
      <c r="H39" s="273" t="s">
        <v>102</v>
      </c>
      <c r="I39" s="263" t="s">
        <v>103</v>
      </c>
      <c r="K39" s="484"/>
      <c r="L39" s="485"/>
      <c r="M39" s="273" t="s">
        <v>102</v>
      </c>
      <c r="N39" s="263" t="s">
        <v>103</v>
      </c>
      <c r="O39" s="273" t="s">
        <v>102</v>
      </c>
      <c r="P39" s="263" t="s">
        <v>103</v>
      </c>
      <c r="Q39" s="273" t="s">
        <v>102</v>
      </c>
      <c r="R39" s="263" t="s">
        <v>103</v>
      </c>
      <c r="T39" s="484"/>
      <c r="U39" s="485"/>
      <c r="V39" s="273" t="s">
        <v>102</v>
      </c>
      <c r="W39" s="263" t="s">
        <v>103</v>
      </c>
      <c r="X39" s="273" t="s">
        <v>102</v>
      </c>
      <c r="Y39" s="263" t="s">
        <v>103</v>
      </c>
      <c r="Z39" s="273" t="s">
        <v>102</v>
      </c>
      <c r="AA39" s="263" t="s">
        <v>103</v>
      </c>
      <c r="AC39" s="484"/>
      <c r="AD39" s="485"/>
      <c r="AE39" s="273" t="s">
        <v>102</v>
      </c>
      <c r="AF39" s="263" t="s">
        <v>103</v>
      </c>
      <c r="AG39" s="273" t="s">
        <v>102</v>
      </c>
      <c r="AH39" s="263" t="s">
        <v>103</v>
      </c>
      <c r="AI39" s="273" t="s">
        <v>102</v>
      </c>
      <c r="AJ39" s="263" t="s">
        <v>103</v>
      </c>
      <c r="AL39" s="484"/>
      <c r="AM39" s="485"/>
      <c r="AN39" s="273" t="s">
        <v>102</v>
      </c>
      <c r="AO39" s="263" t="s">
        <v>103</v>
      </c>
      <c r="AP39" s="273" t="s">
        <v>102</v>
      </c>
      <c r="AQ39" s="263" t="s">
        <v>103</v>
      </c>
      <c r="AR39" s="273" t="s">
        <v>102</v>
      </c>
      <c r="AS39" s="263" t="s">
        <v>103</v>
      </c>
      <c r="AW39" s="484"/>
      <c r="AX39" s="485"/>
      <c r="AY39" s="273" t="s">
        <v>102</v>
      </c>
      <c r="AZ39" s="263" t="s">
        <v>103</v>
      </c>
      <c r="BA39" s="273" t="s">
        <v>102</v>
      </c>
      <c r="BB39" s="263" t="s">
        <v>103</v>
      </c>
      <c r="BC39" s="273" t="s">
        <v>102</v>
      </c>
      <c r="BD39" s="263" t="s">
        <v>103</v>
      </c>
      <c r="BG39" s="484"/>
      <c r="BH39" s="485"/>
      <c r="BI39" s="273" t="s">
        <v>102</v>
      </c>
      <c r="BJ39" s="263" t="s">
        <v>103</v>
      </c>
      <c r="BK39" s="273" t="s">
        <v>102</v>
      </c>
      <c r="BL39" s="263" t="s">
        <v>103</v>
      </c>
      <c r="BM39" s="273" t="s">
        <v>102</v>
      </c>
      <c r="BN39" s="263" t="s">
        <v>103</v>
      </c>
      <c r="BQ39" s="484"/>
      <c r="BR39" s="485"/>
      <c r="BS39" s="273" t="s">
        <v>102</v>
      </c>
      <c r="BT39" s="263" t="s">
        <v>103</v>
      </c>
      <c r="BU39" s="273" t="s">
        <v>102</v>
      </c>
      <c r="BV39" s="263" t="s">
        <v>103</v>
      </c>
      <c r="BW39" s="273" t="s">
        <v>102</v>
      </c>
      <c r="BX39" s="263" t="s">
        <v>103</v>
      </c>
      <c r="CA39" s="484"/>
      <c r="CB39" s="485"/>
      <c r="CC39" s="273" t="s">
        <v>102</v>
      </c>
      <c r="CD39" s="263" t="s">
        <v>103</v>
      </c>
      <c r="CE39" s="273" t="s">
        <v>102</v>
      </c>
      <c r="CF39" s="263" t="s">
        <v>103</v>
      </c>
      <c r="CG39" s="273" t="s">
        <v>102</v>
      </c>
      <c r="CH39" s="263" t="s">
        <v>103</v>
      </c>
      <c r="CK39" s="484"/>
      <c r="CL39" s="485"/>
      <c r="CM39" s="273" t="s">
        <v>102</v>
      </c>
      <c r="CN39" s="263" t="s">
        <v>103</v>
      </c>
      <c r="CO39" s="273" t="s">
        <v>102</v>
      </c>
      <c r="CP39" s="263" t="s">
        <v>103</v>
      </c>
      <c r="CQ39" s="273" t="s">
        <v>102</v>
      </c>
      <c r="CR39" s="263" t="s">
        <v>103</v>
      </c>
      <c r="CV39" s="484"/>
      <c r="CW39" s="485"/>
      <c r="CX39" s="273" t="s">
        <v>102</v>
      </c>
      <c r="CY39" s="263" t="s">
        <v>103</v>
      </c>
      <c r="CZ39" s="273" t="s">
        <v>102</v>
      </c>
      <c r="DA39" s="263" t="s">
        <v>103</v>
      </c>
      <c r="DB39" s="273" t="s">
        <v>102</v>
      </c>
      <c r="DC39" s="263" t="s">
        <v>103</v>
      </c>
      <c r="DG39" s="484"/>
      <c r="DH39" s="485"/>
      <c r="DI39" s="273" t="s">
        <v>102</v>
      </c>
      <c r="DJ39" s="263" t="s">
        <v>103</v>
      </c>
      <c r="DK39" s="273" t="s">
        <v>102</v>
      </c>
      <c r="DL39" s="263" t="s">
        <v>103</v>
      </c>
      <c r="DM39" s="273" t="s">
        <v>102</v>
      </c>
      <c r="DN39" s="263" t="s">
        <v>103</v>
      </c>
      <c r="DP39" s="484"/>
      <c r="DQ39" s="485"/>
      <c r="DR39" s="273" t="s">
        <v>102</v>
      </c>
      <c r="DS39" s="263" t="s">
        <v>103</v>
      </c>
      <c r="DT39" s="273" t="s">
        <v>102</v>
      </c>
      <c r="DU39" s="263" t="s">
        <v>103</v>
      </c>
      <c r="DV39" s="273" t="s">
        <v>102</v>
      </c>
      <c r="DW39" s="263" t="s">
        <v>103</v>
      </c>
      <c r="DY39" s="484"/>
      <c r="DZ39" s="485"/>
      <c r="EA39" s="273" t="s">
        <v>102</v>
      </c>
      <c r="EB39" s="263" t="s">
        <v>103</v>
      </c>
      <c r="EC39" s="273" t="s">
        <v>102</v>
      </c>
      <c r="ED39" s="263" t="s">
        <v>103</v>
      </c>
      <c r="EE39" s="273" t="s">
        <v>102</v>
      </c>
      <c r="EF39" s="263" t="s">
        <v>103</v>
      </c>
    </row>
    <row r="40" spans="1:136">
      <c r="B40" s="267">
        <f>10^B5</f>
        <v>77.193625619744168</v>
      </c>
      <c r="C40" s="365">
        <f>10^C5/1.3353</f>
        <v>313.59954145209713</v>
      </c>
      <c r="D40" s="441">
        <f>10^D5/2.2731</f>
        <v>5.6101348159314757</v>
      </c>
      <c r="E40" s="366">
        <f t="shared" ref="E40:I40" si="0">10^E5</f>
        <v>216.80722379443043</v>
      </c>
      <c r="F40" s="367">
        <f t="shared" si="0"/>
        <v>422.12042459946872</v>
      </c>
      <c r="G40" s="366">
        <f t="shared" si="0"/>
        <v>227.75503692517512</v>
      </c>
      <c r="H40" s="367">
        <f t="shared" si="0"/>
        <v>799.00315573033004</v>
      </c>
      <c r="I40" s="366">
        <f t="shared" si="0"/>
        <v>302.35933546918289</v>
      </c>
      <c r="K40" s="267">
        <f>10^K5</f>
        <v>86.181064621822415</v>
      </c>
      <c r="L40" s="365">
        <f>10^L5/1.3353</f>
        <v>292.04066281594163</v>
      </c>
      <c r="M40" s="441">
        <f>10^M5/2.2731</f>
        <v>224.30748092633405</v>
      </c>
      <c r="N40" s="366">
        <f t="shared" ref="N40:R40" si="1">10^N5</f>
        <v>230.89675494655316</v>
      </c>
      <c r="O40" s="367">
        <f t="shared" si="1"/>
        <v>592.18338335571116</v>
      </c>
      <c r="P40" s="366">
        <f t="shared" si="1"/>
        <v>240.75507799080711</v>
      </c>
      <c r="Q40" s="367">
        <f t="shared" si="1"/>
        <v>1198.0130575579165</v>
      </c>
      <c r="R40" s="366">
        <f t="shared" si="1"/>
        <v>353.5587298400452</v>
      </c>
      <c r="T40" s="267">
        <f>10^T5</f>
        <v>108.69110882545556</v>
      </c>
      <c r="U40" s="365">
        <f>10^U5/1.3353</f>
        <v>169.54012738976422</v>
      </c>
      <c r="V40" s="441">
        <f>10^V5/2.2731</f>
        <v>108.05658420900944</v>
      </c>
      <c r="W40" s="366">
        <f t="shared" ref="W40:AA40" si="2">10^W5</f>
        <v>201.71759150450399</v>
      </c>
      <c r="X40" s="367">
        <f t="shared" si="2"/>
        <v>286.07965065414845</v>
      </c>
      <c r="Y40" s="366">
        <f t="shared" si="2"/>
        <v>205.65896380460336</v>
      </c>
      <c r="Z40" s="367">
        <f t="shared" si="2"/>
        <v>585.69772347252115</v>
      </c>
      <c r="AA40" s="366">
        <f t="shared" si="2"/>
        <v>254.78538927263219</v>
      </c>
      <c r="AC40" s="267">
        <f>10^AC5</f>
        <v>185.87054805366796</v>
      </c>
      <c r="AD40" s="365">
        <f>10^AD5/1.3353</f>
        <v>343.8853550777078</v>
      </c>
      <c r="AE40" s="441">
        <f>10^AE5/2.2731</f>
        <v>237.20516096287852</v>
      </c>
      <c r="AF40" s="366">
        <f t="shared" ref="AF40:AJ40" si="3">10^AF5</f>
        <v>226.69154290619832</v>
      </c>
      <c r="AG40" s="367">
        <f t="shared" si="3"/>
        <v>625.72532218329309</v>
      </c>
      <c r="AH40" s="366">
        <f t="shared" si="3"/>
        <v>236.71716594444987</v>
      </c>
      <c r="AI40" s="367">
        <f t="shared" si="3"/>
        <v>1261.2493092952909</v>
      </c>
      <c r="AJ40" s="366">
        <f t="shared" si="3"/>
        <v>350.87866542483425</v>
      </c>
      <c r="AL40" s="267">
        <f>10^AL5</f>
        <v>170.89766785139238</v>
      </c>
      <c r="AM40" s="365">
        <f>10^AM5/1.3353</f>
        <v>326.43282832774179</v>
      </c>
      <c r="AN40" s="367">
        <f>10^AN5/2.2731</f>
        <v>220.5963348950977</v>
      </c>
      <c r="AO40" s="366">
        <f t="shared" ref="AO40:AS40" si="4">10^AO5</f>
        <v>224.84566987113041</v>
      </c>
      <c r="AP40" s="367">
        <f t="shared" si="4"/>
        <v>581.45270376780991</v>
      </c>
      <c r="AQ40" s="366">
        <f t="shared" si="4"/>
        <v>233.7932805272257</v>
      </c>
      <c r="AR40" s="367">
        <f t="shared" si="4"/>
        <v>1167.639721980928</v>
      </c>
      <c r="AS40" s="366">
        <f t="shared" si="4"/>
        <v>337.14928329504869</v>
      </c>
      <c r="AW40" s="267">
        <f>10^AW5</f>
        <v>192.57180962390683</v>
      </c>
      <c r="AX40" s="365">
        <f>10^AX5/1.3353</f>
        <v>283.34477454626597</v>
      </c>
      <c r="AY40" s="367">
        <f t="shared" ref="AY40:BD40" si="5">10^AY5</f>
        <v>686.89891462451885</v>
      </c>
      <c r="AZ40" s="366">
        <f t="shared" si="5"/>
        <v>242.56836664244489</v>
      </c>
      <c r="BA40" s="367">
        <f t="shared" si="5"/>
        <v>761.82759088208661</v>
      </c>
      <c r="BB40" s="366">
        <f t="shared" si="5"/>
        <v>253.84263661845321</v>
      </c>
      <c r="BC40" s="367">
        <f t="shared" si="5"/>
        <v>1119.8538595105347</v>
      </c>
      <c r="BD40" s="366">
        <f t="shared" si="5"/>
        <v>324.17796937463987</v>
      </c>
      <c r="BG40" s="267">
        <f>10^BG5</f>
        <v>201.60973911694683</v>
      </c>
      <c r="BH40" s="365">
        <f>10^BH5/1.3353</f>
        <v>330.61660175769356</v>
      </c>
      <c r="BI40" s="367">
        <f t="shared" ref="BI40:BN40" si="6">10^BI5</f>
        <v>832.84247939179943</v>
      </c>
      <c r="BJ40" s="366">
        <f t="shared" si="6"/>
        <v>282.17207920205243</v>
      </c>
      <c r="BK40" s="367">
        <f t="shared" si="6"/>
        <v>934.27955477056958</v>
      </c>
      <c r="BL40" s="366">
        <f t="shared" si="6"/>
        <v>300.01771244780304</v>
      </c>
      <c r="BM40" s="367">
        <f t="shared" si="6"/>
        <v>2192.0557937144217</v>
      </c>
      <c r="BN40" s="366">
        <f t="shared" si="6"/>
        <v>624.54801038868379</v>
      </c>
      <c r="BQ40" s="267">
        <f>10^BQ5</f>
        <v>81.069685935798702</v>
      </c>
      <c r="BR40" s="365">
        <f>10^BR5/1.3353</f>
        <v>186.03399416395428</v>
      </c>
      <c r="BS40" s="367">
        <f t="shared" ref="BS40:BX40" si="7">10^BS5</f>
        <v>438.76194890251401</v>
      </c>
      <c r="BT40" s="366">
        <f t="shared" si="7"/>
        <v>219.91372904159832</v>
      </c>
      <c r="BU40" s="367">
        <f t="shared" si="7"/>
        <v>487.27713505375112</v>
      </c>
      <c r="BV40" s="366">
        <f t="shared" si="7"/>
        <v>225.11087030505576</v>
      </c>
      <c r="BW40" s="367">
        <f t="shared" si="7"/>
        <v>772.30960114024822</v>
      </c>
      <c r="BX40" s="366">
        <f t="shared" si="7"/>
        <v>278.07772957318718</v>
      </c>
      <c r="CA40" s="267">
        <f>10^CA5</f>
        <v>125.53926121432669</v>
      </c>
      <c r="CB40" s="365">
        <f>10^CB5/1.3353</f>
        <v>180.94561060549617</v>
      </c>
      <c r="CC40" s="367">
        <f t="shared" ref="CC40:CH40" si="8">10^CC5</f>
        <v>492.28664857087745</v>
      </c>
      <c r="CD40" s="366">
        <f t="shared" si="8"/>
        <v>228.75315166333283</v>
      </c>
      <c r="CE40" s="367">
        <f t="shared" si="8"/>
        <v>552.50237182849457</v>
      </c>
      <c r="CF40" s="366">
        <f t="shared" si="8"/>
        <v>236.99571398186657</v>
      </c>
      <c r="CG40" s="367">
        <f t="shared" si="8"/>
        <v>825.21281947506839</v>
      </c>
      <c r="CH40" s="366">
        <f t="shared" si="8"/>
        <v>294.24299154881356</v>
      </c>
      <c r="CK40" s="267">
        <f>10^CK5</f>
        <v>113.8310697904549</v>
      </c>
      <c r="CL40" s="365">
        <f>10^CL5/1.3353</f>
        <v>339.98772003184047</v>
      </c>
      <c r="CM40" s="367">
        <f t="shared" ref="CM40:CR40" si="9">10^CM5</f>
        <v>600.38908582853981</v>
      </c>
      <c r="CN40" s="366">
        <f t="shared" si="9"/>
        <v>235.11873720989354</v>
      </c>
      <c r="CO40" s="367">
        <f t="shared" si="9"/>
        <v>663.81105302949084</v>
      </c>
      <c r="CP40" s="366">
        <f t="shared" si="9"/>
        <v>242.0229759778052</v>
      </c>
      <c r="CQ40" s="367">
        <f t="shared" si="9"/>
        <v>1154.8644381732031</v>
      </c>
      <c r="CR40" s="366">
        <f t="shared" si="9"/>
        <v>330.33845090005815</v>
      </c>
      <c r="CV40" s="267">
        <f>10^CV5</f>
        <v>156.87991273152974</v>
      </c>
      <c r="CW40" s="365">
        <f>10^CW5/1.3353</f>
        <v>573.43087280724774</v>
      </c>
      <c r="CX40" s="367"/>
      <c r="CY40" s="366"/>
      <c r="CZ40" s="367"/>
      <c r="DA40" s="366"/>
      <c r="DB40" s="367"/>
      <c r="DC40" s="366"/>
      <c r="DG40" s="267">
        <f>10^DG5</f>
        <v>170.13981017553289</v>
      </c>
      <c r="DH40" s="365">
        <f>10^DH5/1.3353</f>
        <v>309.21743354448864</v>
      </c>
      <c r="DI40" s="367"/>
      <c r="DJ40" s="366"/>
      <c r="DK40" s="367"/>
      <c r="DL40" s="366"/>
      <c r="DM40" s="367"/>
      <c r="DN40" s="366"/>
      <c r="DP40" s="267">
        <f>10^DP5</f>
        <v>131.90554370071692</v>
      </c>
      <c r="DQ40" s="365">
        <f>10^DQ5/1.3353</f>
        <v>304.17330741539882</v>
      </c>
      <c r="DR40" s="367"/>
      <c r="DS40" s="366"/>
      <c r="DT40" s="367"/>
      <c r="DU40" s="366"/>
      <c r="DV40" s="367"/>
      <c r="DW40" s="366"/>
      <c r="DY40" s="267">
        <f>10^DY5</f>
        <v>146.08167443264801</v>
      </c>
      <c r="DZ40" s="365">
        <f>10^DZ5/1.3353</f>
        <v>403.71710053817429</v>
      </c>
      <c r="EA40" s="367"/>
      <c r="EB40" s="366"/>
      <c r="EC40" s="367"/>
      <c r="ED40" s="366"/>
      <c r="EE40" s="367"/>
      <c r="EF40" s="366"/>
    </row>
    <row r="41" spans="1:136">
      <c r="B41" s="268">
        <f t="shared" ref="B41:I56" si="10">10^B6</f>
        <v>140.83480755501594</v>
      </c>
      <c r="C41" s="271">
        <f t="shared" ref="C41:C68" si="11">10^C6/1.3353</f>
        <v>623.93011002141884</v>
      </c>
      <c r="D41" s="442">
        <f t="shared" ref="D41:D68" si="12">10^D6/2.2731</f>
        <v>285.19875889812675</v>
      </c>
      <c r="E41" s="265">
        <f t="shared" si="10"/>
        <v>273.38181329606454</v>
      </c>
      <c r="F41" s="275">
        <f t="shared" si="10"/>
        <v>906.61601529220377</v>
      </c>
      <c r="G41" s="265">
        <f t="shared" si="10"/>
        <v>340.33717379894398</v>
      </c>
      <c r="H41" s="275">
        <f t="shared" si="10"/>
        <v>1917.160374895501</v>
      </c>
      <c r="I41" s="265">
        <f t="shared" si="10"/>
        <v>656.61834755432687</v>
      </c>
      <c r="K41" s="268">
        <f t="shared" ref="K41:R56" si="13">10^K6</f>
        <v>154.33469076902966</v>
      </c>
      <c r="L41" s="271">
        <f t="shared" ref="L41:L68" si="14">10^L6/1.3353</f>
        <v>582.84124087879366</v>
      </c>
      <c r="M41" s="442">
        <f t="shared" ref="M41:M68" si="15">10^M6/2.2731</f>
        <v>387.39933584823183</v>
      </c>
      <c r="N41" s="265">
        <f t="shared" si="13"/>
        <v>295.731374980515</v>
      </c>
      <c r="O41" s="275">
        <f t="shared" si="13"/>
        <v>1049.5612702816368</v>
      </c>
      <c r="P41" s="265">
        <f t="shared" si="13"/>
        <v>333.54551056085802</v>
      </c>
      <c r="Q41" s="275">
        <f t="shared" si="13"/>
        <v>2259.662496836695</v>
      </c>
      <c r="R41" s="265">
        <f t="shared" si="13"/>
        <v>664.38283340255498</v>
      </c>
      <c r="T41" s="268">
        <f t="shared" ref="T41:AA56" si="16">10^T6</f>
        <v>177.80657428767441</v>
      </c>
      <c r="U41" s="271">
        <f t="shared" ref="U41:U68" si="17">10^U6/1.3353</f>
        <v>331.45949818717469</v>
      </c>
      <c r="V41" s="442">
        <f t="shared" ref="V41:V68" si="18">10^V6/2.2731</f>
        <v>188.54209831001279</v>
      </c>
      <c r="W41" s="265">
        <f t="shared" si="16"/>
        <v>228.79569130350728</v>
      </c>
      <c r="X41" s="275">
        <f t="shared" si="16"/>
        <v>512.29845011285556</v>
      </c>
      <c r="Y41" s="265">
        <f t="shared" si="16"/>
        <v>245.63026161846562</v>
      </c>
      <c r="Z41" s="275">
        <f t="shared" si="16"/>
        <v>1116.1611295822379</v>
      </c>
      <c r="AA41" s="265">
        <f t="shared" si="16"/>
        <v>409.9981195279953</v>
      </c>
      <c r="AC41" s="268">
        <f t="shared" ref="AC41:AJ56" si="19">10^AC6</f>
        <v>277.52859443026381</v>
      </c>
      <c r="AD41" s="271">
        <f t="shared" ref="AD41:AD68" si="20">10^AD6/1.3353</f>
        <v>674.02081879040259</v>
      </c>
      <c r="AE41" s="442">
        <f t="shared" ref="AE41:AE68" si="21">10^AE6/2.2731</f>
        <v>408.46414721081646</v>
      </c>
      <c r="AF41" s="265">
        <f t="shared" si="19"/>
        <v>292.45618561566403</v>
      </c>
      <c r="AG41" s="275">
        <f t="shared" si="19"/>
        <v>1105.6314935228331</v>
      </c>
      <c r="AH41" s="265">
        <f t="shared" si="19"/>
        <v>330.67731985729921</v>
      </c>
      <c r="AI41" s="275">
        <f t="shared" si="19"/>
        <v>2371.250331828151</v>
      </c>
      <c r="AJ41" s="265">
        <f t="shared" si="19"/>
        <v>663.43739436197086</v>
      </c>
      <c r="AL41" s="268">
        <f t="shared" ref="AL41:AS56" si="22">10^AL6</f>
        <v>280.50260079628697</v>
      </c>
      <c r="AM41" s="271">
        <f t="shared" ref="AM41:AM68" si="23">10^AM6/1.3353</f>
        <v>639.8135860708968</v>
      </c>
      <c r="AN41" s="275">
        <f t="shared" ref="AN41:AN68" si="24">10^AN6/2.2731</f>
        <v>378.76832149658088</v>
      </c>
      <c r="AO41" s="265">
        <f t="shared" si="22"/>
        <v>283.98568171085043</v>
      </c>
      <c r="AP41" s="275">
        <f t="shared" si="22"/>
        <v>1024.2963414184783</v>
      </c>
      <c r="AQ41" s="265">
        <f t="shared" si="22"/>
        <v>318.71781488570207</v>
      </c>
      <c r="AR41" s="275">
        <f t="shared" si="22"/>
        <v>2187.8727683444467</v>
      </c>
      <c r="AS41" s="265">
        <f t="shared" si="22"/>
        <v>625.61541110694441</v>
      </c>
      <c r="AW41" s="268">
        <f t="shared" ref="AW41:BD56" si="25">10^AW6</f>
        <v>280.40174599577801</v>
      </c>
      <c r="AX41" s="271">
        <f t="shared" ref="AX41:AX68" si="26">10^AX6/1.3353</f>
        <v>557.03332208881261</v>
      </c>
      <c r="AY41" s="275">
        <f t="shared" si="25"/>
        <v>1169.1789084029169</v>
      </c>
      <c r="AZ41" s="265">
        <f t="shared" si="25"/>
        <v>348.51032323595803</v>
      </c>
      <c r="BA41" s="275">
        <f t="shared" si="25"/>
        <v>1309.7517444221646</v>
      </c>
      <c r="BB41" s="265">
        <f t="shared" si="25"/>
        <v>373.63136701813062</v>
      </c>
      <c r="BC41" s="275">
        <f t="shared" si="25"/>
        <v>2031.9329748995904</v>
      </c>
      <c r="BD41" s="265">
        <f t="shared" si="25"/>
        <v>567.03969144668338</v>
      </c>
      <c r="BG41" s="268">
        <f t="shared" ref="BG41:BN56" si="27">10^BG6</f>
        <v>287.10363850494099</v>
      </c>
      <c r="BH41" s="271">
        <f t="shared" ref="BH41:BH68" si="28">10^BH6/1.3353</f>
        <v>647.43775272157347</v>
      </c>
      <c r="BI41" s="275">
        <f t="shared" si="27"/>
        <v>1415.7857294674709</v>
      </c>
      <c r="BJ41" s="265">
        <f t="shared" si="27"/>
        <v>446.01381969492434</v>
      </c>
      <c r="BK41" s="275">
        <f t="shared" si="27"/>
        <v>1596.9231140589695</v>
      </c>
      <c r="BL41" s="265">
        <f t="shared" si="27"/>
        <v>485.44782348329608</v>
      </c>
      <c r="BM41" s="275">
        <f t="shared" si="27"/>
        <v>3636.8317072239201</v>
      </c>
      <c r="BN41" s="265">
        <f t="shared" si="27"/>
        <v>1101.0512680460984</v>
      </c>
      <c r="BQ41" s="268">
        <f t="shared" ref="BQ41:BX56" si="29">10^BQ6</f>
        <v>133.44295351982356</v>
      </c>
      <c r="BR41" s="271">
        <f t="shared" ref="BR41:BR68" si="30">10^BR6/1.3353</f>
        <v>366.17307617988405</v>
      </c>
      <c r="BS41" s="275">
        <f t="shared" si="29"/>
        <v>752.55267862391793</v>
      </c>
      <c r="BT41" s="265">
        <f t="shared" si="29"/>
        <v>281.01672604317355</v>
      </c>
      <c r="BU41" s="275">
        <f t="shared" si="29"/>
        <v>844.11547458928874</v>
      </c>
      <c r="BV41" s="265">
        <f t="shared" si="29"/>
        <v>295.84178945607221</v>
      </c>
      <c r="BW41" s="275">
        <f t="shared" si="29"/>
        <v>1324.8613601345014</v>
      </c>
      <c r="BX41" s="265">
        <f t="shared" si="29"/>
        <v>422.09247715977909</v>
      </c>
      <c r="CA41" s="268">
        <f t="shared" ref="CA41:CH56" si="31">10^CA6</f>
        <v>199.6215583408347</v>
      </c>
      <c r="CB41" s="271">
        <f t="shared" ref="CB41:CB68" si="32">10^CB6/1.3353</f>
        <v>632.15417852863686</v>
      </c>
      <c r="CC41" s="275">
        <f t="shared" si="31"/>
        <v>859.92064431769063</v>
      </c>
      <c r="CD41" s="265">
        <f t="shared" si="31"/>
        <v>316.76539107877949</v>
      </c>
      <c r="CE41" s="275">
        <f t="shared" si="31"/>
        <v>971.48535384407069</v>
      </c>
      <c r="CF41" s="265">
        <f t="shared" si="31"/>
        <v>338.50666452143469</v>
      </c>
      <c r="CG41" s="275">
        <f t="shared" si="31"/>
        <v>1522.6098493462389</v>
      </c>
      <c r="CH41" s="265">
        <f t="shared" si="31"/>
        <v>494.9916093935571</v>
      </c>
      <c r="CK41" s="268">
        <f t="shared" ref="CK41:CR56" si="33">10^CK6</f>
        <v>181.07509384234558</v>
      </c>
      <c r="CL41" s="271">
        <f t="shared" ref="CL41:CL68" si="34">10^CL6/1.3353</f>
        <v>678.62639496709437</v>
      </c>
      <c r="CM41" s="275">
        <f t="shared" si="33"/>
        <v>1046.3879502185291</v>
      </c>
      <c r="CN41" s="265">
        <f t="shared" si="33"/>
        <v>322.7666398758787</v>
      </c>
      <c r="CO41" s="275">
        <f t="shared" si="33"/>
        <v>1171.7038027243457</v>
      </c>
      <c r="CP41" s="265">
        <f t="shared" si="33"/>
        <v>342.78884572276831</v>
      </c>
      <c r="CQ41" s="275">
        <f t="shared" si="33"/>
        <v>2193.4713728803335</v>
      </c>
      <c r="CR41" s="265">
        <f t="shared" si="33"/>
        <v>589.18833617879807</v>
      </c>
      <c r="CV41" s="268">
        <f t="shared" ref="CV41:CV56" si="35">10^CV6</f>
        <v>268.96932882084872</v>
      </c>
      <c r="CW41" s="271">
        <f t="shared" ref="CW41:CW68" si="36">10^CW6/1.3353</f>
        <v>1120.4487933412358</v>
      </c>
      <c r="CX41" s="275"/>
      <c r="CY41" s="265"/>
      <c r="CZ41" s="275"/>
      <c r="DA41" s="265"/>
      <c r="DB41" s="275"/>
      <c r="DC41" s="265"/>
      <c r="DG41" s="268">
        <f t="shared" ref="DG41:DG56" si="37">10^DG6</f>
        <v>324.20247254974515</v>
      </c>
      <c r="DH41" s="271">
        <f t="shared" ref="DH41:DH68" si="38">10^DH6/1.3353</f>
        <v>616.25251379578174</v>
      </c>
      <c r="DI41" s="275"/>
      <c r="DJ41" s="265"/>
      <c r="DK41" s="275"/>
      <c r="DL41" s="265"/>
      <c r="DM41" s="275"/>
      <c r="DN41" s="265"/>
      <c r="DP41" s="268">
        <f t="shared" ref="DP41:DP56" si="39">10^DP6</f>
        <v>256.28274134196602</v>
      </c>
      <c r="DQ41" s="271">
        <f t="shared" ref="DQ41:DQ68" si="40">10^DQ6/1.3353</f>
        <v>605.97238162340284</v>
      </c>
      <c r="DR41" s="275"/>
      <c r="DS41" s="265"/>
      <c r="DT41" s="275"/>
      <c r="DU41" s="265"/>
      <c r="DV41" s="275"/>
      <c r="DW41" s="265"/>
      <c r="DY41" s="268">
        <f t="shared" ref="DY41:DY56" si="41">10^DY6</f>
        <v>303.24864330499014</v>
      </c>
      <c r="DZ41" s="271">
        <f t="shared" ref="DZ41:DZ68" si="42">10^DZ6/1.3353</f>
        <v>800.09154411429881</v>
      </c>
      <c r="EA41" s="275"/>
      <c r="EB41" s="265"/>
      <c r="EC41" s="275"/>
      <c r="ED41" s="265"/>
      <c r="EE41" s="275"/>
      <c r="EF41" s="265"/>
    </row>
    <row r="42" spans="1:136">
      <c r="B42" s="268">
        <f t="shared" si="10"/>
        <v>320.8888873687456</v>
      </c>
      <c r="C42" s="271">
        <f t="shared" si="11"/>
        <v>1200.1529410400676</v>
      </c>
      <c r="D42" s="442">
        <f t="shared" si="12"/>
        <v>679.81137206023254</v>
      </c>
      <c r="E42" s="265">
        <f t="shared" si="10"/>
        <v>571.22825120426444</v>
      </c>
      <c r="F42" s="275">
        <f t="shared" si="10"/>
        <v>2198.8024971618083</v>
      </c>
      <c r="G42" s="265">
        <f t="shared" si="10"/>
        <v>802.36491426612179</v>
      </c>
      <c r="H42" s="275">
        <f t="shared" si="10"/>
        <v>4525.0644547608281</v>
      </c>
      <c r="I42" s="265">
        <f t="shared" si="10"/>
        <v>1630.4925822720709</v>
      </c>
      <c r="K42" s="268">
        <f t="shared" si="13"/>
        <v>333.26114075958469</v>
      </c>
      <c r="L42" s="271">
        <f t="shared" si="14"/>
        <v>1131.9417370246574</v>
      </c>
      <c r="M42" s="442">
        <f t="shared" si="15"/>
        <v>742.07199220152495</v>
      </c>
      <c r="N42" s="265">
        <f t="shared" si="13"/>
        <v>533.88829814791711</v>
      </c>
      <c r="O42" s="275">
        <f t="shared" si="13"/>
        <v>2044.0048445992907</v>
      </c>
      <c r="P42" s="265">
        <f t="shared" si="13"/>
        <v>645.79769872703434</v>
      </c>
      <c r="Q42" s="275">
        <f t="shared" si="13"/>
        <v>4396.3755615398904</v>
      </c>
      <c r="R42" s="265">
        <f t="shared" si="13"/>
        <v>1400.1074823034601</v>
      </c>
      <c r="T42" s="268">
        <f t="shared" si="16"/>
        <v>349.45670914806067</v>
      </c>
      <c r="U42" s="271">
        <f t="shared" si="17"/>
        <v>622.40487467502021</v>
      </c>
      <c r="V42" s="442">
        <f t="shared" si="18"/>
        <v>365.1531785221822</v>
      </c>
      <c r="W42" s="265">
        <f t="shared" si="16"/>
        <v>342.6040094801902</v>
      </c>
      <c r="X42" s="275">
        <f t="shared" si="16"/>
        <v>1008.7370054739488</v>
      </c>
      <c r="Y42" s="265">
        <f t="shared" si="16"/>
        <v>400.26437356412475</v>
      </c>
      <c r="Z42" s="275">
        <f t="shared" si="16"/>
        <v>2194.0031489249882</v>
      </c>
      <c r="AA42" s="265">
        <f t="shared" si="16"/>
        <v>814.60145607267771</v>
      </c>
      <c r="AC42" s="268">
        <f t="shared" si="19"/>
        <v>499.84204943630425</v>
      </c>
      <c r="AD42" s="271">
        <f t="shared" si="20"/>
        <v>1268.6774496369219</v>
      </c>
      <c r="AE42" s="442">
        <f t="shared" si="21"/>
        <v>779.78717643560765</v>
      </c>
      <c r="AF42" s="265">
        <f t="shared" si="19"/>
        <v>532.39877629986961</v>
      </c>
      <c r="AG42" s="275">
        <f t="shared" si="19"/>
        <v>2145.8406223575998</v>
      </c>
      <c r="AH42" s="265">
        <f t="shared" si="19"/>
        <v>644.78501050832529</v>
      </c>
      <c r="AI42" s="275">
        <f t="shared" si="19"/>
        <v>4598.154633442633</v>
      </c>
      <c r="AJ42" s="265">
        <f t="shared" si="19"/>
        <v>1400.394137727181</v>
      </c>
      <c r="AL42" s="268">
        <f t="shared" si="22"/>
        <v>539.66500405879844</v>
      </c>
      <c r="AM42" s="271">
        <f t="shared" si="23"/>
        <v>1204.2907963528239</v>
      </c>
      <c r="AN42" s="275">
        <f t="shared" si="24"/>
        <v>720.60758350741582</v>
      </c>
      <c r="AO42" s="265">
        <f t="shared" si="22"/>
        <v>504.16045442254295</v>
      </c>
      <c r="AP42" s="275">
        <f t="shared" si="22"/>
        <v>1980.9634281341898</v>
      </c>
      <c r="AQ42" s="265">
        <f t="shared" si="22"/>
        <v>608.29818229423074</v>
      </c>
      <c r="AR42" s="275">
        <f t="shared" si="22"/>
        <v>4227.5743898936335</v>
      </c>
      <c r="AS42" s="265">
        <f t="shared" si="22"/>
        <v>1313.8864499789058</v>
      </c>
      <c r="AW42" s="268">
        <f t="shared" si="25"/>
        <v>486.91999145912723</v>
      </c>
      <c r="AX42" s="271">
        <f t="shared" si="26"/>
        <v>1057.9847178084174</v>
      </c>
      <c r="AY42" s="275">
        <f t="shared" si="25"/>
        <v>2152.0672644333035</v>
      </c>
      <c r="AZ42" s="265">
        <f t="shared" si="25"/>
        <v>664.95049074313715</v>
      </c>
      <c r="BA42" s="275">
        <f t="shared" si="25"/>
        <v>2416.9655095338458</v>
      </c>
      <c r="BB42" s="265">
        <f t="shared" si="25"/>
        <v>706.97508207856424</v>
      </c>
      <c r="BC42" s="275">
        <f t="shared" si="25"/>
        <v>3773.3551875606709</v>
      </c>
      <c r="BD42" s="265">
        <f t="shared" si="25"/>
        <v>1125.518892141698</v>
      </c>
      <c r="BG42" s="268">
        <f t="shared" si="27"/>
        <v>491.1131075898013</v>
      </c>
      <c r="BH42" s="271">
        <f t="shared" si="28"/>
        <v>1218.6890955738875</v>
      </c>
      <c r="BI42" s="275">
        <f t="shared" si="27"/>
        <v>2519.0611888096391</v>
      </c>
      <c r="BJ42" s="265">
        <f t="shared" si="27"/>
        <v>849.01793128129975</v>
      </c>
      <c r="BK42" s="275">
        <f t="shared" si="27"/>
        <v>2836.1978902044102</v>
      </c>
      <c r="BL42" s="265">
        <f t="shared" si="27"/>
        <v>918.58079291483853</v>
      </c>
      <c r="BM42" s="275">
        <f t="shared" si="27"/>
        <v>5989.8597019708386</v>
      </c>
      <c r="BN42" s="265">
        <f t="shared" si="27"/>
        <v>1942.8124731432249</v>
      </c>
      <c r="BQ42" s="268">
        <f t="shared" si="29"/>
        <v>233.96063174376883</v>
      </c>
      <c r="BR42" s="271">
        <f t="shared" si="30"/>
        <v>696.28306141683231</v>
      </c>
      <c r="BS42" s="275">
        <f t="shared" si="29"/>
        <v>1396.5337046057398</v>
      </c>
      <c r="BT42" s="265">
        <f t="shared" si="29"/>
        <v>477.57250523133871</v>
      </c>
      <c r="BU42" s="275">
        <f t="shared" si="29"/>
        <v>1570.291572674508</v>
      </c>
      <c r="BV42" s="265">
        <f t="shared" si="29"/>
        <v>510.60361606653237</v>
      </c>
      <c r="BW42" s="275">
        <f t="shared" si="29"/>
        <v>2382.0759434201777</v>
      </c>
      <c r="BX42" s="265">
        <f t="shared" si="29"/>
        <v>763.24469391548405</v>
      </c>
      <c r="CA42" s="268">
        <f t="shared" si="31"/>
        <v>352.78097063291597</v>
      </c>
      <c r="CB42" s="271">
        <f t="shared" si="32"/>
        <v>1175.9841029540239</v>
      </c>
      <c r="CC42" s="275">
        <f t="shared" si="31"/>
        <v>1587.5709402924449</v>
      </c>
      <c r="CD42" s="265">
        <f t="shared" si="31"/>
        <v>570.82082988594891</v>
      </c>
      <c r="CE42" s="275">
        <f t="shared" si="31"/>
        <v>1790.8928771186861</v>
      </c>
      <c r="CF42" s="265">
        <f t="shared" si="31"/>
        <v>614.74842578981236</v>
      </c>
      <c r="CG42" s="275">
        <f t="shared" si="31"/>
        <v>2827.3150464835785</v>
      </c>
      <c r="CH42" s="265">
        <f t="shared" si="31"/>
        <v>955.55441853374464</v>
      </c>
      <c r="CK42" s="268">
        <f t="shared" si="33"/>
        <v>322.46586003065522</v>
      </c>
      <c r="CL42" s="271">
        <f t="shared" si="34"/>
        <v>1307.6572563600896</v>
      </c>
      <c r="CM42" s="275">
        <f t="shared" si="33"/>
        <v>1997.0515232750636</v>
      </c>
      <c r="CN42" s="265">
        <f t="shared" si="33"/>
        <v>599.76844795244949</v>
      </c>
      <c r="CO42" s="275">
        <f t="shared" si="33"/>
        <v>2246.2662176988397</v>
      </c>
      <c r="CP42" s="265">
        <f t="shared" si="33"/>
        <v>643.92667446915107</v>
      </c>
      <c r="CQ42" s="275">
        <f t="shared" si="33"/>
        <v>4173.27105837217</v>
      </c>
      <c r="CR42" s="265">
        <f t="shared" si="33"/>
        <v>1171.6019902668024</v>
      </c>
      <c r="CV42" s="268">
        <f t="shared" si="35"/>
        <v>506.92640475863863</v>
      </c>
      <c r="CW42" s="271">
        <f t="shared" si="36"/>
        <v>2076.1025824378239</v>
      </c>
      <c r="CX42" s="275"/>
      <c r="CY42" s="265"/>
      <c r="CZ42" s="275"/>
      <c r="DA42" s="265"/>
      <c r="DB42" s="275"/>
      <c r="DC42" s="265"/>
      <c r="DG42" s="268">
        <f t="shared" si="37"/>
        <v>704.10685455456826</v>
      </c>
      <c r="DH42" s="271">
        <f t="shared" si="38"/>
        <v>1187.2919770910687</v>
      </c>
      <c r="DI42" s="275"/>
      <c r="DJ42" s="265"/>
      <c r="DK42" s="275"/>
      <c r="DL42" s="265"/>
      <c r="DM42" s="275"/>
      <c r="DN42" s="265"/>
      <c r="DP42" s="268">
        <f t="shared" si="39"/>
        <v>569.42306812869526</v>
      </c>
      <c r="DQ42" s="271">
        <f t="shared" si="40"/>
        <v>1167.0693310818483</v>
      </c>
      <c r="DR42" s="275"/>
      <c r="DS42" s="265"/>
      <c r="DT42" s="275"/>
      <c r="DU42" s="265"/>
      <c r="DV42" s="275"/>
      <c r="DW42" s="265"/>
      <c r="DY42" s="268">
        <f t="shared" si="41"/>
        <v>681.57657750896715</v>
      </c>
      <c r="DZ42" s="271">
        <f t="shared" si="42"/>
        <v>1520.9608743612578</v>
      </c>
      <c r="EA42" s="275"/>
      <c r="EB42" s="265"/>
      <c r="EC42" s="275"/>
      <c r="ED42" s="265"/>
      <c r="EE42" s="275"/>
      <c r="EF42" s="265"/>
    </row>
    <row r="43" spans="1:136">
      <c r="B43" s="268">
        <f t="shared" si="10"/>
        <v>1708.6863133936479</v>
      </c>
      <c r="C43" s="271">
        <f t="shared" si="11"/>
        <v>3148.5008209270882</v>
      </c>
      <c r="D43" s="442">
        <f t="shared" si="12"/>
        <v>3077.9112832604046</v>
      </c>
      <c r="E43" s="265">
        <f t="shared" si="10"/>
        <v>2930.9888002313023</v>
      </c>
      <c r="F43" s="275">
        <f t="shared" si="10"/>
        <v>8977.4976880098129</v>
      </c>
      <c r="G43" s="265">
        <f t="shared" si="10"/>
        <v>3690.3089923734424</v>
      </c>
      <c r="H43" s="275">
        <f t="shared" si="10"/>
        <v>14322.845386583069</v>
      </c>
      <c r="I43" s="265">
        <f t="shared" si="10"/>
        <v>5670.1246795232983</v>
      </c>
      <c r="K43" s="268">
        <f t="shared" si="13"/>
        <v>1568.4902252954537</v>
      </c>
      <c r="L43" s="271">
        <f t="shared" si="14"/>
        <v>3048.4437843382293</v>
      </c>
      <c r="M43" s="442">
        <f t="shared" si="15"/>
        <v>2532.8065201883687</v>
      </c>
      <c r="N43" s="265">
        <f t="shared" si="13"/>
        <v>2140.5729097569947</v>
      </c>
      <c r="O43" s="275">
        <f t="shared" si="13"/>
        <v>6876.9484018798839</v>
      </c>
      <c r="P43" s="265">
        <f t="shared" si="13"/>
        <v>2563.771511228415</v>
      </c>
      <c r="Q43" s="275">
        <f t="shared" si="13"/>
        <v>12409.644915767338</v>
      </c>
      <c r="R43" s="265">
        <f t="shared" si="13"/>
        <v>4441.6395970841631</v>
      </c>
      <c r="T43" s="268">
        <f t="shared" si="16"/>
        <v>1455.0876918672766</v>
      </c>
      <c r="U43" s="271">
        <f t="shared" si="17"/>
        <v>1555.5865492941221</v>
      </c>
      <c r="V43" s="442">
        <f t="shared" si="18"/>
        <v>1270.3861972309032</v>
      </c>
      <c r="W43" s="265">
        <f t="shared" si="16"/>
        <v>1242.1829894843613</v>
      </c>
      <c r="X43" s="275">
        <f t="shared" si="16"/>
        <v>3458.1664045099856</v>
      </c>
      <c r="Y43" s="265">
        <f t="shared" si="16"/>
        <v>1492.7813061813558</v>
      </c>
      <c r="Z43" s="275">
        <f t="shared" si="16"/>
        <v>6292.4696769717712</v>
      </c>
      <c r="AA43" s="265">
        <f t="shared" si="16"/>
        <v>2653.2439589935689</v>
      </c>
      <c r="AC43" s="268">
        <f t="shared" si="19"/>
        <v>1942.4626622080868</v>
      </c>
      <c r="AD43" s="271">
        <f t="shared" si="20"/>
        <v>3181.8350900059031</v>
      </c>
      <c r="AE43" s="442">
        <f t="shared" si="21"/>
        <v>2645.1882027944757</v>
      </c>
      <c r="AF43" s="265">
        <f t="shared" si="19"/>
        <v>2140.4782833269564</v>
      </c>
      <c r="AG43" s="275">
        <f t="shared" si="19"/>
        <v>3458.1664045099856</v>
      </c>
      <c r="AH43" s="265">
        <f t="shared" si="19"/>
        <v>2562.9187651209086</v>
      </c>
      <c r="AI43" s="275">
        <f t="shared" si="19"/>
        <v>6292.4696769717712</v>
      </c>
      <c r="AJ43" s="265">
        <f t="shared" si="19"/>
        <v>4433.1819663830393</v>
      </c>
      <c r="AL43" s="268">
        <f t="shared" si="22"/>
        <v>2051.6755804627169</v>
      </c>
      <c r="AM43" s="271">
        <f t="shared" si="23"/>
        <v>3020.3537672268017</v>
      </c>
      <c r="AN43" s="275">
        <f t="shared" si="24"/>
        <v>2428.5392366646474</v>
      </c>
      <c r="AO43" s="265">
        <f t="shared" si="22"/>
        <v>2009.6930289773172</v>
      </c>
      <c r="AP43" s="275">
        <f t="shared" si="22"/>
        <v>6581.9015884591145</v>
      </c>
      <c r="AQ43" s="265">
        <f t="shared" si="22"/>
        <v>2408.4003334404019</v>
      </c>
      <c r="AR43" s="275">
        <f t="shared" si="22"/>
        <v>11806.206932406023</v>
      </c>
      <c r="AS43" s="265">
        <f t="shared" si="22"/>
        <v>4185.7735148764359</v>
      </c>
      <c r="AW43" s="268">
        <f t="shared" si="25"/>
        <v>1697.3304453363157</v>
      </c>
      <c r="AX43" s="271">
        <f t="shared" si="26"/>
        <v>2717.920852875387</v>
      </c>
      <c r="AY43" s="275">
        <f t="shared" si="25"/>
        <v>6448.3698448220875</v>
      </c>
      <c r="AZ43" s="265">
        <f t="shared" si="25"/>
        <v>2514.8667881810329</v>
      </c>
      <c r="BA43" s="275">
        <f t="shared" si="25"/>
        <v>7112.5789731253053</v>
      </c>
      <c r="BB43" s="265">
        <f t="shared" si="25"/>
        <v>2406.0146901338417</v>
      </c>
      <c r="BC43" s="275">
        <f t="shared" si="25"/>
        <v>10145.504587454341</v>
      </c>
      <c r="BD43" s="265">
        <f t="shared" si="25"/>
        <v>3421.0844589588223</v>
      </c>
      <c r="BG43" s="268">
        <f t="shared" si="27"/>
        <v>1727.8219759405467</v>
      </c>
      <c r="BH43" s="271">
        <f t="shared" si="28"/>
        <v>3061.2757519024767</v>
      </c>
      <c r="BI43" s="275">
        <f t="shared" si="27"/>
        <v>6842.4353080004985</v>
      </c>
      <c r="BJ43" s="265">
        <f t="shared" si="27"/>
        <v>2677.1565725460987</v>
      </c>
      <c r="BK43" s="275">
        <f t="shared" si="27"/>
        <v>7542.4978949787392</v>
      </c>
      <c r="BL43" s="265">
        <f t="shared" si="27"/>
        <v>2791.1237177565913</v>
      </c>
      <c r="BM43" s="275">
        <f t="shared" si="27"/>
        <v>12816.11239490327</v>
      </c>
      <c r="BN43" s="265">
        <f t="shared" si="27"/>
        <v>4548.5096102369107</v>
      </c>
      <c r="BQ43" s="268">
        <f t="shared" si="29"/>
        <v>648.96790279529614</v>
      </c>
      <c r="BR43" s="271">
        <f t="shared" si="30"/>
        <v>1791.7623300882949</v>
      </c>
      <c r="BS43" s="275">
        <f t="shared" si="29"/>
        <v>4243.190090442743</v>
      </c>
      <c r="BT43" s="265">
        <f t="shared" si="29"/>
        <v>1623.6695896635388</v>
      </c>
      <c r="BU43" s="275">
        <f t="shared" si="29"/>
        <v>4684.3602315235439</v>
      </c>
      <c r="BV43" s="265">
        <f t="shared" si="29"/>
        <v>1694.0618916493872</v>
      </c>
      <c r="BW43" s="275">
        <f t="shared" si="29"/>
        <v>6365.7504933441824</v>
      </c>
      <c r="BX43" s="265">
        <f t="shared" si="29"/>
        <v>2275.5688796462532</v>
      </c>
      <c r="CA43" s="268">
        <f t="shared" si="31"/>
        <v>1061.1204260499505</v>
      </c>
      <c r="CB43" s="271">
        <f t="shared" si="32"/>
        <v>3508.095732437313</v>
      </c>
      <c r="CC43" s="275">
        <f t="shared" si="31"/>
        <v>4640.763317017494</v>
      </c>
      <c r="CD43" s="265">
        <f t="shared" si="31"/>
        <v>1883.3184801959483</v>
      </c>
      <c r="CE43" s="275">
        <f t="shared" si="31"/>
        <v>5116.2983924962791</v>
      </c>
      <c r="CF43" s="265">
        <f t="shared" si="31"/>
        <v>1966.2619198182033</v>
      </c>
      <c r="CG43" s="275">
        <f t="shared" si="31"/>
        <v>7372.1863118828069</v>
      </c>
      <c r="CH43" s="265">
        <f t="shared" si="31"/>
        <v>2836.8913226855711</v>
      </c>
      <c r="CK43" s="268">
        <f t="shared" si="33"/>
        <v>1008.2671149480974</v>
      </c>
      <c r="CL43" s="271">
        <f t="shared" si="34"/>
        <v>3431.3556697427407</v>
      </c>
      <c r="CM43" s="275">
        <f t="shared" si="33"/>
        <v>6403.7529872491668</v>
      </c>
      <c r="CN43" s="265">
        <f t="shared" si="33"/>
        <v>2179.4546881926808</v>
      </c>
      <c r="CO43" s="275">
        <f t="shared" si="33"/>
        <v>7079.0117117870332</v>
      </c>
      <c r="CP43" s="265">
        <f t="shared" si="33"/>
        <v>2272.6729711039952</v>
      </c>
      <c r="CQ43" s="275">
        <f t="shared" si="33"/>
        <v>11209.434067979962</v>
      </c>
      <c r="CR43" s="265">
        <f t="shared" si="33"/>
        <v>3473.5011595022797</v>
      </c>
      <c r="CV43" s="268">
        <f t="shared" si="35"/>
        <v>1576.2649163546291</v>
      </c>
      <c r="CW43" s="271">
        <f t="shared" si="36"/>
        <v>4981.8177211909888</v>
      </c>
      <c r="CX43" s="275"/>
      <c r="CY43" s="265"/>
      <c r="CZ43" s="275"/>
      <c r="DA43" s="265"/>
      <c r="DB43" s="275"/>
      <c r="DC43" s="265"/>
      <c r="DG43" s="268">
        <f t="shared" si="37"/>
        <v>2693.2618927516396</v>
      </c>
      <c r="DH43" s="271">
        <f t="shared" si="38"/>
        <v>3122.1525610955973</v>
      </c>
      <c r="DI43" s="275"/>
      <c r="DJ43" s="265"/>
      <c r="DK43" s="275"/>
      <c r="DL43" s="265"/>
      <c r="DM43" s="275"/>
      <c r="DN43" s="265"/>
      <c r="DP43" s="268">
        <f t="shared" si="39"/>
        <v>2204.7224691082861</v>
      </c>
      <c r="DQ43" s="271">
        <f t="shared" si="40"/>
        <v>3067.359737981737</v>
      </c>
      <c r="DR43" s="275"/>
      <c r="DS43" s="265"/>
      <c r="DT43" s="275"/>
      <c r="DU43" s="265"/>
      <c r="DV43" s="275"/>
      <c r="DW43" s="265"/>
      <c r="DY43" s="268">
        <f t="shared" si="41"/>
        <v>2423.5989289743657</v>
      </c>
      <c r="DZ43" s="271">
        <f t="shared" si="42"/>
        <v>3866.5882304137272</v>
      </c>
      <c r="EA43" s="275"/>
      <c r="EB43" s="265"/>
      <c r="EC43" s="275"/>
      <c r="ED43" s="265"/>
      <c r="EE43" s="275"/>
      <c r="EF43" s="265"/>
    </row>
    <row r="44" spans="1:136">
      <c r="B44" s="268">
        <f t="shared" si="10"/>
        <v>2272.8561724239562</v>
      </c>
      <c r="C44" s="271">
        <f t="shared" si="11"/>
        <v>3647.667729256344</v>
      </c>
      <c r="D44" s="442">
        <f t="shared" si="12"/>
        <v>3880.4001577535523</v>
      </c>
      <c r="E44" s="265">
        <f t="shared" si="10"/>
        <v>3766.6348873181191</v>
      </c>
      <c r="F44" s="275">
        <f t="shared" si="10"/>
        <v>11030.440025495876</v>
      </c>
      <c r="G44" s="265">
        <f t="shared" si="10"/>
        <v>4607.8902913685897</v>
      </c>
      <c r="H44" s="275">
        <f t="shared" si="10"/>
        <v>16715.144402550002</v>
      </c>
      <c r="I44" s="265">
        <f t="shared" si="10"/>
        <v>6686.339579386904</v>
      </c>
      <c r="K44" s="268">
        <f t="shared" si="13"/>
        <v>2054.600918907815</v>
      </c>
      <c r="L44" s="271">
        <f t="shared" si="14"/>
        <v>3550.4462488353106</v>
      </c>
      <c r="M44" s="442">
        <f t="shared" si="15"/>
        <v>3131.7397710443374</v>
      </c>
      <c r="N44" s="265">
        <f t="shared" si="13"/>
        <v>2712.2966071490632</v>
      </c>
      <c r="O44" s="275">
        <f t="shared" si="13"/>
        <v>8431.1791789308991</v>
      </c>
      <c r="P44" s="265">
        <f t="shared" si="13"/>
        <v>3215.0728354339212</v>
      </c>
      <c r="Q44" s="275">
        <f t="shared" si="13"/>
        <v>14520.021934286284</v>
      </c>
      <c r="R44" s="265">
        <f t="shared" si="13"/>
        <v>5263.7213967975094</v>
      </c>
      <c r="T44" s="268">
        <f t="shared" si="16"/>
        <v>1878.8713616220532</v>
      </c>
      <c r="U44" s="271">
        <f t="shared" si="17"/>
        <v>1786.5440162566024</v>
      </c>
      <c r="V44" s="442">
        <f t="shared" si="18"/>
        <v>1575.8940388214312</v>
      </c>
      <c r="W44" s="265">
        <f t="shared" si="16"/>
        <v>1581.7112044411733</v>
      </c>
      <c r="X44" s="275">
        <f t="shared" si="16"/>
        <v>4253.0294622909132</v>
      </c>
      <c r="Y44" s="265">
        <f t="shared" si="16"/>
        <v>1886.4209105254445</v>
      </c>
      <c r="Z44" s="275">
        <f t="shared" si="16"/>
        <v>7380.9201030870199</v>
      </c>
      <c r="AA44" s="265">
        <f t="shared" si="16"/>
        <v>3185.9866688576317</v>
      </c>
      <c r="AC44" s="268">
        <f t="shared" si="19"/>
        <v>2510.6217853011972</v>
      </c>
      <c r="AD44" s="271">
        <f t="shared" si="20"/>
        <v>3656.1557256414189</v>
      </c>
      <c r="AE44" s="442">
        <f t="shared" si="21"/>
        <v>3267.2413535956775</v>
      </c>
      <c r="AF44" s="265">
        <f t="shared" si="19"/>
        <v>2711.0911493983413</v>
      </c>
      <c r="AG44" s="275">
        <f t="shared" si="19"/>
        <v>4253.0294622909132</v>
      </c>
      <c r="AH44" s="265">
        <f t="shared" si="19"/>
        <v>3212.3495023262753</v>
      </c>
      <c r="AI44" s="275">
        <f t="shared" si="19"/>
        <v>7380.9201030870199</v>
      </c>
      <c r="AJ44" s="265">
        <f t="shared" si="19"/>
        <v>5249.8544930263452</v>
      </c>
      <c r="AL44" s="268">
        <f t="shared" si="22"/>
        <v>2601.0953527520269</v>
      </c>
      <c r="AM44" s="271">
        <f t="shared" si="23"/>
        <v>3470.6021547736573</v>
      </c>
      <c r="AN44" s="275">
        <f t="shared" si="24"/>
        <v>2996.2597388812692</v>
      </c>
      <c r="AO44" s="265">
        <f t="shared" si="22"/>
        <v>2548.4960841018669</v>
      </c>
      <c r="AP44" s="275">
        <f t="shared" si="22"/>
        <v>8052.5162500040333</v>
      </c>
      <c r="AQ44" s="265">
        <f t="shared" si="22"/>
        <v>3023.3609796835685</v>
      </c>
      <c r="AR44" s="275">
        <f t="shared" si="22"/>
        <v>13791.490821622867</v>
      </c>
      <c r="AS44" s="265">
        <f t="shared" si="22"/>
        <v>4967.9311919990196</v>
      </c>
      <c r="AW44" s="268">
        <f t="shared" si="25"/>
        <v>2135.96054719841</v>
      </c>
      <c r="AX44" s="271">
        <f t="shared" si="26"/>
        <v>3138.0080578106872</v>
      </c>
      <c r="AY44" s="275">
        <f t="shared" si="25"/>
        <v>7758.8078089514884</v>
      </c>
      <c r="AZ44" s="265">
        <f t="shared" si="25"/>
        <v>3172.0674507276021</v>
      </c>
      <c r="BA44" s="275">
        <f t="shared" si="25"/>
        <v>8508.2656638071276</v>
      </c>
      <c r="BB44" s="265">
        <f t="shared" si="25"/>
        <v>2939.9777440083667</v>
      </c>
      <c r="BC44" s="275">
        <f t="shared" si="25"/>
        <v>11848.030194978403</v>
      </c>
      <c r="BD44" s="265">
        <f t="shared" si="25"/>
        <v>4059.8073937902218</v>
      </c>
      <c r="BG44" s="268">
        <f t="shared" si="27"/>
        <v>2184.8672027282628</v>
      </c>
      <c r="BH44" s="271">
        <f t="shared" si="28"/>
        <v>3519.0114144727108</v>
      </c>
      <c r="BI44" s="275">
        <f t="shared" si="27"/>
        <v>8105.5742676506816</v>
      </c>
      <c r="BJ44" s="265">
        <f t="shared" si="27"/>
        <v>3231.9792828535083</v>
      </c>
      <c r="BK44" s="275">
        <f t="shared" si="27"/>
        <v>8882.9715583234338</v>
      </c>
      <c r="BL44" s="265">
        <f t="shared" si="27"/>
        <v>3345.6296619162108</v>
      </c>
      <c r="BM44" s="275">
        <f t="shared" si="27"/>
        <v>14410.873698453488</v>
      </c>
      <c r="BN44" s="265">
        <f t="shared" si="27"/>
        <v>5171.6056241180268</v>
      </c>
      <c r="BQ44" s="268">
        <f t="shared" si="29"/>
        <v>776.19264226521796</v>
      </c>
      <c r="BR44" s="271">
        <f t="shared" si="30"/>
        <v>2069.2355931774882</v>
      </c>
      <c r="BS44" s="275">
        <f t="shared" si="29"/>
        <v>5117.3985290006785</v>
      </c>
      <c r="BT44" s="265">
        <f t="shared" si="29"/>
        <v>2007.1605293765713</v>
      </c>
      <c r="BU44" s="275">
        <f t="shared" si="29"/>
        <v>5616.2263135459925</v>
      </c>
      <c r="BV44" s="265">
        <f t="shared" si="29"/>
        <v>2080.1230726142044</v>
      </c>
      <c r="BW44" s="275">
        <f t="shared" si="29"/>
        <v>7456.1851328715929</v>
      </c>
      <c r="BX44" s="265">
        <f t="shared" si="29"/>
        <v>2723.9777939327719</v>
      </c>
      <c r="CA44" s="268">
        <f t="shared" si="31"/>
        <v>1289.2034012890097</v>
      </c>
      <c r="CB44" s="271">
        <f t="shared" si="32"/>
        <v>4205.9659354047726</v>
      </c>
      <c r="CC44" s="275">
        <f t="shared" si="31"/>
        <v>5550.8402564415583</v>
      </c>
      <c r="CD44" s="265">
        <f t="shared" si="31"/>
        <v>2300.6821283097493</v>
      </c>
      <c r="CE44" s="275">
        <f t="shared" si="31"/>
        <v>6081.2552371797365</v>
      </c>
      <c r="CF44" s="265">
        <f t="shared" si="31"/>
        <v>2385.104147391713</v>
      </c>
      <c r="CG44" s="275">
        <f t="shared" si="31"/>
        <v>8543.4908222226823</v>
      </c>
      <c r="CH44" s="265">
        <f t="shared" si="31"/>
        <v>3362.2425964035833</v>
      </c>
      <c r="CK44" s="268">
        <f t="shared" si="33"/>
        <v>1237.6757890420349</v>
      </c>
      <c r="CL44" s="271">
        <f t="shared" si="34"/>
        <v>3974.5374123888255</v>
      </c>
      <c r="CM44" s="275">
        <f t="shared" si="33"/>
        <v>7788.361776792849</v>
      </c>
      <c r="CN44" s="265">
        <f t="shared" si="33"/>
        <v>2701.9153847540101</v>
      </c>
      <c r="CO44" s="275">
        <f t="shared" si="33"/>
        <v>8558.2512990127489</v>
      </c>
      <c r="CP44" s="265">
        <f t="shared" si="33"/>
        <v>2798.0250362138654</v>
      </c>
      <c r="CQ44" s="275">
        <f t="shared" si="33"/>
        <v>13047.180000439654</v>
      </c>
      <c r="CR44" s="265">
        <f t="shared" si="33"/>
        <v>4099.4311626165818</v>
      </c>
      <c r="CV44" s="268">
        <f t="shared" si="35"/>
        <v>1902.4256140061555</v>
      </c>
      <c r="CW44" s="271">
        <f t="shared" si="36"/>
        <v>5674.1972645062924</v>
      </c>
      <c r="CX44" s="275"/>
      <c r="CY44" s="265"/>
      <c r="CZ44" s="275"/>
      <c r="DA44" s="265"/>
      <c r="DB44" s="275"/>
      <c r="DC44" s="265"/>
      <c r="DG44" s="268">
        <f t="shared" si="37"/>
        <v>3317.1314650173267</v>
      </c>
      <c r="DH44" s="271">
        <f t="shared" si="38"/>
        <v>3618.4505660713671</v>
      </c>
      <c r="DI44" s="275"/>
      <c r="DJ44" s="265"/>
      <c r="DK44" s="275"/>
      <c r="DL44" s="265"/>
      <c r="DM44" s="275"/>
      <c r="DN44" s="265"/>
      <c r="DP44" s="268">
        <f t="shared" si="39"/>
        <v>2706.139023916759</v>
      </c>
      <c r="DQ44" s="271">
        <f t="shared" si="40"/>
        <v>3554.6624478386225</v>
      </c>
      <c r="DR44" s="275"/>
      <c r="DS44" s="265"/>
      <c r="DT44" s="275"/>
      <c r="DU44" s="265"/>
      <c r="DV44" s="275"/>
      <c r="DW44" s="265"/>
      <c r="DY44" s="268">
        <f t="shared" si="41"/>
        <v>2917.0596677472613</v>
      </c>
      <c r="DZ44" s="271">
        <f t="shared" si="42"/>
        <v>4451.7022755788057</v>
      </c>
      <c r="EA44" s="275"/>
      <c r="EB44" s="265"/>
      <c r="EC44" s="275"/>
      <c r="ED44" s="265"/>
      <c r="EE44" s="275"/>
      <c r="EF44" s="265"/>
    </row>
    <row r="45" spans="1:136">
      <c r="B45" s="268">
        <f t="shared" si="10"/>
        <v>2668.6493595629063</v>
      </c>
      <c r="C45" s="271">
        <f t="shared" si="11"/>
        <v>3961.6609782741348</v>
      </c>
      <c r="D45" s="442">
        <f t="shared" si="12"/>
        <v>4410.2512724307153</v>
      </c>
      <c r="E45" s="265">
        <f t="shared" si="10"/>
        <v>4322.4258183735619</v>
      </c>
      <c r="F45" s="275">
        <f t="shared" si="10"/>
        <v>12350.401949514959</v>
      </c>
      <c r="G45" s="265">
        <f t="shared" si="10"/>
        <v>5200.5369017277517</v>
      </c>
      <c r="H45" s="275">
        <f t="shared" si="10"/>
        <v>18175.077328804658</v>
      </c>
      <c r="I45" s="265">
        <f t="shared" si="10"/>
        <v>7304.6039045859907</v>
      </c>
      <c r="K45" s="268">
        <f t="shared" si="13"/>
        <v>2395.2521595360445</v>
      </c>
      <c r="L45" s="271">
        <f t="shared" si="14"/>
        <v>3868.092385439345</v>
      </c>
      <c r="M45" s="442">
        <f t="shared" si="15"/>
        <v>3534.7294634996906</v>
      </c>
      <c r="N45" s="265">
        <f t="shared" si="13"/>
        <v>3099.8370324436755</v>
      </c>
      <c r="O45" s="275">
        <f t="shared" si="13"/>
        <v>9462.573327857026</v>
      </c>
      <c r="P45" s="265">
        <f t="shared" si="13"/>
        <v>3650.0153600499925</v>
      </c>
      <c r="Q45" s="275">
        <f t="shared" si="13"/>
        <v>15842.500538651439</v>
      </c>
      <c r="R45" s="265">
        <f t="shared" si="13"/>
        <v>5778.7807451711033</v>
      </c>
      <c r="T45" s="268">
        <f t="shared" si="16"/>
        <v>2174.0876600215602</v>
      </c>
      <c r="U45" s="271">
        <f t="shared" si="17"/>
        <v>1930.5514804236457</v>
      </c>
      <c r="V45" s="442">
        <f t="shared" si="18"/>
        <v>1781.9789161196129</v>
      </c>
      <c r="W45" s="265">
        <f t="shared" si="16"/>
        <v>1816.0853820970317</v>
      </c>
      <c r="X45" s="275">
        <f t="shared" si="16"/>
        <v>4781.82899045459</v>
      </c>
      <c r="Y45" s="265">
        <f t="shared" si="16"/>
        <v>2154.5342036727707</v>
      </c>
      <c r="Z45" s="275">
        <f t="shared" si="16"/>
        <v>8064.4542088888093</v>
      </c>
      <c r="AA45" s="265">
        <f t="shared" si="16"/>
        <v>3527.6405473248415</v>
      </c>
      <c r="AC45" s="268">
        <f t="shared" si="19"/>
        <v>2910.908561695403</v>
      </c>
      <c r="AD45" s="271">
        <f t="shared" si="20"/>
        <v>3952.0255296217401</v>
      </c>
      <c r="AE45" s="442">
        <f t="shared" si="21"/>
        <v>3685.4427678340344</v>
      </c>
      <c r="AF45" s="265">
        <f t="shared" si="19"/>
        <v>3097.5052472432012</v>
      </c>
      <c r="AG45" s="275">
        <f t="shared" si="19"/>
        <v>4781.82899045459</v>
      </c>
      <c r="AH45" s="265">
        <f t="shared" si="19"/>
        <v>3645.584056641113</v>
      </c>
      <c r="AI45" s="275">
        <f t="shared" si="19"/>
        <v>8064.4542088888093</v>
      </c>
      <c r="AJ45" s="265">
        <f t="shared" si="19"/>
        <v>5760.8987569023775</v>
      </c>
      <c r="AL45" s="268">
        <f t="shared" si="22"/>
        <v>2978.9184769948406</v>
      </c>
      <c r="AM45" s="271">
        <f t="shared" si="23"/>
        <v>3751.4562693905596</v>
      </c>
      <c r="AN45" s="275">
        <f t="shared" si="24"/>
        <v>3377.6008307932921</v>
      </c>
      <c r="AO45" s="265">
        <f t="shared" si="22"/>
        <v>2914.4382865775488</v>
      </c>
      <c r="AP45" s="275">
        <f t="shared" si="22"/>
        <v>9026.8307060961179</v>
      </c>
      <c r="AQ45" s="265">
        <f t="shared" si="22"/>
        <v>3434.9207646102682</v>
      </c>
      <c r="AR45" s="275">
        <f t="shared" si="22"/>
        <v>15033.99189933006</v>
      </c>
      <c r="AS45" s="265">
        <f t="shared" si="22"/>
        <v>5459.2235985344823</v>
      </c>
      <c r="AW45" s="268">
        <f t="shared" si="25"/>
        <v>2435.9775385181729</v>
      </c>
      <c r="AX45" s="271">
        <f t="shared" si="26"/>
        <v>3401.4617687876421</v>
      </c>
      <c r="AY45" s="275">
        <f t="shared" si="25"/>
        <v>8619.0932402370181</v>
      </c>
      <c r="AZ45" s="265">
        <f t="shared" si="25"/>
        <v>3625.4187575979859</v>
      </c>
      <c r="BA45" s="275">
        <f t="shared" si="25"/>
        <v>9416.9407807838343</v>
      </c>
      <c r="BB45" s="265">
        <f t="shared" si="25"/>
        <v>3291.1083337090431</v>
      </c>
      <c r="BC45" s="275">
        <f t="shared" si="25"/>
        <v>12924.541173282811</v>
      </c>
      <c r="BD45" s="265">
        <f t="shared" si="25"/>
        <v>4466.2873753681297</v>
      </c>
      <c r="BG45" s="268">
        <f t="shared" si="27"/>
        <v>2498.8691620861646</v>
      </c>
      <c r="BH45" s="271">
        <f t="shared" si="28"/>
        <v>3804.6912086127118</v>
      </c>
      <c r="BI45" s="275">
        <f t="shared" si="27"/>
        <v>8931.529771823225</v>
      </c>
      <c r="BJ45" s="265">
        <f t="shared" si="27"/>
        <v>3596.1302609538493</v>
      </c>
      <c r="BK45" s="275">
        <f t="shared" si="27"/>
        <v>9752.6100415543733</v>
      </c>
      <c r="BL45" s="265">
        <f t="shared" si="27"/>
        <v>3707.2927040893178</v>
      </c>
      <c r="BM45" s="275">
        <f t="shared" si="27"/>
        <v>15389.711024185388</v>
      </c>
      <c r="BN45" s="265">
        <f t="shared" si="27"/>
        <v>5555.0135708588814</v>
      </c>
      <c r="BQ45" s="268">
        <f t="shared" si="29"/>
        <v>860.7446999140036</v>
      </c>
      <c r="BR45" s="271">
        <f t="shared" si="30"/>
        <v>2243.2850706552936</v>
      </c>
      <c r="BS45" s="275">
        <f t="shared" si="29"/>
        <v>5692.3665861660402</v>
      </c>
      <c r="BT45" s="265">
        <f t="shared" si="29"/>
        <v>2264.1447800319661</v>
      </c>
      <c r="BU45" s="275">
        <f t="shared" si="29"/>
        <v>6224.0244627238799</v>
      </c>
      <c r="BV45" s="265">
        <f t="shared" si="29"/>
        <v>2337.0867321479514</v>
      </c>
      <c r="BW45" s="275">
        <f t="shared" si="29"/>
        <v>8150.1754421695805</v>
      </c>
      <c r="BX45" s="265">
        <f t="shared" si="29"/>
        <v>3015.3640475697202</v>
      </c>
      <c r="CA45" s="268">
        <f t="shared" si="31"/>
        <v>1441.8116639398279</v>
      </c>
      <c r="CB45" s="271">
        <f t="shared" si="32"/>
        <v>4661.1431608806115</v>
      </c>
      <c r="CC45" s="275">
        <f t="shared" si="31"/>
        <v>6144.2982409017795</v>
      </c>
      <c r="CD45" s="265">
        <f t="shared" si="31"/>
        <v>2577.1371032252796</v>
      </c>
      <c r="CE45" s="275">
        <f t="shared" si="31"/>
        <v>6705.270731974405</v>
      </c>
      <c r="CF45" s="265">
        <f t="shared" si="31"/>
        <v>2660.6750255935108</v>
      </c>
      <c r="CG45" s="275">
        <f t="shared" si="31"/>
        <v>9276.9260464649669</v>
      </c>
      <c r="CH45" s="265">
        <f t="shared" si="31"/>
        <v>3697.7241338432759</v>
      </c>
      <c r="CK45" s="268">
        <f t="shared" si="33"/>
        <v>1393.0810953773446</v>
      </c>
      <c r="CL45" s="271">
        <f t="shared" si="34"/>
        <v>4316.0398808589744</v>
      </c>
      <c r="CM45" s="275">
        <f t="shared" si="33"/>
        <v>8703.865787391911</v>
      </c>
      <c r="CN45" s="265">
        <f t="shared" si="33"/>
        <v>3050.1101861742354</v>
      </c>
      <c r="CO45" s="275">
        <f t="shared" si="33"/>
        <v>9528.027498496971</v>
      </c>
      <c r="CP45" s="265">
        <f t="shared" si="33"/>
        <v>3145.7933099549587</v>
      </c>
      <c r="CQ45" s="275">
        <f t="shared" si="33"/>
        <v>14202.766851099803</v>
      </c>
      <c r="CR45" s="265">
        <f t="shared" si="33"/>
        <v>4495.784888822378</v>
      </c>
      <c r="CV45" s="268">
        <f t="shared" si="35"/>
        <v>2115.9695043396523</v>
      </c>
      <c r="CW45" s="271">
        <f t="shared" si="36"/>
        <v>6101.6811053321599</v>
      </c>
      <c r="CX45" s="275"/>
      <c r="CY45" s="265"/>
      <c r="CZ45" s="275"/>
      <c r="DA45" s="265"/>
      <c r="DB45" s="275"/>
      <c r="DC45" s="265"/>
      <c r="DG45" s="268">
        <f t="shared" si="37"/>
        <v>3722.8939579991975</v>
      </c>
      <c r="DH45" s="271">
        <f t="shared" si="38"/>
        <v>3930.7263663377089</v>
      </c>
      <c r="DI45" s="275"/>
      <c r="DJ45" s="265"/>
      <c r="DK45" s="275"/>
      <c r="DL45" s="265"/>
      <c r="DM45" s="275"/>
      <c r="DN45" s="265"/>
      <c r="DP45" s="268">
        <f t="shared" si="39"/>
        <v>3028.9353129795222</v>
      </c>
      <c r="DQ45" s="271">
        <f t="shared" si="40"/>
        <v>3861.2593077689457</v>
      </c>
      <c r="DR45" s="275"/>
      <c r="DS45" s="265"/>
      <c r="DT45" s="275"/>
      <c r="DU45" s="265"/>
      <c r="DV45" s="275"/>
      <c r="DW45" s="265"/>
      <c r="DY45" s="268">
        <f t="shared" si="41"/>
        <v>3228.8632535014726</v>
      </c>
      <c r="DZ45" s="271">
        <f t="shared" si="42"/>
        <v>4817.1867486155352</v>
      </c>
      <c r="EA45" s="275"/>
      <c r="EB45" s="265"/>
      <c r="EC45" s="275"/>
      <c r="ED45" s="265"/>
      <c r="EE45" s="275"/>
      <c r="EF45" s="265"/>
    </row>
    <row r="46" spans="1:136">
      <c r="B46" s="268">
        <f t="shared" si="10"/>
        <v>2980.744032410088</v>
      </c>
      <c r="C46" s="271">
        <f t="shared" si="11"/>
        <v>4194.0932331220129</v>
      </c>
      <c r="D46" s="442">
        <f t="shared" si="12"/>
        <v>4812.6453703304514</v>
      </c>
      <c r="E46" s="265">
        <f t="shared" si="10"/>
        <v>4745.3899552663042</v>
      </c>
      <c r="F46" s="275">
        <f t="shared" si="10"/>
        <v>13336.921109128243</v>
      </c>
      <c r="G46" s="265">
        <f t="shared" si="10"/>
        <v>5643.5394473895813</v>
      </c>
      <c r="H46" s="275">
        <f t="shared" si="10"/>
        <v>19232.666537897934</v>
      </c>
      <c r="I46" s="265">
        <f t="shared" si="10"/>
        <v>7750.4104191512552</v>
      </c>
      <c r="K46" s="268">
        <f t="shared" si="13"/>
        <v>2664.219477844254</v>
      </c>
      <c r="L46" s="271">
        <f t="shared" si="14"/>
        <v>4104.1038679048334</v>
      </c>
      <c r="M46" s="442">
        <f t="shared" si="15"/>
        <v>3845.3450285135168</v>
      </c>
      <c r="N46" s="265">
        <f t="shared" si="13"/>
        <v>3399.4153537342768</v>
      </c>
      <c r="O46" s="275">
        <f t="shared" si="13"/>
        <v>10250.255997287069</v>
      </c>
      <c r="P46" s="265">
        <f t="shared" si="13"/>
        <v>3982.9276163017471</v>
      </c>
      <c r="Q46" s="275">
        <f t="shared" si="13"/>
        <v>16816.640208418627</v>
      </c>
      <c r="R46" s="265">
        <f t="shared" si="13"/>
        <v>6157.5574205220028</v>
      </c>
      <c r="T46" s="268">
        <f t="shared" si="16"/>
        <v>2406.3581508756383</v>
      </c>
      <c r="U46" s="271">
        <f t="shared" si="17"/>
        <v>2036.56922470156</v>
      </c>
      <c r="V46" s="442">
        <f t="shared" si="18"/>
        <v>1941.0806811377586</v>
      </c>
      <c r="W46" s="265">
        <f t="shared" si="16"/>
        <v>1999.5465491255254</v>
      </c>
      <c r="X46" s="275">
        <f t="shared" si="16"/>
        <v>5186.3146930010116</v>
      </c>
      <c r="Y46" s="265">
        <f t="shared" si="16"/>
        <v>2362.5716249806997</v>
      </c>
      <c r="Z46" s="275">
        <f t="shared" si="16"/>
        <v>8568.6117746212258</v>
      </c>
      <c r="AA46" s="265">
        <f t="shared" si="16"/>
        <v>3782.8462335749559</v>
      </c>
      <c r="AC46" s="268">
        <f t="shared" si="19"/>
        <v>3228.202323773121</v>
      </c>
      <c r="AD46" s="271">
        <f t="shared" si="20"/>
        <v>4169.8975136194458</v>
      </c>
      <c r="AE46" s="442">
        <f t="shared" si="21"/>
        <v>4007.6172894915057</v>
      </c>
      <c r="AF46" s="265">
        <f t="shared" si="19"/>
        <v>3396.0123532599546</v>
      </c>
      <c r="AG46" s="275">
        <f t="shared" si="19"/>
        <v>5186.3146930010116</v>
      </c>
      <c r="AH46" s="265">
        <f t="shared" si="19"/>
        <v>3976.9461387558868</v>
      </c>
      <c r="AI46" s="275">
        <f t="shared" si="19"/>
        <v>8568.6117746212258</v>
      </c>
      <c r="AJ46" s="265">
        <f t="shared" si="19"/>
        <v>6136.4192070924237</v>
      </c>
      <c r="AL46" s="268">
        <f t="shared" si="22"/>
        <v>3274.0073147411604</v>
      </c>
      <c r="AM46" s="271">
        <f t="shared" si="23"/>
        <v>3958.2710316350185</v>
      </c>
      <c r="AN46" s="275">
        <f t="shared" si="24"/>
        <v>3671.2196386958335</v>
      </c>
      <c r="AO46" s="265">
        <f t="shared" si="22"/>
        <v>3197.7074640660039</v>
      </c>
      <c r="AP46" s="275">
        <f t="shared" si="22"/>
        <v>9770.1689774281549</v>
      </c>
      <c r="AQ46" s="265">
        <f t="shared" si="22"/>
        <v>3750.407268610787</v>
      </c>
      <c r="AR46" s="275">
        <f t="shared" si="22"/>
        <v>15948.50908827389</v>
      </c>
      <c r="AS46" s="265">
        <f t="shared" si="22"/>
        <v>5821.1330644875325</v>
      </c>
      <c r="AW46" s="268">
        <f t="shared" si="25"/>
        <v>2669.1602141699932</v>
      </c>
      <c r="AX46" s="271">
        <f t="shared" si="26"/>
        <v>3596.1192590990227</v>
      </c>
      <c r="AY46" s="275">
        <f t="shared" si="25"/>
        <v>9272.2476876662295</v>
      </c>
      <c r="AZ46" s="265">
        <f t="shared" si="25"/>
        <v>3981.3419481683172</v>
      </c>
      <c r="BA46" s="275">
        <f t="shared" si="25"/>
        <v>10103.079280233504</v>
      </c>
      <c r="BB46" s="265">
        <f t="shared" si="25"/>
        <v>3557.6862730484595</v>
      </c>
      <c r="BC46" s="275">
        <f t="shared" si="25"/>
        <v>13722.642093388899</v>
      </c>
      <c r="BD46" s="265">
        <f t="shared" si="25"/>
        <v>4768.6475944096355</v>
      </c>
      <c r="BG46" s="268">
        <f t="shared" si="27"/>
        <v>2743.488496845167</v>
      </c>
      <c r="BH46" s="271">
        <f t="shared" si="28"/>
        <v>4015.1319510571666</v>
      </c>
      <c r="BI46" s="275">
        <f t="shared" si="27"/>
        <v>9558.2457934375034</v>
      </c>
      <c r="BJ46" s="265">
        <f t="shared" si="27"/>
        <v>3872.7386901354566</v>
      </c>
      <c r="BK46" s="275">
        <f t="shared" si="27"/>
        <v>10409.068106946388</v>
      </c>
      <c r="BL46" s="265">
        <f t="shared" si="27"/>
        <v>3980.9478297609289</v>
      </c>
      <c r="BM46" s="275">
        <f t="shared" si="27"/>
        <v>16102.784846075325</v>
      </c>
      <c r="BN46" s="265">
        <f t="shared" si="27"/>
        <v>5834.6103697030749</v>
      </c>
      <c r="BQ46" s="268">
        <f t="shared" si="29"/>
        <v>925.60249021735717</v>
      </c>
      <c r="BR46" s="271">
        <f t="shared" si="30"/>
        <v>2371.9003408627837</v>
      </c>
      <c r="BS46" s="275">
        <f t="shared" si="29"/>
        <v>6129.4061723467312</v>
      </c>
      <c r="BT46" s="265">
        <f t="shared" si="29"/>
        <v>2461.7038625594041</v>
      </c>
      <c r="BU46" s="275">
        <f t="shared" si="29"/>
        <v>6683.4914825819942</v>
      </c>
      <c r="BV46" s="265">
        <f t="shared" si="29"/>
        <v>2533.7928880023719</v>
      </c>
      <c r="BW46" s="275">
        <f t="shared" si="29"/>
        <v>8666.7686939569412</v>
      </c>
      <c r="BX46" s="265">
        <f t="shared" si="29"/>
        <v>3235.121625010549</v>
      </c>
      <c r="CA46" s="268">
        <f t="shared" si="31"/>
        <v>1559.1741181050477</v>
      </c>
      <c r="CB46" s="271">
        <f t="shared" si="32"/>
        <v>5005.2358890002206</v>
      </c>
      <c r="CC46" s="275">
        <f t="shared" si="31"/>
        <v>6592.7932911472462</v>
      </c>
      <c r="CD46" s="265">
        <f t="shared" si="31"/>
        <v>2788.2228584401205</v>
      </c>
      <c r="CE46" s="275">
        <f t="shared" si="31"/>
        <v>7174.2910291860735</v>
      </c>
      <c r="CF46" s="265">
        <f t="shared" si="31"/>
        <v>2870.2022197478877</v>
      </c>
      <c r="CG46" s="275">
        <f t="shared" si="31"/>
        <v>9817.3559313999122</v>
      </c>
      <c r="CH46" s="265">
        <f t="shared" si="31"/>
        <v>3947.9546721489055</v>
      </c>
      <c r="CK46" s="268">
        <f t="shared" si="33"/>
        <v>1513.5659982226543</v>
      </c>
      <c r="CL46" s="271">
        <f t="shared" si="34"/>
        <v>4568.7503598586163</v>
      </c>
      <c r="CM46" s="275">
        <f t="shared" si="33"/>
        <v>9401.9962086979413</v>
      </c>
      <c r="CN46" s="265">
        <f t="shared" si="33"/>
        <v>3316.6698016436112</v>
      </c>
      <c r="CO46" s="275">
        <f t="shared" si="33"/>
        <v>10263.414016302631</v>
      </c>
      <c r="CP46" s="265">
        <f t="shared" si="33"/>
        <v>3410.9066714514247</v>
      </c>
      <c r="CQ46" s="275">
        <f t="shared" si="33"/>
        <v>15056.696523438461</v>
      </c>
      <c r="CR46" s="265">
        <f t="shared" si="33"/>
        <v>4789.7899332275128</v>
      </c>
      <c r="CV46" s="268">
        <f t="shared" si="35"/>
        <v>2277.7731524649635</v>
      </c>
      <c r="CW46" s="271">
        <f t="shared" si="36"/>
        <v>6414.4559420220921</v>
      </c>
      <c r="CX46" s="275"/>
      <c r="CY46" s="265"/>
      <c r="CZ46" s="275"/>
      <c r="DA46" s="265"/>
      <c r="DB46" s="275"/>
      <c r="DC46" s="265"/>
      <c r="DG46" s="268">
        <f t="shared" si="37"/>
        <v>4028.2138482582313</v>
      </c>
      <c r="DH46" s="271">
        <f t="shared" si="38"/>
        <v>4161.9267697775258</v>
      </c>
      <c r="DI46" s="275"/>
      <c r="DJ46" s="265"/>
      <c r="DK46" s="275"/>
      <c r="DL46" s="265"/>
      <c r="DM46" s="275"/>
      <c r="DN46" s="265"/>
      <c r="DP46" s="268">
        <f t="shared" si="39"/>
        <v>3270.1065378799253</v>
      </c>
      <c r="DQ46" s="271">
        <f t="shared" si="40"/>
        <v>4088.2465733398199</v>
      </c>
      <c r="DR46" s="275"/>
      <c r="DS46" s="265"/>
      <c r="DT46" s="275"/>
      <c r="DU46" s="265"/>
      <c r="DV46" s="275"/>
      <c r="DW46" s="265"/>
      <c r="DY46" s="268">
        <f t="shared" si="41"/>
        <v>3459.3233676243221</v>
      </c>
      <c r="DZ46" s="271">
        <f t="shared" si="42"/>
        <v>5086.5465147553004</v>
      </c>
      <c r="EA46" s="275"/>
      <c r="EB46" s="265"/>
      <c r="EC46" s="275"/>
      <c r="ED46" s="265"/>
      <c r="EE46" s="275"/>
      <c r="EF46" s="265"/>
    </row>
    <row r="47" spans="1:136">
      <c r="B47" s="268">
        <f t="shared" si="10"/>
        <v>3241.1515145176131</v>
      </c>
      <c r="C47" s="271">
        <f t="shared" si="11"/>
        <v>4379.7917636520733</v>
      </c>
      <c r="D47" s="442">
        <f t="shared" si="12"/>
        <v>5139.4585963295149</v>
      </c>
      <c r="E47" s="265">
        <f t="shared" si="10"/>
        <v>5088.9211619967555</v>
      </c>
      <c r="F47" s="275">
        <f t="shared" si="10"/>
        <v>14129.100540030375</v>
      </c>
      <c r="G47" s="265">
        <f t="shared" si="10"/>
        <v>5998.7754266882093</v>
      </c>
      <c r="H47" s="275">
        <f t="shared" si="10"/>
        <v>20063.36750979408</v>
      </c>
      <c r="I47" s="265">
        <f t="shared" si="10"/>
        <v>8098.9037274892898</v>
      </c>
      <c r="K47" s="268">
        <f t="shared" si="13"/>
        <v>2889.0851917217883</v>
      </c>
      <c r="L47" s="271">
        <f t="shared" si="14"/>
        <v>4293.1763874852095</v>
      </c>
      <c r="M47" s="442">
        <f t="shared" si="15"/>
        <v>4100.6857882243348</v>
      </c>
      <c r="N47" s="265">
        <f t="shared" si="13"/>
        <v>3645.9862348964784</v>
      </c>
      <c r="O47" s="275">
        <f t="shared" si="13"/>
        <v>10893.253524885999</v>
      </c>
      <c r="P47" s="265">
        <f t="shared" si="13"/>
        <v>4254.8894678076422</v>
      </c>
      <c r="Q47" s="275">
        <f t="shared" si="13"/>
        <v>17591.067212029579</v>
      </c>
      <c r="R47" s="265">
        <f t="shared" si="13"/>
        <v>6458.1010339989143</v>
      </c>
      <c r="T47" s="268">
        <f t="shared" si="16"/>
        <v>2600.0556370009263</v>
      </c>
      <c r="U47" s="271">
        <f t="shared" si="17"/>
        <v>2120.932545147728</v>
      </c>
      <c r="V47" s="442">
        <f t="shared" si="18"/>
        <v>2072.0246087547744</v>
      </c>
      <c r="W47" s="265">
        <f t="shared" si="16"/>
        <v>2152.0313763791564</v>
      </c>
      <c r="X47" s="275">
        <f t="shared" si="16"/>
        <v>5516.8846060171645</v>
      </c>
      <c r="Y47" s="265">
        <f t="shared" si="16"/>
        <v>2534.3411353631377</v>
      </c>
      <c r="Z47" s="275">
        <f t="shared" si="16"/>
        <v>8969.7951741906891</v>
      </c>
      <c r="AA47" s="265">
        <f t="shared" si="16"/>
        <v>3987.7619515843985</v>
      </c>
      <c r="AC47" s="268">
        <f t="shared" si="19"/>
        <v>3494.2768693985568</v>
      </c>
      <c r="AD47" s="271">
        <f t="shared" si="20"/>
        <v>4343.2993137420217</v>
      </c>
      <c r="AE47" s="442">
        <f t="shared" si="21"/>
        <v>4272.3606977357604</v>
      </c>
      <c r="AF47" s="265">
        <f t="shared" si="19"/>
        <v>3641.5724099160543</v>
      </c>
      <c r="AG47" s="275">
        <f t="shared" si="19"/>
        <v>5516.8846060171645</v>
      </c>
      <c r="AH47" s="265">
        <f t="shared" si="19"/>
        <v>4247.4872174314405</v>
      </c>
      <c r="AI47" s="275">
        <f t="shared" si="19"/>
        <v>8969.7951741906891</v>
      </c>
      <c r="AJ47" s="265">
        <f t="shared" si="19"/>
        <v>6434.1978731616364</v>
      </c>
      <c r="AL47" s="268">
        <f t="shared" si="22"/>
        <v>3518.8763439609838</v>
      </c>
      <c r="AM47" s="271">
        <f t="shared" si="23"/>
        <v>4122.872516447721</v>
      </c>
      <c r="AN47" s="275">
        <f t="shared" si="24"/>
        <v>3912.4028505631582</v>
      </c>
      <c r="AO47" s="265">
        <f t="shared" si="22"/>
        <v>3431.1050344394762</v>
      </c>
      <c r="AP47" s="275">
        <f t="shared" si="22"/>
        <v>10376.522986240687</v>
      </c>
      <c r="AQ47" s="265">
        <f t="shared" si="22"/>
        <v>4008.435165680959</v>
      </c>
      <c r="AR47" s="275">
        <f t="shared" si="22"/>
        <v>16675.132011878199</v>
      </c>
      <c r="AS47" s="265">
        <f t="shared" si="22"/>
        <v>6108.6612209457153</v>
      </c>
      <c r="AW47" s="268">
        <f t="shared" si="25"/>
        <v>2861.8151747919756</v>
      </c>
      <c r="AX47" s="271">
        <f t="shared" si="26"/>
        <v>3751.4282040096127</v>
      </c>
      <c r="AY47" s="275">
        <f t="shared" si="25"/>
        <v>9803.3822769391518</v>
      </c>
      <c r="AZ47" s="265">
        <f t="shared" si="25"/>
        <v>4278.3342723458527</v>
      </c>
      <c r="BA47" s="275">
        <f t="shared" si="25"/>
        <v>10658.743763658778</v>
      </c>
      <c r="BB47" s="265">
        <f t="shared" si="25"/>
        <v>3774.3384095447241</v>
      </c>
      <c r="BC47" s="275">
        <f t="shared" si="25"/>
        <v>14360.371470502598</v>
      </c>
      <c r="BD47" s="265">
        <f t="shared" si="25"/>
        <v>5010.7630775441276</v>
      </c>
      <c r="BG47" s="268">
        <f t="shared" si="27"/>
        <v>2945.8826675597179</v>
      </c>
      <c r="BH47" s="271">
        <f t="shared" si="28"/>
        <v>4182.661772552975</v>
      </c>
      <c r="BI47" s="275">
        <f t="shared" si="27"/>
        <v>10068.166752420442</v>
      </c>
      <c r="BJ47" s="265">
        <f t="shared" si="27"/>
        <v>4097.8293909561098</v>
      </c>
      <c r="BK47" s="275">
        <f t="shared" si="27"/>
        <v>10941.111035319138</v>
      </c>
      <c r="BL47" s="265">
        <f t="shared" si="27"/>
        <v>4203.0126442454348</v>
      </c>
      <c r="BM47" s="275">
        <f t="shared" si="27"/>
        <v>16665.627312361303</v>
      </c>
      <c r="BN47" s="265">
        <f t="shared" si="27"/>
        <v>6055.4163025386242</v>
      </c>
      <c r="BQ47" s="268">
        <f t="shared" si="29"/>
        <v>978.81369423093088</v>
      </c>
      <c r="BR47" s="271">
        <f t="shared" si="30"/>
        <v>2474.5260227451445</v>
      </c>
      <c r="BS47" s="275">
        <f t="shared" si="29"/>
        <v>6485.1013659343444</v>
      </c>
      <c r="BT47" s="265">
        <f t="shared" si="29"/>
        <v>2623.7978085739473</v>
      </c>
      <c r="BU47" s="275">
        <f t="shared" si="29"/>
        <v>7055.8957152900775</v>
      </c>
      <c r="BV47" s="265">
        <f t="shared" si="29"/>
        <v>2694.6861765537947</v>
      </c>
      <c r="BW47" s="275">
        <f t="shared" si="29"/>
        <v>9080.7716508127396</v>
      </c>
      <c r="BX47" s="265">
        <f t="shared" si="29"/>
        <v>3412.9329693765694</v>
      </c>
      <c r="CA47" s="268">
        <f t="shared" si="31"/>
        <v>1655.5576060388876</v>
      </c>
      <c r="CB47" s="271">
        <f t="shared" si="32"/>
        <v>5284.1276981128422</v>
      </c>
      <c r="CC47" s="275">
        <f t="shared" si="31"/>
        <v>6956.1681398082401</v>
      </c>
      <c r="CD47" s="265">
        <f t="shared" si="31"/>
        <v>2960.5990110118523</v>
      </c>
      <c r="CE47" s="275">
        <f t="shared" si="31"/>
        <v>7552.7367561018455</v>
      </c>
      <c r="CF47" s="265">
        <f t="shared" si="31"/>
        <v>3040.7818542696659</v>
      </c>
      <c r="CG47" s="275">
        <f t="shared" si="31"/>
        <v>10247.256118269359</v>
      </c>
      <c r="CH47" s="265">
        <f t="shared" si="31"/>
        <v>4148.7866948288083</v>
      </c>
      <c r="CK47" s="268">
        <f t="shared" si="33"/>
        <v>1613.1166507811661</v>
      </c>
      <c r="CL47" s="271">
        <f t="shared" si="34"/>
        <v>4770.5989546587061</v>
      </c>
      <c r="CM47" s="275">
        <f t="shared" si="33"/>
        <v>9971.508296169226</v>
      </c>
      <c r="CN47" s="265">
        <f t="shared" si="33"/>
        <v>3534.6217409392257</v>
      </c>
      <c r="CO47" s="275">
        <f t="shared" si="33"/>
        <v>10860.791374690298</v>
      </c>
      <c r="CP47" s="265">
        <f t="shared" si="33"/>
        <v>3627.0120005245039</v>
      </c>
      <c r="CQ47" s="275">
        <f t="shared" si="33"/>
        <v>15737.487314468495</v>
      </c>
      <c r="CR47" s="265">
        <f t="shared" si="33"/>
        <v>5024.7779202450001</v>
      </c>
      <c r="CV47" s="268">
        <f t="shared" si="35"/>
        <v>2409.1430445215788</v>
      </c>
      <c r="CW47" s="271">
        <f t="shared" si="36"/>
        <v>6662.2239881100631</v>
      </c>
      <c r="CX47" s="275"/>
      <c r="CY47" s="265"/>
      <c r="CZ47" s="275"/>
      <c r="DA47" s="265"/>
      <c r="DB47" s="275"/>
      <c r="DC47" s="265"/>
      <c r="DG47" s="268">
        <f t="shared" si="37"/>
        <v>4274.5184742654255</v>
      </c>
      <c r="DH47" s="271">
        <f t="shared" si="38"/>
        <v>4346.6638526050592</v>
      </c>
      <c r="DI47" s="275"/>
      <c r="DJ47" s="265"/>
      <c r="DK47" s="275"/>
      <c r="DL47" s="265"/>
      <c r="DM47" s="275"/>
      <c r="DN47" s="265"/>
      <c r="DP47" s="268">
        <f t="shared" si="39"/>
        <v>3463.593254196428</v>
      </c>
      <c r="DQ47" s="271">
        <f t="shared" si="40"/>
        <v>4269.6122609179347</v>
      </c>
      <c r="DR47" s="275"/>
      <c r="DS47" s="265"/>
      <c r="DT47" s="275"/>
      <c r="DU47" s="265"/>
      <c r="DV47" s="275"/>
      <c r="DW47" s="265"/>
      <c r="DY47" s="268">
        <f t="shared" si="41"/>
        <v>3642.8529822562023</v>
      </c>
      <c r="DZ47" s="271">
        <f t="shared" si="42"/>
        <v>5301.0551230050978</v>
      </c>
      <c r="EA47" s="275"/>
      <c r="EB47" s="265"/>
      <c r="EC47" s="275"/>
      <c r="ED47" s="265"/>
      <c r="EE47" s="275"/>
      <c r="EF47" s="265"/>
    </row>
    <row r="48" spans="1:136">
      <c r="B48" s="268">
        <f t="shared" si="10"/>
        <v>3465.9312424468399</v>
      </c>
      <c r="C48" s="271">
        <f t="shared" si="11"/>
        <v>4534.9643847643665</v>
      </c>
      <c r="D48" s="442">
        <f t="shared" si="12"/>
        <v>5415.7336932561529</v>
      </c>
      <c r="E48" s="265">
        <f t="shared" si="10"/>
        <v>5379.0509661028836</v>
      </c>
      <c r="F48" s="275">
        <f t="shared" si="10"/>
        <v>14792.965340848634</v>
      </c>
      <c r="G48" s="265">
        <f t="shared" si="10"/>
        <v>6295.8508068788205</v>
      </c>
      <c r="H48" s="275">
        <f t="shared" si="10"/>
        <v>20747.81411944265</v>
      </c>
      <c r="I48" s="265">
        <f t="shared" si="10"/>
        <v>8384.7110921812837</v>
      </c>
      <c r="K48" s="268">
        <f t="shared" si="13"/>
        <v>3083.6064202755279</v>
      </c>
      <c r="L48" s="271">
        <f t="shared" si="14"/>
        <v>4451.5086699169569</v>
      </c>
      <c r="M48" s="442">
        <f t="shared" si="15"/>
        <v>4318.7516384906485</v>
      </c>
      <c r="N48" s="265">
        <f t="shared" si="13"/>
        <v>3856.6478818476389</v>
      </c>
      <c r="O48" s="275">
        <f t="shared" si="13"/>
        <v>11439.282289721481</v>
      </c>
      <c r="P48" s="265">
        <f t="shared" si="13"/>
        <v>4485.8417159257342</v>
      </c>
      <c r="Q48" s="275">
        <f t="shared" si="13"/>
        <v>18235.116762487272</v>
      </c>
      <c r="R48" s="265">
        <f t="shared" si="13"/>
        <v>6707.5610539950703</v>
      </c>
      <c r="T48" s="268">
        <f t="shared" si="16"/>
        <v>2767.2873515899569</v>
      </c>
      <c r="U48" s="271">
        <f t="shared" si="17"/>
        <v>2191.2064864023873</v>
      </c>
      <c r="V48" s="442">
        <f t="shared" si="18"/>
        <v>2183.9576998612329</v>
      </c>
      <c r="W48" s="265">
        <f t="shared" si="16"/>
        <v>2283.3710813229077</v>
      </c>
      <c r="X48" s="275">
        <f t="shared" si="16"/>
        <v>5797.8583467005137</v>
      </c>
      <c r="Y48" s="265">
        <f t="shared" si="16"/>
        <v>2681.5011772288758</v>
      </c>
      <c r="Z48" s="275">
        <f t="shared" si="16"/>
        <v>9303.6899979971149</v>
      </c>
      <c r="AA48" s="265">
        <f t="shared" si="16"/>
        <v>4159.4951372567884</v>
      </c>
      <c r="AC48" s="268">
        <f t="shared" si="19"/>
        <v>3725.0112174888641</v>
      </c>
      <c r="AD48" s="271">
        <f t="shared" si="20"/>
        <v>4487.7615386881607</v>
      </c>
      <c r="AE48" s="442">
        <f t="shared" si="21"/>
        <v>4498.3899400255368</v>
      </c>
      <c r="AF48" s="265">
        <f t="shared" si="19"/>
        <v>3851.2790106262601</v>
      </c>
      <c r="AG48" s="275">
        <f t="shared" si="19"/>
        <v>5797.8583467005137</v>
      </c>
      <c r="AH48" s="265">
        <f t="shared" si="19"/>
        <v>4477.1248248993543</v>
      </c>
      <c r="AI48" s="275">
        <f t="shared" si="19"/>
        <v>9303.6899979971149</v>
      </c>
      <c r="AJ48" s="265">
        <f t="shared" si="19"/>
        <v>6681.2420266034696</v>
      </c>
      <c r="AL48" s="268">
        <f t="shared" si="22"/>
        <v>3729.5220897925842</v>
      </c>
      <c r="AM48" s="271">
        <f t="shared" si="23"/>
        <v>4260.0031385558659</v>
      </c>
      <c r="AN48" s="275">
        <f t="shared" si="24"/>
        <v>4118.2538245921969</v>
      </c>
      <c r="AO48" s="265">
        <f t="shared" si="22"/>
        <v>3630.6895165583019</v>
      </c>
      <c r="AP48" s="275">
        <f t="shared" si="22"/>
        <v>10891.139346948907</v>
      </c>
      <c r="AQ48" s="265">
        <f t="shared" si="22"/>
        <v>4227.7665421057682</v>
      </c>
      <c r="AR48" s="275">
        <f t="shared" si="22"/>
        <v>17279.163992365149</v>
      </c>
      <c r="AS48" s="265">
        <f t="shared" si="22"/>
        <v>6347.56508968862</v>
      </c>
      <c r="AW48" s="268">
        <f t="shared" si="25"/>
        <v>3026.8899097730591</v>
      </c>
      <c r="AX48" s="271">
        <f t="shared" si="26"/>
        <v>3881.069558603408</v>
      </c>
      <c r="AY48" s="275">
        <f t="shared" si="25"/>
        <v>10253.180635199597</v>
      </c>
      <c r="AZ48" s="265">
        <f t="shared" si="25"/>
        <v>4535.2196811836211</v>
      </c>
      <c r="BA48" s="275">
        <f t="shared" si="25"/>
        <v>11127.754993751987</v>
      </c>
      <c r="BB48" s="265">
        <f t="shared" si="25"/>
        <v>3957.6691101299275</v>
      </c>
      <c r="BC48" s="275">
        <f t="shared" si="25"/>
        <v>14892.994129505632</v>
      </c>
      <c r="BD48" s="265">
        <f t="shared" si="25"/>
        <v>5213.2772642117552</v>
      </c>
      <c r="BG48" s="268">
        <f t="shared" si="27"/>
        <v>3119.4690337560255</v>
      </c>
      <c r="BH48" s="271">
        <f t="shared" si="28"/>
        <v>4322.2600299042524</v>
      </c>
      <c r="BI48" s="275">
        <f t="shared" si="27"/>
        <v>10500.463109588523</v>
      </c>
      <c r="BJ48" s="265">
        <f t="shared" si="27"/>
        <v>4288.5974870755454</v>
      </c>
      <c r="BK48" s="275">
        <f t="shared" si="27"/>
        <v>11390.746562167295</v>
      </c>
      <c r="BL48" s="265">
        <f t="shared" si="27"/>
        <v>4390.8061279987996</v>
      </c>
      <c r="BM48" s="275">
        <f t="shared" si="27"/>
        <v>17131.345735713832</v>
      </c>
      <c r="BN48" s="265">
        <f t="shared" si="27"/>
        <v>6238.1728708742457</v>
      </c>
      <c r="BQ48" s="268">
        <f t="shared" si="29"/>
        <v>1024.2309797254636</v>
      </c>
      <c r="BR48" s="271">
        <f t="shared" si="30"/>
        <v>2560.1968370059944</v>
      </c>
      <c r="BS48" s="275">
        <f t="shared" si="29"/>
        <v>6786.5281125320107</v>
      </c>
      <c r="BT48" s="265">
        <f t="shared" si="29"/>
        <v>2762.0245356912151</v>
      </c>
      <c r="BU48" s="275">
        <f t="shared" si="29"/>
        <v>7370.4302481020795</v>
      </c>
      <c r="BV48" s="265">
        <f t="shared" si="29"/>
        <v>2831.5532842924949</v>
      </c>
      <c r="BW48" s="275">
        <f t="shared" si="29"/>
        <v>9427.3398083134271</v>
      </c>
      <c r="BX48" s="265">
        <f t="shared" si="29"/>
        <v>3562.9117654580923</v>
      </c>
      <c r="CA48" s="268">
        <f t="shared" si="31"/>
        <v>1737.8429232627579</v>
      </c>
      <c r="CB48" s="271">
        <f t="shared" si="32"/>
        <v>5519.6811563709125</v>
      </c>
      <c r="CC48" s="275">
        <f t="shared" si="31"/>
        <v>7262.9433902088085</v>
      </c>
      <c r="CD48" s="265">
        <f t="shared" si="31"/>
        <v>3107.0715733630864</v>
      </c>
      <c r="CE48" s="275">
        <f t="shared" si="31"/>
        <v>7871.1782854464809</v>
      </c>
      <c r="CF48" s="265">
        <f t="shared" si="31"/>
        <v>3185.3792721839704</v>
      </c>
      <c r="CG48" s="275">
        <f t="shared" si="31"/>
        <v>10605.032290303127</v>
      </c>
      <c r="CH48" s="265">
        <f t="shared" si="31"/>
        <v>4317.1035990587216</v>
      </c>
      <c r="CK48" s="268">
        <f t="shared" si="33"/>
        <v>1698.5212043415838</v>
      </c>
      <c r="CL48" s="271">
        <f t="shared" si="34"/>
        <v>4939.2327684701586</v>
      </c>
      <c r="CM48" s="275">
        <f t="shared" si="33"/>
        <v>10455.009779088925</v>
      </c>
      <c r="CN48" s="265">
        <f t="shared" si="33"/>
        <v>3719.9286460442418</v>
      </c>
      <c r="CO48" s="275">
        <f t="shared" si="33"/>
        <v>11366.22665513547</v>
      </c>
      <c r="CP48" s="265">
        <f t="shared" si="33"/>
        <v>3810.3072474807568</v>
      </c>
      <c r="CQ48" s="275">
        <f t="shared" si="33"/>
        <v>16305.1010475725</v>
      </c>
      <c r="CR48" s="265">
        <f t="shared" si="33"/>
        <v>5221.0662641880508</v>
      </c>
      <c r="CV48" s="268">
        <f t="shared" si="35"/>
        <v>2520.2543296699491</v>
      </c>
      <c r="CW48" s="271">
        <f t="shared" si="36"/>
        <v>6867.8790833991661</v>
      </c>
      <c r="CX48" s="275"/>
      <c r="CY48" s="265"/>
      <c r="CZ48" s="275"/>
      <c r="DA48" s="265"/>
      <c r="DB48" s="275"/>
      <c r="DC48" s="265"/>
      <c r="DG48" s="268">
        <f t="shared" si="37"/>
        <v>4481.6240357473189</v>
      </c>
      <c r="DH48" s="271">
        <f t="shared" si="38"/>
        <v>4501.0478742800906</v>
      </c>
      <c r="DI48" s="275"/>
      <c r="DJ48" s="265"/>
      <c r="DK48" s="275"/>
      <c r="DL48" s="265"/>
      <c r="DM48" s="275"/>
      <c r="DN48" s="265"/>
      <c r="DP48" s="268">
        <f t="shared" si="39"/>
        <v>3625.5536197068127</v>
      </c>
      <c r="DQ48" s="271">
        <f t="shared" si="40"/>
        <v>4421.1755952017747</v>
      </c>
      <c r="DR48" s="275"/>
      <c r="DS48" s="265"/>
      <c r="DT48" s="275"/>
      <c r="DU48" s="265"/>
      <c r="DV48" s="275"/>
      <c r="DW48" s="265"/>
      <c r="DY48" s="268">
        <f t="shared" si="41"/>
        <v>3795.6306015072937</v>
      </c>
      <c r="DZ48" s="271">
        <f t="shared" si="42"/>
        <v>5479.8466539784531</v>
      </c>
      <c r="EA48" s="275"/>
      <c r="EB48" s="265"/>
      <c r="EC48" s="275"/>
      <c r="ED48" s="265"/>
      <c r="EE48" s="275"/>
      <c r="EF48" s="265"/>
    </row>
    <row r="49" spans="2:136">
      <c r="B49" s="268">
        <f t="shared" si="10"/>
        <v>3664.4322491050657</v>
      </c>
      <c r="C49" s="271">
        <f t="shared" si="11"/>
        <v>4668.5386195808551</v>
      </c>
      <c r="D49" s="442">
        <f t="shared" si="12"/>
        <v>5655.62486293244</v>
      </c>
      <c r="E49" s="265">
        <f t="shared" si="10"/>
        <v>5630.594551968954</v>
      </c>
      <c r="F49" s="275">
        <f t="shared" si="10"/>
        <v>15365.365033754477</v>
      </c>
      <c r="G49" s="265">
        <f t="shared" si="10"/>
        <v>6551.3772379490392</v>
      </c>
      <c r="H49" s="275">
        <f t="shared" si="10"/>
        <v>21329.946157042814</v>
      </c>
      <c r="I49" s="265">
        <f t="shared" si="10"/>
        <v>8626.7223025186413</v>
      </c>
      <c r="K49" s="268">
        <f t="shared" si="13"/>
        <v>3255.7635407753678</v>
      </c>
      <c r="L49" s="271">
        <f t="shared" si="14"/>
        <v>4588.0451839931293</v>
      </c>
      <c r="M49" s="442">
        <f t="shared" si="15"/>
        <v>4509.7725119897159</v>
      </c>
      <c r="N49" s="265">
        <f t="shared" si="13"/>
        <v>4041.1723314661494</v>
      </c>
      <c r="O49" s="275">
        <f t="shared" si="13"/>
        <v>11915.313022305118</v>
      </c>
      <c r="P49" s="265">
        <f t="shared" si="13"/>
        <v>4687.1120827867198</v>
      </c>
      <c r="Q49" s="275">
        <f t="shared" si="13"/>
        <v>18787.018902688164</v>
      </c>
      <c r="R49" s="265">
        <f t="shared" si="13"/>
        <v>6920.9268881849512</v>
      </c>
      <c r="T49" s="268">
        <f t="shared" si="16"/>
        <v>2915.0561171948766</v>
      </c>
      <c r="U49" s="271">
        <f t="shared" si="17"/>
        <v>2251.542617551896</v>
      </c>
      <c r="V49" s="442">
        <f t="shared" si="18"/>
        <v>2282.0842962112988</v>
      </c>
      <c r="W49" s="265">
        <f t="shared" si="16"/>
        <v>2399.2206250545219</v>
      </c>
      <c r="X49" s="275">
        <f t="shared" si="16"/>
        <v>6042.9972142312699</v>
      </c>
      <c r="Y49" s="265">
        <f t="shared" si="16"/>
        <v>2810.7215416619874</v>
      </c>
      <c r="Z49" s="275">
        <f t="shared" si="16"/>
        <v>9589.9906199038833</v>
      </c>
      <c r="AA49" s="265">
        <f t="shared" si="16"/>
        <v>4307.5783419629615</v>
      </c>
      <c r="AC49" s="268">
        <f t="shared" si="19"/>
        <v>3929.6353494190535</v>
      </c>
      <c r="AD49" s="271">
        <f t="shared" si="20"/>
        <v>4611.8086064930067</v>
      </c>
      <c r="AE49" s="442">
        <f t="shared" si="21"/>
        <v>4696.3385793898306</v>
      </c>
      <c r="AF49" s="265">
        <f t="shared" si="19"/>
        <v>4034.8982102340319</v>
      </c>
      <c r="AG49" s="275">
        <f t="shared" si="19"/>
        <v>6042.9972142312699</v>
      </c>
      <c r="AH49" s="265">
        <f t="shared" si="19"/>
        <v>4677.1690612044449</v>
      </c>
      <c r="AI49" s="275">
        <f t="shared" si="19"/>
        <v>9589.9906199038833</v>
      </c>
      <c r="AJ49" s="265">
        <f t="shared" si="19"/>
        <v>6892.4551095575853</v>
      </c>
      <c r="AL49" s="268">
        <f t="shared" si="22"/>
        <v>3915.1312801316158</v>
      </c>
      <c r="AM49" s="271">
        <f t="shared" si="23"/>
        <v>4377.7546932277846</v>
      </c>
      <c r="AN49" s="275">
        <f t="shared" si="24"/>
        <v>4298.4855871185691</v>
      </c>
      <c r="AO49" s="265">
        <f t="shared" si="22"/>
        <v>3805.6450567683451</v>
      </c>
      <c r="AP49" s="275">
        <f t="shared" si="22"/>
        <v>11339.574035513589</v>
      </c>
      <c r="AQ49" s="265">
        <f t="shared" si="22"/>
        <v>4419.0678633677462</v>
      </c>
      <c r="AR49" s="275">
        <f t="shared" si="22"/>
        <v>17796.591599902706</v>
      </c>
      <c r="AS49" s="265">
        <f t="shared" si="22"/>
        <v>6552.0798352941356</v>
      </c>
      <c r="AW49" s="268">
        <f t="shared" si="25"/>
        <v>3171.8189397475549</v>
      </c>
      <c r="AX49" s="271">
        <f t="shared" si="26"/>
        <v>3992.5693559912488</v>
      </c>
      <c r="AY49" s="275">
        <f t="shared" si="25"/>
        <v>10644.505715432768</v>
      </c>
      <c r="AZ49" s="265">
        <f t="shared" si="25"/>
        <v>4762.7685805959572</v>
      </c>
      <c r="BA49" s="275">
        <f t="shared" si="25"/>
        <v>11534.657426978605</v>
      </c>
      <c r="BB49" s="265">
        <f t="shared" si="25"/>
        <v>4117.0280951313825</v>
      </c>
      <c r="BC49" s="275">
        <f t="shared" si="25"/>
        <v>15351.077499755129</v>
      </c>
      <c r="BD49" s="265">
        <f t="shared" si="25"/>
        <v>5387.6471104552811</v>
      </c>
      <c r="BG49" s="268">
        <f t="shared" si="27"/>
        <v>3271.9733936192242</v>
      </c>
      <c r="BH49" s="271">
        <f t="shared" si="28"/>
        <v>4442.1504119716874</v>
      </c>
      <c r="BI49" s="275">
        <f t="shared" si="27"/>
        <v>10877.059065051213</v>
      </c>
      <c r="BJ49" s="265">
        <f t="shared" si="27"/>
        <v>4454.6972051588782</v>
      </c>
      <c r="BK49" s="275">
        <f t="shared" si="27"/>
        <v>11781.414715789584</v>
      </c>
      <c r="BL49" s="265">
        <f t="shared" si="27"/>
        <v>4554.0250689091235</v>
      </c>
      <c r="BM49" s="275">
        <f t="shared" si="27"/>
        <v>17528.917869133878</v>
      </c>
      <c r="BN49" s="265">
        <f t="shared" si="27"/>
        <v>6394.2139272651611</v>
      </c>
      <c r="BQ49" s="268">
        <f t="shared" si="29"/>
        <v>1064.0237413597613</v>
      </c>
      <c r="BR49" s="271">
        <f t="shared" si="30"/>
        <v>2633.8833027331207</v>
      </c>
      <c r="BS49" s="275">
        <f t="shared" si="29"/>
        <v>7048.914432906764</v>
      </c>
      <c r="BT49" s="265">
        <f t="shared" si="29"/>
        <v>2882.9630131184813</v>
      </c>
      <c r="BU49" s="275">
        <f t="shared" si="29"/>
        <v>7643.4592295610883</v>
      </c>
      <c r="BV49" s="265">
        <f t="shared" si="29"/>
        <v>2951.0605433855621</v>
      </c>
      <c r="BW49" s="275">
        <f t="shared" si="29"/>
        <v>9725.9730845912127</v>
      </c>
      <c r="BX49" s="265">
        <f t="shared" si="29"/>
        <v>3692.9566644692341</v>
      </c>
      <c r="CA49" s="268">
        <f t="shared" si="31"/>
        <v>1809.9244452495268</v>
      </c>
      <c r="CB49" s="271">
        <f t="shared" si="32"/>
        <v>5724.1512990047841</v>
      </c>
      <c r="CC49" s="275">
        <f t="shared" si="31"/>
        <v>7529.1110216189127</v>
      </c>
      <c r="CD49" s="265">
        <f t="shared" si="31"/>
        <v>3234.8636020841527</v>
      </c>
      <c r="CE49" s="275">
        <f t="shared" si="31"/>
        <v>8146.6994167083521</v>
      </c>
      <c r="CF49" s="265">
        <f t="shared" si="31"/>
        <v>3311.2858966484469</v>
      </c>
      <c r="CG49" s="275">
        <f t="shared" si="31"/>
        <v>10911.83930946918</v>
      </c>
      <c r="CH49" s="265">
        <f t="shared" si="31"/>
        <v>4462.2836951441586</v>
      </c>
      <c r="CK49" s="268">
        <f t="shared" si="33"/>
        <v>1773.6407304691666</v>
      </c>
      <c r="CL49" s="271">
        <f t="shared" si="34"/>
        <v>5084.3700881968134</v>
      </c>
      <c r="CM49" s="275">
        <f t="shared" si="33"/>
        <v>10876.521004947634</v>
      </c>
      <c r="CN49" s="265">
        <f t="shared" si="33"/>
        <v>3881.6327859234361</v>
      </c>
      <c r="CO49" s="275">
        <f t="shared" si="33"/>
        <v>11805.601794276028</v>
      </c>
      <c r="CP49" s="265">
        <f t="shared" si="33"/>
        <v>3969.9404132751292</v>
      </c>
      <c r="CQ49" s="275">
        <f t="shared" si="33"/>
        <v>16792.616809469542</v>
      </c>
      <c r="CR49" s="265">
        <f t="shared" si="33"/>
        <v>5389.9024562358409</v>
      </c>
      <c r="CV49" s="268">
        <f t="shared" si="35"/>
        <v>2616.819651655956</v>
      </c>
      <c r="CW49" s="271">
        <f t="shared" si="36"/>
        <v>7043.9335951916928</v>
      </c>
      <c r="CX49" s="275"/>
      <c r="CY49" s="265"/>
      <c r="CZ49" s="275"/>
      <c r="DA49" s="265"/>
      <c r="DB49" s="275"/>
      <c r="DC49" s="265"/>
      <c r="DG49" s="268">
        <f t="shared" si="37"/>
        <v>4660.6561292010956</v>
      </c>
      <c r="DH49" s="271">
        <f t="shared" si="38"/>
        <v>4633.9536903050966</v>
      </c>
      <c r="DI49" s="275"/>
      <c r="DJ49" s="265"/>
      <c r="DK49" s="275"/>
      <c r="DL49" s="265"/>
      <c r="DM49" s="275"/>
      <c r="DN49" s="265"/>
      <c r="DP49" s="268">
        <f t="shared" si="39"/>
        <v>3765.0238301283803</v>
      </c>
      <c r="DQ49" s="271">
        <f t="shared" si="40"/>
        <v>4551.6508730859359</v>
      </c>
      <c r="DR49" s="275"/>
      <c r="DS49" s="265"/>
      <c r="DT49" s="275"/>
      <c r="DU49" s="265"/>
      <c r="DV49" s="275"/>
      <c r="DW49" s="265"/>
      <c r="DY49" s="268">
        <f t="shared" si="41"/>
        <v>3926.6209037097224</v>
      </c>
      <c r="DZ49" s="271">
        <f t="shared" si="42"/>
        <v>5633.4296910326148</v>
      </c>
      <c r="EA49" s="275"/>
      <c r="EB49" s="265"/>
      <c r="EC49" s="275"/>
      <c r="ED49" s="265"/>
      <c r="EE49" s="275"/>
      <c r="EF49" s="265"/>
    </row>
    <row r="50" spans="2:136">
      <c r="B50" s="268">
        <f t="shared" si="10"/>
        <v>3842.6328992637882</v>
      </c>
      <c r="C50" s="271">
        <f t="shared" si="11"/>
        <v>4785.9796913379651</v>
      </c>
      <c r="D50" s="442">
        <f t="shared" si="12"/>
        <v>5867.9684040665761</v>
      </c>
      <c r="E50" s="265">
        <f t="shared" si="10"/>
        <v>5852.8486033366999</v>
      </c>
      <c r="F50" s="275">
        <f t="shared" si="10"/>
        <v>15869.074093305861</v>
      </c>
      <c r="G50" s="265">
        <f t="shared" si="10"/>
        <v>6775.6600710927996</v>
      </c>
      <c r="H50" s="275">
        <f t="shared" si="10"/>
        <v>21836.410068620527</v>
      </c>
      <c r="I50" s="265">
        <f t="shared" si="10"/>
        <v>8836.3954114213229</v>
      </c>
      <c r="K50" s="268">
        <f t="shared" si="13"/>
        <v>3410.6480272805575</v>
      </c>
      <c r="L50" s="271">
        <f t="shared" si="14"/>
        <v>4708.2724668970432</v>
      </c>
      <c r="M50" s="442">
        <f t="shared" si="15"/>
        <v>4680.170034995579</v>
      </c>
      <c r="N50" s="265">
        <f t="shared" si="13"/>
        <v>4205.7193056690703</v>
      </c>
      <c r="O50" s="275">
        <f t="shared" si="13"/>
        <v>12338.198561047897</v>
      </c>
      <c r="P50" s="265">
        <f t="shared" si="13"/>
        <v>4865.8047784919636</v>
      </c>
      <c r="Q50" s="275">
        <f t="shared" si="13"/>
        <v>19270.184063599001</v>
      </c>
      <c r="R50" s="265">
        <f t="shared" si="13"/>
        <v>7107.3835033093583</v>
      </c>
      <c r="T50" s="268">
        <f t="shared" si="16"/>
        <v>3047.8195797953581</v>
      </c>
      <c r="U50" s="271">
        <f t="shared" si="17"/>
        <v>2304.4748478831839</v>
      </c>
      <c r="V50" s="442">
        <f t="shared" si="18"/>
        <v>2369.6742803324992</v>
      </c>
      <c r="W50" s="265">
        <f t="shared" si="16"/>
        <v>2503.1639519938012</v>
      </c>
      <c r="X50" s="275">
        <f t="shared" si="16"/>
        <v>6260.9077262419005</v>
      </c>
      <c r="Y50" s="265">
        <f t="shared" si="16"/>
        <v>2926.2105033648763</v>
      </c>
      <c r="Z50" s="275">
        <f t="shared" si="16"/>
        <v>9840.7659504792955</v>
      </c>
      <c r="AA50" s="265">
        <f t="shared" si="16"/>
        <v>4437.8981749274435</v>
      </c>
      <c r="AC50" s="268">
        <f t="shared" si="19"/>
        <v>4114.0494276397903</v>
      </c>
      <c r="AD50" s="271">
        <f t="shared" si="20"/>
        <v>4720.6441175556411</v>
      </c>
      <c r="AE50" s="442">
        <f t="shared" si="21"/>
        <v>4872.8796313667717</v>
      </c>
      <c r="AF50" s="265">
        <f t="shared" si="19"/>
        <v>4198.584151842495</v>
      </c>
      <c r="AG50" s="275">
        <f t="shared" si="19"/>
        <v>6260.9077262419005</v>
      </c>
      <c r="AH50" s="265">
        <f t="shared" si="19"/>
        <v>4854.710715654488</v>
      </c>
      <c r="AI50" s="275">
        <f t="shared" si="19"/>
        <v>9840.7659504792955</v>
      </c>
      <c r="AJ50" s="265">
        <f t="shared" si="19"/>
        <v>7076.9655948819709</v>
      </c>
      <c r="AL50" s="268">
        <f t="shared" si="22"/>
        <v>4081.5190108827032</v>
      </c>
      <c r="AM50" s="271">
        <f t="shared" si="23"/>
        <v>4481.0666929221088</v>
      </c>
      <c r="AN50" s="275">
        <f t="shared" si="24"/>
        <v>4459.1915408560335</v>
      </c>
      <c r="AO50" s="265">
        <f t="shared" si="22"/>
        <v>3961.7642195834624</v>
      </c>
      <c r="AP50" s="275">
        <f t="shared" si="22"/>
        <v>11737.78641039984</v>
      </c>
      <c r="AQ50" s="265">
        <f t="shared" si="22"/>
        <v>4589.0331205280108</v>
      </c>
      <c r="AR50" s="275">
        <f t="shared" si="22"/>
        <v>18249.441488792243</v>
      </c>
      <c r="AS50" s="265">
        <f t="shared" si="22"/>
        <v>6730.9357224197511</v>
      </c>
      <c r="AW50" s="268">
        <f t="shared" si="25"/>
        <v>3301.3060879757895</v>
      </c>
      <c r="AX50" s="271">
        <f t="shared" si="26"/>
        <v>4090.530107625133</v>
      </c>
      <c r="AY50" s="275">
        <f t="shared" si="25"/>
        <v>10991.57970445846</v>
      </c>
      <c r="AZ50" s="265">
        <f t="shared" si="25"/>
        <v>4967.7826787340809</v>
      </c>
      <c r="BA50" s="275">
        <f t="shared" si="25"/>
        <v>11894.677365845957</v>
      </c>
      <c r="BB50" s="265">
        <f t="shared" si="25"/>
        <v>4258.2392993537915</v>
      </c>
      <c r="BC50" s="275">
        <f t="shared" si="25"/>
        <v>15753.391750433912</v>
      </c>
      <c r="BD50" s="265">
        <f t="shared" si="25"/>
        <v>5540.9257164859173</v>
      </c>
      <c r="BG50" s="268">
        <f t="shared" si="27"/>
        <v>3408.294442032291</v>
      </c>
      <c r="BH50" s="271">
        <f t="shared" si="28"/>
        <v>4547.3538597538236</v>
      </c>
      <c r="BI50" s="275">
        <f t="shared" si="27"/>
        <v>11211.553787687959</v>
      </c>
      <c r="BJ50" s="265">
        <f t="shared" si="27"/>
        <v>4602.1303676356511</v>
      </c>
      <c r="BK50" s="275">
        <f t="shared" si="27"/>
        <v>12127.61794027354</v>
      </c>
      <c r="BL50" s="265">
        <f t="shared" si="27"/>
        <v>4698.6842261899228</v>
      </c>
      <c r="BM50" s="275">
        <f t="shared" si="27"/>
        <v>17875.947035979782</v>
      </c>
      <c r="BN50" s="265">
        <f t="shared" si="27"/>
        <v>6530.4314191243948</v>
      </c>
      <c r="BQ50" s="268">
        <f t="shared" si="29"/>
        <v>1099.5444059627418</v>
      </c>
      <c r="BR50" s="271">
        <f t="shared" si="30"/>
        <v>2698.6253274626838</v>
      </c>
      <c r="BS50" s="275">
        <f t="shared" si="29"/>
        <v>7281.7392537563273</v>
      </c>
      <c r="BT50" s="265">
        <f t="shared" si="29"/>
        <v>2990.7364928880856</v>
      </c>
      <c r="BU50" s="275">
        <f t="shared" si="29"/>
        <v>7885.1406990292444</v>
      </c>
      <c r="BV50" s="265">
        <f t="shared" si="29"/>
        <v>3057.3759502993926</v>
      </c>
      <c r="BW50" s="275">
        <f t="shared" si="29"/>
        <v>9988.6728840590931</v>
      </c>
      <c r="BX50" s="265">
        <f t="shared" si="29"/>
        <v>3807.964259591035</v>
      </c>
      <c r="CA50" s="268">
        <f t="shared" si="31"/>
        <v>1874.2392046109253</v>
      </c>
      <c r="CB50" s="271">
        <f t="shared" si="32"/>
        <v>5905.1454347556692</v>
      </c>
      <c r="CC50" s="275">
        <f t="shared" si="31"/>
        <v>7764.6010745288877</v>
      </c>
      <c r="CD50" s="265">
        <f t="shared" si="31"/>
        <v>3348.4816172111114</v>
      </c>
      <c r="CE50" s="275">
        <f t="shared" si="31"/>
        <v>8389.8787194485631</v>
      </c>
      <c r="CF50" s="265">
        <f t="shared" si="31"/>
        <v>3423.0400585581656</v>
      </c>
      <c r="CG50" s="275">
        <f t="shared" si="31"/>
        <v>11180.623945776404</v>
      </c>
      <c r="CH50" s="265">
        <f t="shared" si="31"/>
        <v>4590.1053068679294</v>
      </c>
      <c r="CK50" s="268">
        <f t="shared" si="33"/>
        <v>1840.9014160425902</v>
      </c>
      <c r="CL50" s="271">
        <f t="shared" si="34"/>
        <v>5211.959203487896</v>
      </c>
      <c r="CM50" s="275">
        <f t="shared" si="33"/>
        <v>11251.021851496145</v>
      </c>
      <c r="CN50" s="265">
        <f t="shared" si="33"/>
        <v>4025.3939174235661</v>
      </c>
      <c r="CO50" s="275">
        <f t="shared" si="33"/>
        <v>12195.011913125125</v>
      </c>
      <c r="CP50" s="265">
        <f t="shared" si="33"/>
        <v>4111.623462328972</v>
      </c>
      <c r="CQ50" s="275">
        <f t="shared" si="33"/>
        <v>17220.304933105836</v>
      </c>
      <c r="CR50" s="265">
        <f t="shared" si="33"/>
        <v>5538.1969067032305</v>
      </c>
      <c r="CV50" s="268">
        <f t="shared" si="35"/>
        <v>2702.389337907251</v>
      </c>
      <c r="CW50" s="271">
        <f t="shared" si="36"/>
        <v>7197.9991101322848</v>
      </c>
      <c r="CX50" s="275"/>
      <c r="CY50" s="265"/>
      <c r="CZ50" s="275"/>
      <c r="DA50" s="265"/>
      <c r="DB50" s="275"/>
      <c r="DC50" s="265"/>
      <c r="DG50" s="268">
        <f t="shared" si="37"/>
        <v>4818.5239453455251</v>
      </c>
      <c r="DH50" s="271">
        <f t="shared" si="38"/>
        <v>4750.8148054667763</v>
      </c>
      <c r="DI50" s="275"/>
      <c r="DJ50" s="265"/>
      <c r="DK50" s="275"/>
      <c r="DL50" s="265"/>
      <c r="DM50" s="275"/>
      <c r="DN50" s="265"/>
      <c r="DP50" s="268">
        <f t="shared" si="39"/>
        <v>3887.5965397782579</v>
      </c>
      <c r="DQ50" s="271">
        <f t="shared" si="40"/>
        <v>4666.373185500609</v>
      </c>
      <c r="DR50" s="275"/>
      <c r="DS50" s="265"/>
      <c r="DT50" s="275"/>
      <c r="DU50" s="265"/>
      <c r="DV50" s="275"/>
      <c r="DW50" s="265"/>
      <c r="DY50" s="268">
        <f t="shared" si="41"/>
        <v>4041.3323401632506</v>
      </c>
      <c r="DZ50" s="271">
        <f t="shared" si="42"/>
        <v>5768.2221036213959</v>
      </c>
      <c r="EA50" s="275"/>
      <c r="EB50" s="265"/>
      <c r="EC50" s="275"/>
      <c r="ED50" s="265"/>
      <c r="EE50" s="275"/>
      <c r="EF50" s="265"/>
    </row>
    <row r="51" spans="2:136">
      <c r="B51" s="268">
        <f t="shared" si="10"/>
        <v>4004.6138196916154</v>
      </c>
      <c r="C51" s="271">
        <f t="shared" si="11"/>
        <v>4890.8867611134519</v>
      </c>
      <c r="D51" s="442">
        <f t="shared" si="12"/>
        <v>6058.6749749883293</v>
      </c>
      <c r="E51" s="265">
        <f t="shared" si="10"/>
        <v>6052.0564845341296</v>
      </c>
      <c r="F51" s="275">
        <f t="shared" si="10"/>
        <v>16319.199950476206</v>
      </c>
      <c r="G51" s="265">
        <f t="shared" si="10"/>
        <v>6975.5541514352899</v>
      </c>
      <c r="H51" s="275">
        <f t="shared" si="10"/>
        <v>22284.606807444732</v>
      </c>
      <c r="I51" s="265">
        <f t="shared" si="10"/>
        <v>9021.2109463749894</v>
      </c>
      <c r="K51" s="268">
        <f t="shared" si="13"/>
        <v>3551.7298826470701</v>
      </c>
      <c r="L51" s="271">
        <f t="shared" si="14"/>
        <v>4815.8098064260166</v>
      </c>
      <c r="M51" s="442">
        <f t="shared" si="15"/>
        <v>4834.2625372234997</v>
      </c>
      <c r="N51" s="265">
        <f t="shared" si="13"/>
        <v>4354.4443849459185</v>
      </c>
      <c r="O51" s="275">
        <f t="shared" si="13"/>
        <v>12719.227048383158</v>
      </c>
      <c r="P51" s="265">
        <f t="shared" si="13"/>
        <v>5026.6916117591518</v>
      </c>
      <c r="Q51" s="275">
        <f t="shared" si="13"/>
        <v>19700.027271493436</v>
      </c>
      <c r="R51" s="265">
        <f t="shared" si="13"/>
        <v>7272.9805487765016</v>
      </c>
      <c r="T51" s="268">
        <f t="shared" si="16"/>
        <v>3168.610133445633</v>
      </c>
      <c r="U51" s="271">
        <f t="shared" si="17"/>
        <v>2351.6677135903356</v>
      </c>
      <c r="V51" s="442">
        <f t="shared" si="18"/>
        <v>2448.9282253724555</v>
      </c>
      <c r="W51" s="265">
        <f t="shared" si="16"/>
        <v>2597.6304283117502</v>
      </c>
      <c r="X51" s="275">
        <f t="shared" si="16"/>
        <v>6457.3589260194858</v>
      </c>
      <c r="Y51" s="265">
        <f t="shared" si="16"/>
        <v>3030.8097362451108</v>
      </c>
      <c r="Z51" s="275">
        <f t="shared" si="16"/>
        <v>10063.967918251055</v>
      </c>
      <c r="AA51" s="265">
        <f t="shared" si="16"/>
        <v>4554.3579510705558</v>
      </c>
      <c r="AC51" s="268">
        <f t="shared" si="19"/>
        <v>4282.2819240759645</v>
      </c>
      <c r="AD51" s="271">
        <f t="shared" si="20"/>
        <v>4817.6867363566071</v>
      </c>
      <c r="AE51" s="442">
        <f t="shared" si="21"/>
        <v>5032.4993549203191</v>
      </c>
      <c r="AF51" s="265">
        <f t="shared" si="19"/>
        <v>4346.4875749401226</v>
      </c>
      <c r="AG51" s="275">
        <f t="shared" si="19"/>
        <v>6457.3589260194858</v>
      </c>
      <c r="AH51" s="265">
        <f t="shared" si="19"/>
        <v>5014.5111784346282</v>
      </c>
      <c r="AI51" s="275">
        <f t="shared" si="19"/>
        <v>10063.967918251055</v>
      </c>
      <c r="AJ51" s="265">
        <f t="shared" si="19"/>
        <v>7240.7837546176233</v>
      </c>
      <c r="AL51" s="268">
        <f t="shared" si="22"/>
        <v>4232.6229581189891</v>
      </c>
      <c r="AM51" s="271">
        <f t="shared" si="23"/>
        <v>4573.1843014674687</v>
      </c>
      <c r="AN51" s="275">
        <f t="shared" si="24"/>
        <v>4604.4671780735125</v>
      </c>
      <c r="AO51" s="265">
        <f t="shared" si="22"/>
        <v>4102.9569231574997</v>
      </c>
      <c r="AP51" s="275">
        <f t="shared" si="22"/>
        <v>12096.460841044265</v>
      </c>
      <c r="AQ51" s="265">
        <f t="shared" si="22"/>
        <v>4742.1612481246202</v>
      </c>
      <c r="AR51" s="275">
        <f t="shared" si="22"/>
        <v>18652.212045088039</v>
      </c>
      <c r="AS51" s="265">
        <f t="shared" si="22"/>
        <v>6889.8871701906646</v>
      </c>
      <c r="AW51" s="268">
        <f t="shared" si="25"/>
        <v>3418.5345164870769</v>
      </c>
      <c r="AX51" s="271">
        <f t="shared" si="26"/>
        <v>4177.9802107922369</v>
      </c>
      <c r="AY51" s="275">
        <f t="shared" si="25"/>
        <v>11303.894249159277</v>
      </c>
      <c r="AZ51" s="265">
        <f t="shared" si="25"/>
        <v>5154.8611104673564</v>
      </c>
      <c r="BA51" s="275">
        <f t="shared" si="25"/>
        <v>12217.95268038804</v>
      </c>
      <c r="BB51" s="265">
        <f t="shared" si="25"/>
        <v>4385.1931875591372</v>
      </c>
      <c r="BC51" s="275">
        <f t="shared" si="25"/>
        <v>16112.327339742536</v>
      </c>
      <c r="BD51" s="265">
        <f t="shared" si="25"/>
        <v>5677.7781701715003</v>
      </c>
      <c r="BG51" s="268">
        <f t="shared" si="27"/>
        <v>3531.7530049929728</v>
      </c>
      <c r="BH51" s="271">
        <f t="shared" si="28"/>
        <v>4641.1695432847491</v>
      </c>
      <c r="BI51" s="275">
        <f t="shared" si="27"/>
        <v>11513.003822770446</v>
      </c>
      <c r="BJ51" s="265">
        <f t="shared" si="27"/>
        <v>4734.9007934074398</v>
      </c>
      <c r="BK51" s="275">
        <f t="shared" si="27"/>
        <v>12438.993295159366</v>
      </c>
      <c r="BL51" s="265">
        <f t="shared" si="27"/>
        <v>4828.7884860507565</v>
      </c>
      <c r="BM51" s="275">
        <f t="shared" si="27"/>
        <v>18183.950382391136</v>
      </c>
      <c r="BN51" s="265">
        <f t="shared" si="27"/>
        <v>6651.3377451223068</v>
      </c>
      <c r="BQ51" s="268">
        <f t="shared" si="29"/>
        <v>1131.6975693485508</v>
      </c>
      <c r="BR51" s="271">
        <f t="shared" si="30"/>
        <v>2756.4232486482565</v>
      </c>
      <c r="BS51" s="275">
        <f t="shared" si="29"/>
        <v>7491.3321089289757</v>
      </c>
      <c r="BT51" s="265">
        <f t="shared" si="29"/>
        <v>3088.113959506733</v>
      </c>
      <c r="BU51" s="275">
        <f t="shared" si="29"/>
        <v>8102.2416240764496</v>
      </c>
      <c r="BV51" s="265">
        <f t="shared" si="29"/>
        <v>3153.292878572659</v>
      </c>
      <c r="BW51" s="275">
        <f t="shared" si="29"/>
        <v>10223.376633724121</v>
      </c>
      <c r="BX51" s="265">
        <f t="shared" si="29"/>
        <v>3911.1928354456159</v>
      </c>
      <c r="CA51" s="268">
        <f t="shared" si="31"/>
        <v>1932.4220540121096</v>
      </c>
      <c r="CB51" s="271">
        <f t="shared" si="32"/>
        <v>6067.7313143686442</v>
      </c>
      <c r="CC51" s="275">
        <f t="shared" si="31"/>
        <v>7976.0305570409164</v>
      </c>
      <c r="CD51" s="265">
        <f t="shared" si="31"/>
        <v>3450.9407006382689</v>
      </c>
      <c r="CE51" s="275">
        <f t="shared" si="31"/>
        <v>8607.7486275228621</v>
      </c>
      <c r="CF51" s="265">
        <f t="shared" si="31"/>
        <v>3523.6720257154911</v>
      </c>
      <c r="CG51" s="275">
        <f t="shared" si="31"/>
        <v>11419.908382727164</v>
      </c>
      <c r="CH51" s="265">
        <f t="shared" si="31"/>
        <v>4704.3934528886284</v>
      </c>
      <c r="CK51" s="268">
        <f t="shared" si="33"/>
        <v>1901.9366201557909</v>
      </c>
      <c r="CL51" s="271">
        <f t="shared" si="34"/>
        <v>5325.9168275421425</v>
      </c>
      <c r="CM51" s="275">
        <f t="shared" si="33"/>
        <v>11588.530545170144</v>
      </c>
      <c r="CN51" s="265">
        <f t="shared" si="33"/>
        <v>4155.0082654750458</v>
      </c>
      <c r="CO51" s="275">
        <f t="shared" si="33"/>
        <v>12545.194943178456</v>
      </c>
      <c r="CP51" s="265">
        <f t="shared" si="33"/>
        <v>4239.1797515130675</v>
      </c>
      <c r="CQ51" s="275">
        <f t="shared" si="33"/>
        <v>17601.52313629464</v>
      </c>
      <c r="CR51" s="265">
        <f t="shared" si="33"/>
        <v>5670.5129133744058</v>
      </c>
      <c r="CV51" s="268">
        <f t="shared" si="35"/>
        <v>2779.3307311667263</v>
      </c>
      <c r="CW51" s="271">
        <f t="shared" si="36"/>
        <v>7335.0617348193546</v>
      </c>
      <c r="CX51" s="275"/>
      <c r="CY51" s="265"/>
      <c r="CZ51" s="275"/>
      <c r="DA51" s="265"/>
      <c r="DB51" s="275"/>
      <c r="DC51" s="265"/>
      <c r="DG51" s="268">
        <f t="shared" si="37"/>
        <v>4959.8291415665908</v>
      </c>
      <c r="DH51" s="271">
        <f t="shared" si="38"/>
        <v>4855.2097800656502</v>
      </c>
      <c r="DI51" s="275"/>
      <c r="DJ51" s="265"/>
      <c r="DK51" s="275"/>
      <c r="DL51" s="265"/>
      <c r="DM51" s="275"/>
      <c r="DN51" s="265"/>
      <c r="DP51" s="268">
        <f t="shared" si="39"/>
        <v>3996.9854590485579</v>
      </c>
      <c r="DQ51" s="271">
        <f t="shared" si="40"/>
        <v>4768.8562136958344</v>
      </c>
      <c r="DR51" s="275"/>
      <c r="DS51" s="265"/>
      <c r="DT51" s="275"/>
      <c r="DU51" s="265"/>
      <c r="DV51" s="275"/>
      <c r="DW51" s="265"/>
      <c r="DY51" s="268">
        <f t="shared" si="41"/>
        <v>4143.4011439456508</v>
      </c>
      <c r="DZ51" s="271">
        <f t="shared" si="42"/>
        <v>5888.4419821703996</v>
      </c>
      <c r="EA51" s="275"/>
      <c r="EB51" s="265"/>
      <c r="EC51" s="275"/>
      <c r="ED51" s="265"/>
      <c r="EE51" s="275"/>
      <c r="EF51" s="265"/>
    </row>
    <row r="52" spans="2:136">
      <c r="B52" s="268">
        <f t="shared" si="10"/>
        <v>4153.297726834172</v>
      </c>
      <c r="C52" s="271">
        <f t="shared" si="11"/>
        <v>4985.7609190195699</v>
      </c>
      <c r="D52" s="442">
        <f t="shared" si="12"/>
        <v>6231.9049033498259</v>
      </c>
      <c r="E52" s="265">
        <f t="shared" si="10"/>
        <v>6232.626505982912</v>
      </c>
      <c r="F52" s="275">
        <f t="shared" si="10"/>
        <v>16726.300920444915</v>
      </c>
      <c r="G52" s="265">
        <f t="shared" si="10"/>
        <v>7155.8599847447122</v>
      </c>
      <c r="H52" s="275">
        <f t="shared" si="10"/>
        <v>22686.536546078682</v>
      </c>
      <c r="I52" s="265">
        <f t="shared" si="10"/>
        <v>9186.3247500160196</v>
      </c>
      <c r="K52" s="268">
        <f t="shared" si="13"/>
        <v>3681.4919885250201</v>
      </c>
      <c r="L52" s="271">
        <f t="shared" si="14"/>
        <v>4913.1759483704182</v>
      </c>
      <c r="M52" s="442">
        <f t="shared" si="15"/>
        <v>4975.1050044803342</v>
      </c>
      <c r="N52" s="265">
        <f t="shared" si="13"/>
        <v>4490.295004506891</v>
      </c>
      <c r="O52" s="275">
        <f t="shared" si="13"/>
        <v>13066.356349833515</v>
      </c>
      <c r="P52" s="265">
        <f t="shared" si="13"/>
        <v>5173.1440146642735</v>
      </c>
      <c r="Q52" s="275">
        <f t="shared" si="13"/>
        <v>20087.256226968238</v>
      </c>
      <c r="R52" s="265">
        <f t="shared" si="13"/>
        <v>7421.9203496561304</v>
      </c>
      <c r="T52" s="268">
        <f t="shared" si="16"/>
        <v>3279.5941472760874</v>
      </c>
      <c r="U52" s="271">
        <f t="shared" si="17"/>
        <v>2394.2754108037311</v>
      </c>
      <c r="V52" s="442">
        <f t="shared" si="18"/>
        <v>2521.4039524636032</v>
      </c>
      <c r="W52" s="265">
        <f t="shared" si="16"/>
        <v>2684.3504678482932</v>
      </c>
      <c r="X52" s="275">
        <f t="shared" si="16"/>
        <v>6636.4204979183733</v>
      </c>
      <c r="Y52" s="265">
        <f t="shared" si="16"/>
        <v>3126.5365495623196</v>
      </c>
      <c r="Z52" s="275">
        <f t="shared" si="16"/>
        <v>10265.12310577362</v>
      </c>
      <c r="AA52" s="265">
        <f t="shared" si="16"/>
        <v>4659.6852318534129</v>
      </c>
      <c r="AC52" s="268">
        <f t="shared" si="19"/>
        <v>4437.2202089203365</v>
      </c>
      <c r="AD52" s="271">
        <f t="shared" si="20"/>
        <v>4905.3072142954125</v>
      </c>
      <c r="AE52" s="442">
        <f t="shared" si="21"/>
        <v>5178.3708513687689</v>
      </c>
      <c r="AF52" s="265">
        <f t="shared" si="19"/>
        <v>4481.5517930588348</v>
      </c>
      <c r="AG52" s="275">
        <f t="shared" si="19"/>
        <v>6636.4204979183733</v>
      </c>
      <c r="AH52" s="265">
        <f t="shared" si="19"/>
        <v>5159.9336289567082</v>
      </c>
      <c r="AI52" s="275">
        <f t="shared" si="19"/>
        <v>10265.12310577362</v>
      </c>
      <c r="AJ52" s="265">
        <f t="shared" si="19"/>
        <v>7388.0832342547283</v>
      </c>
      <c r="AL52" s="268">
        <f t="shared" si="22"/>
        <v>4371.2453589134757</v>
      </c>
      <c r="AM52" s="271">
        <f t="shared" si="23"/>
        <v>4656.3579522515492</v>
      </c>
      <c r="AN52" s="275">
        <f t="shared" si="24"/>
        <v>4737.2085464363818</v>
      </c>
      <c r="AO52" s="265">
        <f t="shared" si="22"/>
        <v>4231.9976627721589</v>
      </c>
      <c r="AP52" s="275">
        <f t="shared" si="22"/>
        <v>12423.126322546937</v>
      </c>
      <c r="AQ52" s="265">
        <f t="shared" si="22"/>
        <v>4881.6325790381943</v>
      </c>
      <c r="AR52" s="275">
        <f t="shared" si="22"/>
        <v>19014.97099497023</v>
      </c>
      <c r="AS52" s="265">
        <f t="shared" si="22"/>
        <v>7032.9340387992488</v>
      </c>
      <c r="AW52" s="268">
        <f t="shared" si="25"/>
        <v>3525.7678276103466</v>
      </c>
      <c r="AX52" s="271">
        <f t="shared" si="26"/>
        <v>4257.0225619099647</v>
      </c>
      <c r="AY52" s="275">
        <f t="shared" si="25"/>
        <v>11588.120554725101</v>
      </c>
      <c r="AZ52" s="265">
        <f t="shared" si="25"/>
        <v>5327.2741064168958</v>
      </c>
      <c r="BA52" s="275">
        <f t="shared" si="25"/>
        <v>12511.594066144948</v>
      </c>
      <c r="BB52" s="265">
        <f t="shared" si="25"/>
        <v>4500.6260169580009</v>
      </c>
      <c r="BC52" s="275">
        <f t="shared" si="25"/>
        <v>16436.510612810791</v>
      </c>
      <c r="BD52" s="265">
        <f t="shared" si="25"/>
        <v>5801.457540184806</v>
      </c>
      <c r="BG52" s="268">
        <f t="shared" si="27"/>
        <v>3644.713998827151</v>
      </c>
      <c r="BH52" s="271">
        <f t="shared" si="28"/>
        <v>4725.885654191914</v>
      </c>
      <c r="BI52" s="275">
        <f t="shared" si="27"/>
        <v>11787.76424187934</v>
      </c>
      <c r="BJ52" s="265">
        <f t="shared" si="27"/>
        <v>4855.8217494846122</v>
      </c>
      <c r="BK52" s="275">
        <f t="shared" si="27"/>
        <v>12722.290292178619</v>
      </c>
      <c r="BL52" s="265">
        <f t="shared" si="27"/>
        <v>4947.1472915654795</v>
      </c>
      <c r="BM52" s="275">
        <f t="shared" si="27"/>
        <v>18460.885729172842</v>
      </c>
      <c r="BN52" s="265">
        <f t="shared" si="27"/>
        <v>6760.0524585319417</v>
      </c>
      <c r="BQ52" s="268">
        <f t="shared" si="29"/>
        <v>1161.1204423239531</v>
      </c>
      <c r="BR52" s="271">
        <f t="shared" si="30"/>
        <v>2808.6661540027312</v>
      </c>
      <c r="BS52" s="275">
        <f t="shared" si="29"/>
        <v>7682.1438152262099</v>
      </c>
      <c r="BT52" s="265">
        <f t="shared" si="29"/>
        <v>3177.0520061036759</v>
      </c>
      <c r="BU52" s="275">
        <f t="shared" si="29"/>
        <v>8299.5105423969599</v>
      </c>
      <c r="BV52" s="265">
        <f t="shared" si="29"/>
        <v>3240.7816989938624</v>
      </c>
      <c r="BW52" s="275">
        <f t="shared" si="29"/>
        <v>10435.619503224116</v>
      </c>
      <c r="BX52" s="265">
        <f t="shared" si="29"/>
        <v>4004.926563474105</v>
      </c>
      <c r="CA52" s="268">
        <f t="shared" si="31"/>
        <v>1985.6273091542828</v>
      </c>
      <c r="CB52" s="271">
        <f t="shared" si="32"/>
        <v>6215.4650957814429</v>
      </c>
      <c r="CC52" s="275">
        <f t="shared" si="31"/>
        <v>8168.0440365829008</v>
      </c>
      <c r="CD52" s="265">
        <f t="shared" si="31"/>
        <v>3544.3645803977242</v>
      </c>
      <c r="CE52" s="275">
        <f t="shared" si="31"/>
        <v>8805.2350413148215</v>
      </c>
      <c r="CF52" s="265">
        <f t="shared" si="31"/>
        <v>3615.3125174807287</v>
      </c>
      <c r="CG52" s="275">
        <f t="shared" si="31"/>
        <v>11635.61131986942</v>
      </c>
      <c r="CH52" s="265">
        <f t="shared" si="31"/>
        <v>4807.81747256584</v>
      </c>
      <c r="CK52" s="268">
        <f t="shared" si="33"/>
        <v>1957.9032023149118</v>
      </c>
      <c r="CL52" s="271">
        <f t="shared" si="34"/>
        <v>5428.9643710156843</v>
      </c>
      <c r="CM52" s="275">
        <f t="shared" si="33"/>
        <v>11896.100954670841</v>
      </c>
      <c r="CN52" s="265">
        <f t="shared" si="33"/>
        <v>4273.1552149633017</v>
      </c>
      <c r="CO52" s="275">
        <f t="shared" si="33"/>
        <v>12863.695385490722</v>
      </c>
      <c r="CP52" s="265">
        <f t="shared" si="33"/>
        <v>4355.3030102282701</v>
      </c>
      <c r="CQ52" s="275">
        <f t="shared" si="33"/>
        <v>17945.557551630216</v>
      </c>
      <c r="CR52" s="265">
        <f t="shared" si="33"/>
        <v>5790.0282290296027</v>
      </c>
      <c r="CV52" s="268">
        <f t="shared" si="35"/>
        <v>2849.306336271809</v>
      </c>
      <c r="CW52" s="271">
        <f t="shared" si="36"/>
        <v>7458.5704972659496</v>
      </c>
      <c r="CX52" s="275"/>
      <c r="CY52" s="265"/>
      <c r="CZ52" s="275"/>
      <c r="DA52" s="265"/>
      <c r="DB52" s="275"/>
      <c r="DC52" s="265"/>
      <c r="DG52" s="268">
        <f t="shared" si="37"/>
        <v>5087.7988028449927</v>
      </c>
      <c r="DH52" s="271">
        <f t="shared" si="38"/>
        <v>4949.6255599690094</v>
      </c>
      <c r="DI52" s="275"/>
      <c r="DJ52" s="265"/>
      <c r="DK52" s="275"/>
      <c r="DL52" s="265"/>
      <c r="DM52" s="275"/>
      <c r="DN52" s="265"/>
      <c r="DP52" s="268">
        <f t="shared" si="39"/>
        <v>4095.7880062179215</v>
      </c>
      <c r="DQ52" s="271">
        <f t="shared" si="40"/>
        <v>4861.5417780114049</v>
      </c>
      <c r="DR52" s="275"/>
      <c r="DS52" s="265"/>
      <c r="DT52" s="275"/>
      <c r="DU52" s="265"/>
      <c r="DV52" s="275"/>
      <c r="DW52" s="265"/>
      <c r="DY52" s="268">
        <f t="shared" si="41"/>
        <v>4235.3579126185823</v>
      </c>
      <c r="DZ52" s="271">
        <f t="shared" si="42"/>
        <v>5997.0154515345412</v>
      </c>
      <c r="EA52" s="275"/>
      <c r="EB52" s="265"/>
      <c r="EC52" s="275"/>
      <c r="ED52" s="265"/>
      <c r="EE52" s="275"/>
      <c r="EF52" s="265"/>
    </row>
    <row r="53" spans="2:136">
      <c r="B53" s="268">
        <f t="shared" si="10"/>
        <v>4290.8571289832971</v>
      </c>
      <c r="C53" s="271">
        <f t="shared" si="11"/>
        <v>5072.4134449657668</v>
      </c>
      <c r="D53" s="442">
        <f t="shared" si="12"/>
        <v>6390.7037108007253</v>
      </c>
      <c r="E53" s="265">
        <f t="shared" si="10"/>
        <v>6397.7938420978608</v>
      </c>
      <c r="F53" s="275">
        <f t="shared" si="10"/>
        <v>17098.058480019132</v>
      </c>
      <c r="G53" s="265">
        <f t="shared" si="10"/>
        <v>7320.0753971264057</v>
      </c>
      <c r="H53" s="275">
        <f t="shared" si="10"/>
        <v>23050.82931792759</v>
      </c>
      <c r="I53" s="265">
        <f t="shared" si="10"/>
        <v>9335.4418342564022</v>
      </c>
      <c r="K53" s="268">
        <f t="shared" si="13"/>
        <v>3801.7787404369124</v>
      </c>
      <c r="L53" s="271">
        <f t="shared" si="14"/>
        <v>5002.1973056501938</v>
      </c>
      <c r="M53" s="442">
        <f t="shared" si="15"/>
        <v>5104.9446163868552</v>
      </c>
      <c r="N53" s="265">
        <f t="shared" si="13"/>
        <v>4615.4437984331553</v>
      </c>
      <c r="O53" s="275">
        <f t="shared" si="13"/>
        <v>13385.421767730615</v>
      </c>
      <c r="P53" s="265">
        <f t="shared" si="13"/>
        <v>5307.6385427383912</v>
      </c>
      <c r="Q53" s="275">
        <f t="shared" si="13"/>
        <v>20439.620875413319</v>
      </c>
      <c r="R53" s="265">
        <f t="shared" si="13"/>
        <v>7557.2439658754911</v>
      </c>
      <c r="T53" s="268">
        <f t="shared" si="16"/>
        <v>3382.3787277112774</v>
      </c>
      <c r="U53" s="271">
        <f t="shared" si="17"/>
        <v>2433.1322112862376</v>
      </c>
      <c r="V53" s="442">
        <f t="shared" si="18"/>
        <v>2588.2480317980262</v>
      </c>
      <c r="W53" s="265">
        <f t="shared" si="16"/>
        <v>2764.6045393883232</v>
      </c>
      <c r="X53" s="275">
        <f t="shared" si="16"/>
        <v>6801.0783522154643</v>
      </c>
      <c r="Y53" s="265">
        <f t="shared" si="16"/>
        <v>3214.8792348982292</v>
      </c>
      <c r="Z53" s="275">
        <f t="shared" si="16"/>
        <v>10448.233384181618</v>
      </c>
      <c r="AA53" s="265">
        <f t="shared" si="16"/>
        <v>4755.8644229337306</v>
      </c>
      <c r="AC53" s="268">
        <f t="shared" si="19"/>
        <v>4581.0125352847163</v>
      </c>
      <c r="AD53" s="271">
        <f t="shared" si="20"/>
        <v>4985.219318040181</v>
      </c>
      <c r="AE53" s="442">
        <f t="shared" si="21"/>
        <v>5312.8277398045821</v>
      </c>
      <c r="AF53" s="265">
        <f t="shared" si="19"/>
        <v>4605.9459389992517</v>
      </c>
      <c r="AG53" s="275">
        <f t="shared" si="19"/>
        <v>6801.0783522154643</v>
      </c>
      <c r="AH53" s="265">
        <f t="shared" si="19"/>
        <v>5293.4479638995008</v>
      </c>
      <c r="AI53" s="275">
        <f t="shared" si="19"/>
        <v>10448.233384181618</v>
      </c>
      <c r="AJ53" s="265">
        <f t="shared" si="19"/>
        <v>7521.8834805204697</v>
      </c>
      <c r="AL53" s="268">
        <f t="shared" si="22"/>
        <v>4499.4581275780029</v>
      </c>
      <c r="AM53" s="271">
        <f t="shared" si="23"/>
        <v>4732.2144365648201</v>
      </c>
      <c r="AN53" s="275">
        <f t="shared" si="24"/>
        <v>4859.5450783683818</v>
      </c>
      <c r="AO53" s="265">
        <f t="shared" si="22"/>
        <v>4350.9324704024139</v>
      </c>
      <c r="AP53" s="275">
        <f t="shared" si="22"/>
        <v>12723.301602199706</v>
      </c>
      <c r="AQ53" s="265">
        <f t="shared" si="22"/>
        <v>5009.7844288206061</v>
      </c>
      <c r="AR53" s="275">
        <f t="shared" si="22"/>
        <v>19345.003032565121</v>
      </c>
      <c r="AS53" s="265">
        <f t="shared" si="22"/>
        <v>7162.9725694980543</v>
      </c>
      <c r="AW53" s="268">
        <f t="shared" si="25"/>
        <v>3624.6783164848739</v>
      </c>
      <c r="AX53" s="271">
        <f t="shared" si="26"/>
        <v>4329.1790770142215</v>
      </c>
      <c r="AY53" s="275">
        <f t="shared" si="25"/>
        <v>11849.137890465274</v>
      </c>
      <c r="AZ53" s="265">
        <f t="shared" si="25"/>
        <v>5487.4386262240187</v>
      </c>
      <c r="BA53" s="275">
        <f t="shared" si="25"/>
        <v>12780.792656109486</v>
      </c>
      <c r="BB53" s="265">
        <f t="shared" si="25"/>
        <v>4606.5400318850143</v>
      </c>
      <c r="BC53" s="275">
        <f t="shared" si="25"/>
        <v>16732.198148635431</v>
      </c>
      <c r="BD53" s="265">
        <f t="shared" si="25"/>
        <v>5914.3263490431582</v>
      </c>
      <c r="BG53" s="268">
        <f t="shared" si="27"/>
        <v>3748.9267046319251</v>
      </c>
      <c r="BH53" s="271">
        <f t="shared" si="28"/>
        <v>4803.1564741182192</v>
      </c>
      <c r="BI53" s="275">
        <f t="shared" si="27"/>
        <v>12040.477258945755</v>
      </c>
      <c r="BJ53" s="265">
        <f t="shared" si="27"/>
        <v>4966.9504357182495</v>
      </c>
      <c r="BK53" s="275">
        <f t="shared" si="27"/>
        <v>12982.430878491114</v>
      </c>
      <c r="BL53" s="265">
        <f t="shared" si="27"/>
        <v>5055.8121120035494</v>
      </c>
      <c r="BM53" s="275">
        <f t="shared" si="27"/>
        <v>18712.486954614833</v>
      </c>
      <c r="BN53" s="265">
        <f t="shared" si="27"/>
        <v>6858.824232337065</v>
      </c>
      <c r="BQ53" s="268">
        <f t="shared" si="29"/>
        <v>1188.2801010681444</v>
      </c>
      <c r="BR53" s="271">
        <f t="shared" si="30"/>
        <v>2856.3594025413599</v>
      </c>
      <c r="BS53" s="275">
        <f t="shared" si="29"/>
        <v>7857.4310225014224</v>
      </c>
      <c r="BT53" s="265">
        <f t="shared" si="29"/>
        <v>3258.9883586951314</v>
      </c>
      <c r="BU53" s="275">
        <f t="shared" si="29"/>
        <v>8480.4155128050879</v>
      </c>
      <c r="BV53" s="265">
        <f t="shared" si="29"/>
        <v>3321.2880251544102</v>
      </c>
      <c r="BW53" s="275">
        <f t="shared" si="29"/>
        <v>10629.421846427849</v>
      </c>
      <c r="BX53" s="265">
        <f t="shared" si="29"/>
        <v>4090.8322204032297</v>
      </c>
      <c r="CA53" s="268">
        <f t="shared" si="31"/>
        <v>2034.7026988737762</v>
      </c>
      <c r="CB53" s="271">
        <f t="shared" si="32"/>
        <v>6350.9439922152987</v>
      </c>
      <c r="CC53" s="275">
        <f t="shared" si="31"/>
        <v>8344.0344853155566</v>
      </c>
      <c r="CD53" s="265">
        <f t="shared" si="31"/>
        <v>3630.3094971651276</v>
      </c>
      <c r="CE53" s="275">
        <f t="shared" si="31"/>
        <v>8985.9297909959096</v>
      </c>
      <c r="CF53" s="265">
        <f t="shared" si="31"/>
        <v>3699.5205103344119</v>
      </c>
      <c r="CG53" s="275">
        <f t="shared" si="31"/>
        <v>11832.016253821976</v>
      </c>
      <c r="CH53" s="265">
        <f t="shared" si="31"/>
        <v>4902.3173973766898</v>
      </c>
      <c r="CK53" s="268">
        <f t="shared" si="33"/>
        <v>2009.6531260779113</v>
      </c>
      <c r="CL53" s="271">
        <f t="shared" si="34"/>
        <v>5523.0724440159456</v>
      </c>
      <c r="CM53" s="275">
        <f t="shared" si="33"/>
        <v>12178.900237020885</v>
      </c>
      <c r="CN53" s="265">
        <f t="shared" si="33"/>
        <v>4381.8014719866296</v>
      </c>
      <c r="CO53" s="275">
        <f t="shared" si="33"/>
        <v>13156.029291131526</v>
      </c>
      <c r="CP53" s="265">
        <f t="shared" si="33"/>
        <v>4461.9673710774505</v>
      </c>
      <c r="CQ53" s="275">
        <f t="shared" si="33"/>
        <v>18259.134721962768</v>
      </c>
      <c r="CR53" s="265">
        <f t="shared" si="33"/>
        <v>5899.0479823344995</v>
      </c>
      <c r="CV53" s="268">
        <f t="shared" si="35"/>
        <v>2913.5311447068693</v>
      </c>
      <c r="CW53" s="271">
        <f t="shared" si="36"/>
        <v>7571.0131005004841</v>
      </c>
      <c r="CX53" s="275"/>
      <c r="CY53" s="265"/>
      <c r="CZ53" s="275"/>
      <c r="DA53" s="265"/>
      <c r="DB53" s="275"/>
      <c r="DC53" s="265"/>
      <c r="DG53" s="268">
        <f t="shared" si="37"/>
        <v>5204.7877523628886</v>
      </c>
      <c r="DH53" s="271">
        <f t="shared" si="38"/>
        <v>5035.863290495894</v>
      </c>
      <c r="DI53" s="275"/>
      <c r="DJ53" s="265"/>
      <c r="DK53" s="275"/>
      <c r="DL53" s="265"/>
      <c r="DM53" s="275"/>
      <c r="DN53" s="265"/>
      <c r="DP53" s="268">
        <f t="shared" si="39"/>
        <v>4185.8949366781972</v>
      </c>
      <c r="DQ53" s="271">
        <f t="shared" si="40"/>
        <v>4946.1983183822767</v>
      </c>
      <c r="DR53" s="275"/>
      <c r="DS53" s="265"/>
      <c r="DT53" s="275"/>
      <c r="DU53" s="265"/>
      <c r="DV53" s="275"/>
      <c r="DW53" s="265"/>
      <c r="DY53" s="268">
        <f t="shared" si="41"/>
        <v>4319.036889440089</v>
      </c>
      <c r="DZ53" s="271">
        <f t="shared" si="42"/>
        <v>6096.0583728306119</v>
      </c>
      <c r="EA53" s="275"/>
      <c r="EB53" s="265"/>
      <c r="EC53" s="275"/>
      <c r="ED53" s="265"/>
      <c r="EE53" s="275"/>
      <c r="EF53" s="265"/>
    </row>
    <row r="54" spans="2:136">
      <c r="B54" s="268">
        <f t="shared" si="10"/>
        <v>4418.9552592041191</v>
      </c>
      <c r="C54" s="271">
        <f t="shared" si="11"/>
        <v>5152.1997362250013</v>
      </c>
      <c r="D54" s="442">
        <f t="shared" si="12"/>
        <v>6537.3714963626499</v>
      </c>
      <c r="E54" s="265">
        <f t="shared" si="10"/>
        <v>6550.0067998267932</v>
      </c>
      <c r="F54" s="275">
        <f t="shared" si="10"/>
        <v>17440.242426199435</v>
      </c>
      <c r="G54" s="265">
        <f t="shared" si="10"/>
        <v>7470.8306922754891</v>
      </c>
      <c r="H54" s="275">
        <f t="shared" si="10"/>
        <v>23383.901615021899</v>
      </c>
      <c r="I54" s="265">
        <f t="shared" si="10"/>
        <v>9471.3144041680989</v>
      </c>
      <c r="K54" s="268">
        <f t="shared" si="13"/>
        <v>3914.0016439782912</v>
      </c>
      <c r="L54" s="271">
        <f t="shared" si="14"/>
        <v>5084.2421725456952</v>
      </c>
      <c r="M54" s="442">
        <f t="shared" si="15"/>
        <v>5225.4863289060831</v>
      </c>
      <c r="N54" s="265">
        <f t="shared" si="13"/>
        <v>4731.5420420816181</v>
      </c>
      <c r="O54" s="275">
        <f t="shared" si="13"/>
        <v>13680.83802524292</v>
      </c>
      <c r="P54" s="265">
        <f t="shared" si="13"/>
        <v>5432.0515325173956</v>
      </c>
      <c r="Q54" s="275">
        <f t="shared" si="13"/>
        <v>20762.916477669056</v>
      </c>
      <c r="R54" s="265">
        <f t="shared" si="13"/>
        <v>7681.2248201433431</v>
      </c>
      <c r="T54" s="268">
        <f t="shared" si="16"/>
        <v>3478.1923288746425</v>
      </c>
      <c r="U54" s="271">
        <f t="shared" si="17"/>
        <v>2468.8613464738291</v>
      </c>
      <c r="V54" s="442">
        <f t="shared" si="18"/>
        <v>2650.3308330229015</v>
      </c>
      <c r="W54" s="265">
        <f t="shared" si="16"/>
        <v>2839.3693042236505</v>
      </c>
      <c r="X54" s="275">
        <f t="shared" si="16"/>
        <v>6953.5926515916826</v>
      </c>
      <c r="Y54" s="265">
        <f t="shared" si="16"/>
        <v>3296.9698869215708</v>
      </c>
      <c r="Z54" s="275">
        <f t="shared" si="16"/>
        <v>10616.292529607324</v>
      </c>
      <c r="AA54" s="265">
        <f t="shared" si="16"/>
        <v>4844.3862441373913</v>
      </c>
      <c r="AC54" s="268">
        <f t="shared" si="19"/>
        <v>4715.3053673650993</v>
      </c>
      <c r="AD54" s="271">
        <f t="shared" si="20"/>
        <v>5058.7033925998549</v>
      </c>
      <c r="AE54" s="442">
        <f t="shared" si="21"/>
        <v>5437.6402581279171</v>
      </c>
      <c r="AF54" s="265">
        <f t="shared" si="19"/>
        <v>4721.3183023626143</v>
      </c>
      <c r="AG54" s="275">
        <f t="shared" si="19"/>
        <v>6953.5926515916826</v>
      </c>
      <c r="AH54" s="265">
        <f t="shared" si="19"/>
        <v>5416.925058752292</v>
      </c>
      <c r="AI54" s="275">
        <f t="shared" si="19"/>
        <v>10616.292529607324</v>
      </c>
      <c r="AJ54" s="265">
        <f t="shared" si="19"/>
        <v>7644.4411772094227</v>
      </c>
      <c r="AL54" s="268">
        <f t="shared" si="22"/>
        <v>4618.8404195378689</v>
      </c>
      <c r="AM54" s="271">
        <f t="shared" si="23"/>
        <v>4801.9691206226707</v>
      </c>
      <c r="AN54" s="275">
        <f t="shared" si="24"/>
        <v>4973.0918284244281</v>
      </c>
      <c r="AO54" s="265">
        <f t="shared" si="22"/>
        <v>4461.3170146474513</v>
      </c>
      <c r="AP54" s="275">
        <f t="shared" si="22"/>
        <v>13001.160514218425</v>
      </c>
      <c r="AQ54" s="265">
        <f t="shared" si="22"/>
        <v>5128.3884334091908</v>
      </c>
      <c r="AR54" s="275">
        <f t="shared" si="22"/>
        <v>19647.754149923618</v>
      </c>
      <c r="AS54" s="265">
        <f t="shared" si="22"/>
        <v>7282.1690741286011</v>
      </c>
      <c r="AW54" s="268">
        <f t="shared" si="25"/>
        <v>3716.5394639064771</v>
      </c>
      <c r="AX54" s="271">
        <f t="shared" si="26"/>
        <v>4395.5879580945384</v>
      </c>
      <c r="AY54" s="275">
        <f t="shared" si="25"/>
        <v>12090.629486219657</v>
      </c>
      <c r="AZ54" s="265">
        <f t="shared" si="25"/>
        <v>5637.1966455879056</v>
      </c>
      <c r="BA54" s="275">
        <f t="shared" si="25"/>
        <v>13029.46057859929</v>
      </c>
      <c r="BB54" s="265">
        <f t="shared" si="25"/>
        <v>4704.4471897852081</v>
      </c>
      <c r="BC54" s="275">
        <f t="shared" si="25"/>
        <v>17004.077561118065</v>
      </c>
      <c r="BD54" s="265">
        <f t="shared" si="25"/>
        <v>6018.1566297326845</v>
      </c>
      <c r="BG54" s="268">
        <f t="shared" si="27"/>
        <v>3845.7246276437027</v>
      </c>
      <c r="BH54" s="271">
        <f t="shared" si="28"/>
        <v>4874.2180381672961</v>
      </c>
      <c r="BI54" s="275">
        <f t="shared" si="27"/>
        <v>12274.643716755414</v>
      </c>
      <c r="BJ54" s="265">
        <f t="shared" si="27"/>
        <v>5069.8395823576448</v>
      </c>
      <c r="BK54" s="275">
        <f t="shared" si="27"/>
        <v>13223.121143750632</v>
      </c>
      <c r="BL54" s="265">
        <f t="shared" si="27"/>
        <v>5156.3293807217033</v>
      </c>
      <c r="BM54" s="275">
        <f t="shared" si="27"/>
        <v>18943.025216443493</v>
      </c>
      <c r="BN54" s="265">
        <f t="shared" si="27"/>
        <v>6949.3286342642468</v>
      </c>
      <c r="BQ54" s="268">
        <f t="shared" si="29"/>
        <v>1213.5298898828948</v>
      </c>
      <c r="BR54" s="271">
        <f t="shared" si="30"/>
        <v>2900.2549052480199</v>
      </c>
      <c r="BS54" s="275">
        <f t="shared" si="29"/>
        <v>8019.6530037409966</v>
      </c>
      <c r="BT54" s="265">
        <f t="shared" si="29"/>
        <v>3335.0128182103849</v>
      </c>
      <c r="BU54" s="275">
        <f t="shared" si="29"/>
        <v>8647.5710738609432</v>
      </c>
      <c r="BV54" s="265">
        <f t="shared" si="29"/>
        <v>3395.9061222899627</v>
      </c>
      <c r="BW54" s="275">
        <f t="shared" si="29"/>
        <v>10807.799675042581</v>
      </c>
      <c r="BX54" s="265">
        <f t="shared" si="29"/>
        <v>4170.1653919786486</v>
      </c>
      <c r="CA54" s="268">
        <f t="shared" si="31"/>
        <v>2080.29054268646</v>
      </c>
      <c r="CB54" s="271">
        <f t="shared" si="32"/>
        <v>6476.1260195169207</v>
      </c>
      <c r="CC54" s="275">
        <f t="shared" si="31"/>
        <v>8506.560419124924</v>
      </c>
      <c r="CD54" s="265">
        <f t="shared" si="31"/>
        <v>3709.9522228606688</v>
      </c>
      <c r="CE54" s="275">
        <f t="shared" si="31"/>
        <v>9152.5368185775114</v>
      </c>
      <c r="CF54" s="265">
        <f t="shared" si="31"/>
        <v>3777.4732344531085</v>
      </c>
      <c r="CG54" s="275">
        <f t="shared" si="31"/>
        <v>12012.326315444509</v>
      </c>
      <c r="CH54" s="265">
        <f t="shared" si="31"/>
        <v>4989.349401048521</v>
      </c>
      <c r="CK54" s="268">
        <f t="shared" si="33"/>
        <v>2057.833545025213</v>
      </c>
      <c r="CL54" s="271">
        <f t="shared" si="34"/>
        <v>5609.7155202337772</v>
      </c>
      <c r="CM54" s="275">
        <f t="shared" si="33"/>
        <v>12440.834298669912</v>
      </c>
      <c r="CN54" s="265">
        <f t="shared" si="33"/>
        <v>4482.4362663040056</v>
      </c>
      <c r="CO54" s="275">
        <f t="shared" si="33"/>
        <v>13426.359136770328</v>
      </c>
      <c r="CP54" s="265">
        <f t="shared" si="33"/>
        <v>4560.6655911536554</v>
      </c>
      <c r="CQ54" s="275">
        <f t="shared" si="33"/>
        <v>18547.288717185624</v>
      </c>
      <c r="CR54" s="265">
        <f t="shared" si="33"/>
        <v>5999.2993982615544</v>
      </c>
      <c r="CV54" s="268">
        <f t="shared" si="35"/>
        <v>2972.9216438261014</v>
      </c>
      <c r="CW54" s="271">
        <f t="shared" si="36"/>
        <v>7674.2444110562164</v>
      </c>
      <c r="CX54" s="275"/>
      <c r="CY54" s="265"/>
      <c r="CZ54" s="275"/>
      <c r="DA54" s="265"/>
      <c r="DB54" s="275"/>
      <c r="DC54" s="265"/>
      <c r="DG54" s="268">
        <f t="shared" si="37"/>
        <v>5312.5694357443126</v>
      </c>
      <c r="DH54" s="271">
        <f t="shared" si="38"/>
        <v>5115.2708573154032</v>
      </c>
      <c r="DI54" s="275"/>
      <c r="DJ54" s="265"/>
      <c r="DK54" s="275"/>
      <c r="DL54" s="265"/>
      <c r="DM54" s="275"/>
      <c r="DN54" s="265"/>
      <c r="DP54" s="268">
        <f t="shared" si="39"/>
        <v>4268.72703746966</v>
      </c>
      <c r="DQ54" s="271">
        <f t="shared" si="40"/>
        <v>5024.1492296894585</v>
      </c>
      <c r="DR54" s="275"/>
      <c r="DS54" s="265"/>
      <c r="DT54" s="275"/>
      <c r="DU54" s="265"/>
      <c r="DV54" s="275"/>
      <c r="DW54" s="265"/>
      <c r="DY54" s="268">
        <f t="shared" si="41"/>
        <v>4395.8112482007564</v>
      </c>
      <c r="DZ54" s="271">
        <f t="shared" si="42"/>
        <v>6187.1519083889571</v>
      </c>
      <c r="EA54" s="275"/>
      <c r="EB54" s="265"/>
      <c r="EC54" s="275"/>
      <c r="ED54" s="265"/>
      <c r="EE54" s="275"/>
      <c r="EF54" s="265"/>
    </row>
    <row r="55" spans="2:136">
      <c r="B55" s="268">
        <f t="shared" si="10"/>
        <v>4538.8964641246057</v>
      </c>
      <c r="C55" s="271">
        <f t="shared" si="11"/>
        <v>5226.1614364996431</v>
      </c>
      <c r="D55" s="442">
        <f t="shared" si="12"/>
        <v>6673.6901247469341</v>
      </c>
      <c r="E55" s="265">
        <f t="shared" si="10"/>
        <v>6691.1652025234025</v>
      </c>
      <c r="F55" s="275">
        <f t="shared" si="10"/>
        <v>17757.300835593142</v>
      </c>
      <c r="G55" s="265">
        <f t="shared" si="10"/>
        <v>7610.1553204408156</v>
      </c>
      <c r="H55" s="275">
        <f t="shared" si="10"/>
        <v>23690.655219447181</v>
      </c>
      <c r="I55" s="265">
        <f t="shared" si="10"/>
        <v>9596.0428651204238</v>
      </c>
      <c r="K55" s="268">
        <f t="shared" si="13"/>
        <v>4019.2674347175166</v>
      </c>
      <c r="L55" s="271">
        <f t="shared" si="14"/>
        <v>5160.3631989454625</v>
      </c>
      <c r="M55" s="442">
        <f t="shared" si="15"/>
        <v>5338.0567239866632</v>
      </c>
      <c r="N55" s="265">
        <f t="shared" si="13"/>
        <v>4839.8764307518777</v>
      </c>
      <c r="O55" s="275">
        <f t="shared" si="13"/>
        <v>13956.031169205959</v>
      </c>
      <c r="P55" s="265">
        <f t="shared" si="13"/>
        <v>5547.8408263472757</v>
      </c>
      <c r="Q55" s="275">
        <f t="shared" si="13"/>
        <v>21061.593261348218</v>
      </c>
      <c r="R55" s="265">
        <f t="shared" si="13"/>
        <v>7795.6080642052784</v>
      </c>
      <c r="T55" s="268">
        <f t="shared" si="16"/>
        <v>3567.9971444067451</v>
      </c>
      <c r="U55" s="271">
        <f t="shared" si="17"/>
        <v>2501.94104390648</v>
      </c>
      <c r="V55" s="442">
        <f t="shared" si="18"/>
        <v>2708.3298895270236</v>
      </c>
      <c r="W55" s="265">
        <f t="shared" si="16"/>
        <v>2909.408301374513</v>
      </c>
      <c r="X55" s="275">
        <f t="shared" si="16"/>
        <v>7095.7182095911376</v>
      </c>
      <c r="Y55" s="265">
        <f t="shared" si="16"/>
        <v>3373.6913622628208</v>
      </c>
      <c r="Z55" s="275">
        <f t="shared" si="16"/>
        <v>10771.600355422544</v>
      </c>
      <c r="AA55" s="265">
        <f t="shared" si="16"/>
        <v>4926.4001344354201</v>
      </c>
      <c r="AC55" s="268">
        <f t="shared" si="19"/>
        <v>4841.3914406544254</v>
      </c>
      <c r="AD55" s="271">
        <f t="shared" si="20"/>
        <v>5126.7419601529491</v>
      </c>
      <c r="AE55" s="442">
        <f t="shared" si="21"/>
        <v>5554.1855713860141</v>
      </c>
      <c r="AF55" s="265">
        <f t="shared" si="19"/>
        <v>4828.9530166587074</v>
      </c>
      <c r="AG55" s="275">
        <f t="shared" si="19"/>
        <v>7095.7182095911376</v>
      </c>
      <c r="AH55" s="265">
        <f t="shared" si="19"/>
        <v>5531.8182129746274</v>
      </c>
      <c r="AI55" s="275">
        <f t="shared" si="19"/>
        <v>10771.600355422544</v>
      </c>
      <c r="AJ55" s="265">
        <f t="shared" si="19"/>
        <v>7757.4882187657986</v>
      </c>
      <c r="AL55" s="268">
        <f t="shared" si="22"/>
        <v>4730.6259478610837</v>
      </c>
      <c r="AM55" s="271">
        <f t="shared" si="23"/>
        <v>4866.5546626173364</v>
      </c>
      <c r="AN55" s="275">
        <f t="shared" si="24"/>
        <v>5079.1050317190384</v>
      </c>
      <c r="AO55" s="265">
        <f t="shared" si="22"/>
        <v>4564.3639388936299</v>
      </c>
      <c r="AP55" s="275">
        <f t="shared" si="22"/>
        <v>13259.941186387909</v>
      </c>
      <c r="AQ55" s="265">
        <f t="shared" si="22"/>
        <v>5238.8216591796536</v>
      </c>
      <c r="AR55" s="275">
        <f t="shared" si="22"/>
        <v>19927.405428971484</v>
      </c>
      <c r="AS55" s="265">
        <f t="shared" si="22"/>
        <v>7392.1872931664448</v>
      </c>
      <c r="AW55" s="268">
        <f t="shared" si="25"/>
        <v>3802.3452917337395</v>
      </c>
      <c r="AX55" s="271">
        <f t="shared" si="26"/>
        <v>4457.1234730168298</v>
      </c>
      <c r="AY55" s="275">
        <f t="shared" si="25"/>
        <v>12315.4481427546</v>
      </c>
      <c r="AZ55" s="265">
        <f t="shared" si="25"/>
        <v>5777.9874204143644</v>
      </c>
      <c r="BA55" s="275">
        <f t="shared" si="25"/>
        <v>13260.623324520117</v>
      </c>
      <c r="BB55" s="265">
        <f t="shared" si="25"/>
        <v>4795.5188340283921</v>
      </c>
      <c r="BC55" s="275">
        <f t="shared" si="25"/>
        <v>17255.75500448791</v>
      </c>
      <c r="BD55" s="265">
        <f t="shared" si="25"/>
        <v>6114.3128834364306</v>
      </c>
      <c r="BG55" s="268">
        <f t="shared" si="27"/>
        <v>3936.1495908972965</v>
      </c>
      <c r="BH55" s="271">
        <f t="shared" si="28"/>
        <v>4940.0189566757763</v>
      </c>
      <c r="BI55" s="275">
        <f t="shared" si="27"/>
        <v>12492.97306168415</v>
      </c>
      <c r="BJ55" s="265">
        <f t="shared" si="27"/>
        <v>5165.6917506646842</v>
      </c>
      <c r="BK55" s="275">
        <f t="shared" si="27"/>
        <v>13447.225357539635</v>
      </c>
      <c r="BL55" s="265">
        <f t="shared" si="27"/>
        <v>5249.8954071410353</v>
      </c>
      <c r="BM55" s="275">
        <f t="shared" si="27"/>
        <v>19155.769332515549</v>
      </c>
      <c r="BN55" s="265">
        <f t="shared" si="27"/>
        <v>7032.8483337181688</v>
      </c>
      <c r="BQ55" s="268">
        <f t="shared" si="29"/>
        <v>1237.1440649282995</v>
      </c>
      <c r="BR55" s="271">
        <f t="shared" si="30"/>
        <v>2940.9302346554296</v>
      </c>
      <c r="BS55" s="275">
        <f t="shared" si="29"/>
        <v>8170.7151997806295</v>
      </c>
      <c r="BT55" s="265">
        <f t="shared" si="29"/>
        <v>3405.972619209947</v>
      </c>
      <c r="BU55" s="275">
        <f t="shared" si="29"/>
        <v>8802.9998733298653</v>
      </c>
      <c r="BV55" s="265">
        <f t="shared" si="29"/>
        <v>3465.4856317294539</v>
      </c>
      <c r="BW55" s="275">
        <f t="shared" si="29"/>
        <v>10973.075851209787</v>
      </c>
      <c r="BX55" s="265">
        <f t="shared" si="29"/>
        <v>4243.8967287769919</v>
      </c>
      <c r="CA55" s="268">
        <f t="shared" si="31"/>
        <v>2122.8900477636398</v>
      </c>
      <c r="CB55" s="271">
        <f t="shared" si="32"/>
        <v>6592.525929251753</v>
      </c>
      <c r="CC55" s="275">
        <f t="shared" si="31"/>
        <v>8657.6015580208477</v>
      </c>
      <c r="CD55" s="265">
        <f t="shared" si="31"/>
        <v>3784.2056239192034</v>
      </c>
      <c r="CE55" s="275">
        <f t="shared" si="31"/>
        <v>9307.1451842284496</v>
      </c>
      <c r="CF55" s="265">
        <f t="shared" si="31"/>
        <v>3850.0827844492696</v>
      </c>
      <c r="CG55" s="275">
        <f t="shared" si="31"/>
        <v>12179.001355916855</v>
      </c>
      <c r="CH55" s="265">
        <f t="shared" si="31"/>
        <v>5070.0355308505123</v>
      </c>
      <c r="CK55" s="268">
        <f t="shared" si="33"/>
        <v>2102.9485795681408</v>
      </c>
      <c r="CL55" s="271">
        <f t="shared" si="34"/>
        <v>5690.0266491872017</v>
      </c>
      <c r="CM55" s="275">
        <f t="shared" si="33"/>
        <v>12684.932134955276</v>
      </c>
      <c r="CN55" s="265">
        <f t="shared" si="33"/>
        <v>4576.2162142628958</v>
      </c>
      <c r="CO55" s="275">
        <f t="shared" si="33"/>
        <v>13677.907825859847</v>
      </c>
      <c r="CP55" s="265">
        <f t="shared" si="33"/>
        <v>4652.5555573252759</v>
      </c>
      <c r="CQ55" s="275">
        <f t="shared" si="33"/>
        <v>18813.888341228729</v>
      </c>
      <c r="CR55" s="265">
        <f t="shared" si="33"/>
        <v>6092.1112816406758</v>
      </c>
      <c r="CV55" s="268">
        <f t="shared" si="35"/>
        <v>3028.1871927427414</v>
      </c>
      <c r="CW55" s="271">
        <f t="shared" si="36"/>
        <v>7769.6852840185238</v>
      </c>
      <c r="CX55" s="275"/>
      <c r="CY55" s="265"/>
      <c r="CZ55" s="275"/>
      <c r="DA55" s="265"/>
      <c r="DB55" s="275"/>
      <c r="DC55" s="265"/>
      <c r="DG55" s="268">
        <f t="shared" si="37"/>
        <v>5412.5142561320872</v>
      </c>
      <c r="DH55" s="271">
        <f t="shared" si="38"/>
        <v>5188.8841812333021</v>
      </c>
      <c r="DI55" s="275"/>
      <c r="DJ55" s="265"/>
      <c r="DK55" s="275"/>
      <c r="DL55" s="265"/>
      <c r="DM55" s="275"/>
      <c r="DN55" s="265"/>
      <c r="DP55" s="268">
        <f t="shared" si="39"/>
        <v>4345.3799480329653</v>
      </c>
      <c r="DQ55" s="271">
        <f t="shared" si="40"/>
        <v>5096.411599409128</v>
      </c>
      <c r="DR55" s="275"/>
      <c r="DS55" s="265"/>
      <c r="DT55" s="275"/>
      <c r="DU55" s="265"/>
      <c r="DV55" s="275"/>
      <c r="DW55" s="265"/>
      <c r="DY55" s="268">
        <f t="shared" si="41"/>
        <v>4466.7364100686018</v>
      </c>
      <c r="DZ55" s="271">
        <f t="shared" si="42"/>
        <v>6271.509709874359</v>
      </c>
      <c r="EA55" s="275"/>
      <c r="EB55" s="265"/>
      <c r="EC55" s="275"/>
      <c r="ED55" s="265"/>
      <c r="EE55" s="275"/>
      <c r="EF55" s="265"/>
    </row>
    <row r="56" spans="2:136">
      <c r="B56" s="268">
        <f t="shared" si="10"/>
        <v>4651.7243100369569</v>
      </c>
      <c r="C56" s="271">
        <f t="shared" si="11"/>
        <v>5295.1169629401384</v>
      </c>
      <c r="D56" s="442">
        <f t="shared" si="12"/>
        <v>6801.0694765624121</v>
      </c>
      <c r="E56" s="265">
        <f t="shared" si="10"/>
        <v>6822.7742974387229</v>
      </c>
      <c r="F56" s="275">
        <f t="shared" si="10"/>
        <v>18052.737757905939</v>
      </c>
      <c r="G56" s="265">
        <f t="shared" si="10"/>
        <v>7739.6489633706224</v>
      </c>
      <c r="H56" s="275">
        <f t="shared" si="10"/>
        <v>23974.920009202768</v>
      </c>
      <c r="I56" s="265">
        <f t="shared" si="10"/>
        <v>9711.2665715632465</v>
      </c>
      <c r="K56" s="268">
        <f t="shared" si="13"/>
        <v>4118.4615470434255</v>
      </c>
      <c r="L56" s="271">
        <f t="shared" si="14"/>
        <v>5231.3882354346233</v>
      </c>
      <c r="M56" s="442">
        <f t="shared" si="15"/>
        <v>5443.7098086627657</v>
      </c>
      <c r="N56" s="265">
        <f t="shared" si="13"/>
        <v>4941.4705462875836</v>
      </c>
      <c r="O56" s="275">
        <f t="shared" si="13"/>
        <v>14213.716757050715</v>
      </c>
      <c r="P56" s="265">
        <f t="shared" si="13"/>
        <v>5656.1630597933399</v>
      </c>
      <c r="Q56" s="275">
        <f t="shared" si="13"/>
        <v>21339.144790938775</v>
      </c>
      <c r="R56" s="265">
        <f t="shared" si="13"/>
        <v>7901.7631180971302</v>
      </c>
      <c r="T56" s="268">
        <f t="shared" si="16"/>
        <v>3652.5622391168959</v>
      </c>
      <c r="U56" s="271">
        <f t="shared" si="17"/>
        <v>2532.7465201552368</v>
      </c>
      <c r="V56" s="442">
        <f t="shared" si="18"/>
        <v>2762.7837540798437</v>
      </c>
      <c r="W56" s="265">
        <f t="shared" si="16"/>
        <v>2975.3308090386695</v>
      </c>
      <c r="X56" s="275">
        <f t="shared" si="16"/>
        <v>7228.8465174603407</v>
      </c>
      <c r="Y56" s="265">
        <f t="shared" si="16"/>
        <v>3445.746536390197</v>
      </c>
      <c r="Z56" s="275">
        <f t="shared" si="16"/>
        <v>10915.962906286633</v>
      </c>
      <c r="AA56" s="265">
        <f t="shared" si="16"/>
        <v>5002.8117855802666</v>
      </c>
      <c r="AC56" s="268">
        <f t="shared" si="19"/>
        <v>4960.3063271659048</v>
      </c>
      <c r="AD56" s="271">
        <f t="shared" si="20"/>
        <v>5190.1059545629996</v>
      </c>
      <c r="AE56" s="442">
        <f t="shared" si="21"/>
        <v>5663.5577235130204</v>
      </c>
      <c r="AF56" s="265">
        <f t="shared" si="19"/>
        <v>4929.8714506397891</v>
      </c>
      <c r="AG56" s="275">
        <f t="shared" si="19"/>
        <v>7228.8465174603407</v>
      </c>
      <c r="AH56" s="265">
        <f t="shared" si="19"/>
        <v>5639.2802357309965</v>
      </c>
      <c r="AI56" s="275">
        <f t="shared" si="19"/>
        <v>10915.962906286633</v>
      </c>
      <c r="AJ56" s="265">
        <f t="shared" si="19"/>
        <v>7862.3833273112132</v>
      </c>
      <c r="AL56" s="268">
        <f t="shared" si="22"/>
        <v>4835.7985429481623</v>
      </c>
      <c r="AM56" s="271">
        <f t="shared" si="23"/>
        <v>4926.7028707454347</v>
      </c>
      <c r="AN56" s="275">
        <f t="shared" si="24"/>
        <v>5178.5825156604615</v>
      </c>
      <c r="AO56" s="265">
        <f t="shared" si="22"/>
        <v>4661.038248242292</v>
      </c>
      <c r="AP56" s="275">
        <f t="shared" si="22"/>
        <v>13502.209523314161</v>
      </c>
      <c r="AQ56" s="265">
        <f t="shared" si="22"/>
        <v>5342.1770795486154</v>
      </c>
      <c r="AR56" s="275">
        <f t="shared" si="22"/>
        <v>20187.238478163152</v>
      </c>
      <c r="AS56" s="265">
        <f t="shared" si="22"/>
        <v>7494.3333504799757</v>
      </c>
      <c r="AW56" s="268">
        <f t="shared" si="25"/>
        <v>3882.8877706762473</v>
      </c>
      <c r="AX56" s="271">
        <f t="shared" si="26"/>
        <v>4514.4722050021574</v>
      </c>
      <c r="AY56" s="275">
        <f t="shared" si="25"/>
        <v>12525.851143821626</v>
      </c>
      <c r="AZ56" s="265">
        <f t="shared" si="25"/>
        <v>5910.9590733703917</v>
      </c>
      <c r="BA56" s="275">
        <f t="shared" si="25"/>
        <v>13476.67147477797</v>
      </c>
      <c r="BB56" s="265">
        <f t="shared" si="25"/>
        <v>4880.6819330329627</v>
      </c>
      <c r="BC56" s="275">
        <f t="shared" si="25"/>
        <v>17490.066206053812</v>
      </c>
      <c r="BD56" s="265">
        <f t="shared" si="25"/>
        <v>6203.8689685597583</v>
      </c>
      <c r="BG56" s="268">
        <f t="shared" si="27"/>
        <v>4021.0323134242904</v>
      </c>
      <c r="BH56" s="271">
        <f t="shared" si="28"/>
        <v>5001.3036199744947</v>
      </c>
      <c r="BI56" s="275">
        <f t="shared" si="27"/>
        <v>12697.607854017058</v>
      </c>
      <c r="BJ56" s="265">
        <f t="shared" si="27"/>
        <v>5255.458439629896</v>
      </c>
      <c r="BK56" s="275">
        <f t="shared" si="27"/>
        <v>13657.005585202043</v>
      </c>
      <c r="BL56" s="265">
        <f t="shared" si="27"/>
        <v>5337.4557547354552</v>
      </c>
      <c r="BM56" s="275">
        <f t="shared" si="27"/>
        <v>19353.277798312411</v>
      </c>
      <c r="BN56" s="265">
        <f t="shared" si="27"/>
        <v>7110.3874665801432</v>
      </c>
      <c r="BQ56" s="268">
        <f t="shared" si="29"/>
        <v>1259.3400789517837</v>
      </c>
      <c r="BR56" s="271">
        <f t="shared" si="30"/>
        <v>2978.8389862780527</v>
      </c>
      <c r="BS56" s="275">
        <f t="shared" si="29"/>
        <v>8312.1257568841938</v>
      </c>
      <c r="BT56" s="265">
        <f t="shared" si="29"/>
        <v>3472.5404005009118</v>
      </c>
      <c r="BU56" s="275">
        <f t="shared" si="29"/>
        <v>8948.3005772386041</v>
      </c>
      <c r="BV56" s="265">
        <f t="shared" si="29"/>
        <v>3530.7003328351734</v>
      </c>
      <c r="BW56" s="275">
        <f t="shared" si="29"/>
        <v>11127.078877559568</v>
      </c>
      <c r="BX56" s="265">
        <f t="shared" si="29"/>
        <v>4312.7929165493515</v>
      </c>
      <c r="CA56" s="268">
        <f t="shared" si="31"/>
        <v>2162.8974657053327</v>
      </c>
      <c r="CB56" s="271">
        <f t="shared" si="32"/>
        <v>6701.3409550202987</v>
      </c>
      <c r="CC56" s="275">
        <f t="shared" si="31"/>
        <v>8798.7229350560665</v>
      </c>
      <c r="CD56" s="265">
        <f t="shared" si="31"/>
        <v>3853.7930316421307</v>
      </c>
      <c r="CE56" s="275">
        <f t="shared" si="31"/>
        <v>9451.4040450832472</v>
      </c>
      <c r="CF56" s="265">
        <f t="shared" si="31"/>
        <v>3918.0710665189481</v>
      </c>
      <c r="CG56" s="275">
        <f t="shared" si="31"/>
        <v>12333.972618790236</v>
      </c>
      <c r="CH56" s="265">
        <f t="shared" si="31"/>
        <v>5145.2594124795432</v>
      </c>
      <c r="CK56" s="268">
        <f t="shared" si="33"/>
        <v>2145.3992278607457</v>
      </c>
      <c r="CL56" s="271">
        <f t="shared" si="34"/>
        <v>5764.8959887212295</v>
      </c>
      <c r="CM56" s="275">
        <f t="shared" si="33"/>
        <v>12913.593113784234</v>
      </c>
      <c r="CN56" s="265">
        <f t="shared" si="33"/>
        <v>4664.0587113168858</v>
      </c>
      <c r="CO56" s="275">
        <f t="shared" si="33"/>
        <v>13913.224645729395</v>
      </c>
      <c r="CP56" s="265">
        <f t="shared" si="33"/>
        <v>4738.554611766408</v>
      </c>
      <c r="CQ56" s="275">
        <f t="shared" si="33"/>
        <v>19061.973114293021</v>
      </c>
      <c r="CR56" s="265">
        <f t="shared" si="33"/>
        <v>6178.5285621972216</v>
      </c>
      <c r="CV56" s="268">
        <f t="shared" si="35"/>
        <v>3079.8887028376612</v>
      </c>
      <c r="CW56" s="271">
        <f t="shared" si="36"/>
        <v>7858.4487696724209</v>
      </c>
      <c r="CX56" s="275"/>
      <c r="CY56" s="265"/>
      <c r="CZ56" s="275"/>
      <c r="DA56" s="265"/>
      <c r="DB56" s="275"/>
      <c r="DC56" s="265"/>
      <c r="DG56" s="268">
        <f t="shared" si="37"/>
        <v>5505.7040501513802</v>
      </c>
      <c r="DH56" s="271">
        <f t="shared" si="38"/>
        <v>5257.5172185162137</v>
      </c>
      <c r="DI56" s="275"/>
      <c r="DJ56" s="265"/>
      <c r="DK56" s="275"/>
      <c r="DL56" s="265"/>
      <c r="DM56" s="275"/>
      <c r="DN56" s="265"/>
      <c r="DP56" s="268">
        <f t="shared" si="39"/>
        <v>4416.7169496011002</v>
      </c>
      <c r="DQ56" s="271">
        <f t="shared" si="40"/>
        <v>5163.7845780988064</v>
      </c>
      <c r="DR56" s="275"/>
      <c r="DS56" s="265"/>
      <c r="DT56" s="275"/>
      <c r="DU56" s="265"/>
      <c r="DV56" s="275"/>
      <c r="DW56" s="265"/>
      <c r="DY56" s="268">
        <f t="shared" si="41"/>
        <v>4532.6415075698305</v>
      </c>
      <c r="DZ56" s="271">
        <f t="shared" si="42"/>
        <v>6350.0842695454903</v>
      </c>
      <c r="EA56" s="275"/>
      <c r="EB56" s="265"/>
      <c r="EC56" s="275"/>
      <c r="ED56" s="265"/>
      <c r="EE56" s="275"/>
      <c r="EF56" s="265"/>
    </row>
    <row r="57" spans="2:136">
      <c r="B57" s="268">
        <f t="shared" ref="B57:I68" si="43">10^B22</f>
        <v>4758.2879534993463</v>
      </c>
      <c r="C57" s="271">
        <f t="shared" si="11"/>
        <v>5359.7214507400076</v>
      </c>
      <c r="D57" s="442">
        <f t="shared" si="12"/>
        <v>6920.6452019571207</v>
      </c>
      <c r="E57" s="265">
        <f t="shared" si="43"/>
        <v>6946.0478896272889</v>
      </c>
      <c r="F57" s="275">
        <f t="shared" si="43"/>
        <v>18329.364415999687</v>
      </c>
      <c r="G57" s="265">
        <f t="shared" si="43"/>
        <v>7860.5955250110892</v>
      </c>
      <c r="H57" s="275">
        <f t="shared" si="43"/>
        <v>24239.745745992932</v>
      </c>
      <c r="I57" s="265">
        <f t="shared" si="43"/>
        <v>9818.2895138505592</v>
      </c>
      <c r="K57" s="268">
        <f t="shared" ref="K57:R68" si="44">10^K22</f>
        <v>4212.3045226402146</v>
      </c>
      <c r="L57" s="271">
        <f t="shared" si="14"/>
        <v>5297.9805477479804</v>
      </c>
      <c r="M57" s="442">
        <f t="shared" si="15"/>
        <v>5543.297943867331</v>
      </c>
      <c r="N57" s="265">
        <f t="shared" si="44"/>
        <v>5037.1530178666244</v>
      </c>
      <c r="O57" s="275">
        <f t="shared" si="44"/>
        <v>14456.085926626149</v>
      </c>
      <c r="P57" s="265">
        <f t="shared" si="44"/>
        <v>5757.9522497119151</v>
      </c>
      <c r="Q57" s="275">
        <f t="shared" si="44"/>
        <v>21598.365141356368</v>
      </c>
      <c r="R57" s="265">
        <f t="shared" si="44"/>
        <v>8000.7847025920564</v>
      </c>
      <c r="T57" s="268">
        <f t="shared" ref="T57:AA68" si="45">10^T22</f>
        <v>3732.5129170213058</v>
      </c>
      <c r="U57" s="271">
        <f t="shared" si="17"/>
        <v>2561.577746596563</v>
      </c>
      <c r="V57" s="442">
        <f t="shared" si="18"/>
        <v>2814.1281204644347</v>
      </c>
      <c r="W57" s="265">
        <f t="shared" si="45"/>
        <v>3037.6314917129253</v>
      </c>
      <c r="X57" s="275">
        <f t="shared" si="45"/>
        <v>7354.100783128285</v>
      </c>
      <c r="Y57" s="265">
        <f t="shared" si="45"/>
        <v>3513.7048494968658</v>
      </c>
      <c r="Z57" s="275">
        <f t="shared" si="45"/>
        <v>11050.825072292773</v>
      </c>
      <c r="AA57" s="265">
        <f t="shared" si="45"/>
        <v>5074.3479952638145</v>
      </c>
      <c r="AC57" s="268">
        <f t="shared" ref="AC57:AJ68" si="46">10^AC22</f>
        <v>5072.8937635217317</v>
      </c>
      <c r="AD57" s="271">
        <f t="shared" si="20"/>
        <v>5249.4117436178303</v>
      </c>
      <c r="AE57" s="442">
        <f t="shared" si="21"/>
        <v>5766.6413392735603</v>
      </c>
      <c r="AF57" s="265">
        <f t="shared" si="46"/>
        <v>5024.900308479032</v>
      </c>
      <c r="AG57" s="275">
        <f t="shared" si="46"/>
        <v>7354.100783128285</v>
      </c>
      <c r="AH57" s="265">
        <f t="shared" si="46"/>
        <v>5740.2418855719598</v>
      </c>
      <c r="AI57" s="275">
        <f t="shared" si="46"/>
        <v>11050.825072292773</v>
      </c>
      <c r="AJ57" s="265">
        <f t="shared" si="46"/>
        <v>7960.2124530760657</v>
      </c>
      <c r="AL57" s="268">
        <f t="shared" ref="AL57:AS68" si="47">10^AL22</f>
        <v>4935.1564817725111</v>
      </c>
      <c r="AM57" s="271">
        <f t="shared" si="23"/>
        <v>4982.998831511185</v>
      </c>
      <c r="AN57" s="275">
        <f t="shared" si="24"/>
        <v>5272.3309965258059</v>
      </c>
      <c r="AO57" s="265">
        <f t="shared" si="47"/>
        <v>4752.1214051989018</v>
      </c>
      <c r="AP57" s="275">
        <f t="shared" si="47"/>
        <v>13730.035389806564</v>
      </c>
      <c r="AQ57" s="265">
        <f t="shared" si="47"/>
        <v>5439.3376245891923</v>
      </c>
      <c r="AR57" s="275">
        <f t="shared" si="47"/>
        <v>20429.877366137494</v>
      </c>
      <c r="AS57" s="265">
        <f t="shared" si="47"/>
        <v>7589.6518037966061</v>
      </c>
      <c r="AW57" s="268">
        <f t="shared" ref="AW57:BD68" si="48">10^AW22</f>
        <v>3958.8089168734982</v>
      </c>
      <c r="AX57" s="271">
        <f t="shared" si="26"/>
        <v>4568.1835174714479</v>
      </c>
      <c r="AY57" s="275">
        <f t="shared" si="48"/>
        <v>12723.657039108853</v>
      </c>
      <c r="AZ57" s="265">
        <f t="shared" si="48"/>
        <v>6037.0436296189391</v>
      </c>
      <c r="BA57" s="275">
        <f t="shared" si="48"/>
        <v>13679.528475602661</v>
      </c>
      <c r="BB57" s="265">
        <f t="shared" si="48"/>
        <v>4960.683350718974</v>
      </c>
      <c r="BC57" s="275">
        <f t="shared" si="48"/>
        <v>17709.282724681154</v>
      </c>
      <c r="BD57" s="265">
        <f t="shared" si="48"/>
        <v>6287.685707431584</v>
      </c>
      <c r="BG57" s="268">
        <f t="shared" ref="BG57:BN68" si="49">10^BG22</f>
        <v>4101.046698883436</v>
      </c>
      <c r="BH57" s="271">
        <f t="shared" si="28"/>
        <v>5058.6672221741082</v>
      </c>
      <c r="BI57" s="275">
        <f t="shared" si="49"/>
        <v>12890.273407168886</v>
      </c>
      <c r="BJ57" s="265">
        <f t="shared" si="49"/>
        <v>5339.9062120985391</v>
      </c>
      <c r="BK57" s="275">
        <f t="shared" si="49"/>
        <v>13854.281193038241</v>
      </c>
      <c r="BL57" s="265">
        <f t="shared" si="49"/>
        <v>5419.77147469391</v>
      </c>
      <c r="BM57" s="275">
        <f t="shared" si="49"/>
        <v>19537.591421179903</v>
      </c>
      <c r="BN57" s="265">
        <f t="shared" si="49"/>
        <v>7182.7471111409704</v>
      </c>
      <c r="BQ57" s="268">
        <f t="shared" ref="BQ57:BX68" si="50">10^BQ22</f>
        <v>1280.2934717386261</v>
      </c>
      <c r="BR57" s="271">
        <f t="shared" si="30"/>
        <v>3014.3441108704778</v>
      </c>
      <c r="BS57" s="275">
        <f t="shared" si="50"/>
        <v>8445.1000351888615</v>
      </c>
      <c r="BT57" s="265">
        <f t="shared" si="50"/>
        <v>3535.2597363252835</v>
      </c>
      <c r="BU57" s="275">
        <f t="shared" si="50"/>
        <v>9084.7598156722051</v>
      </c>
      <c r="BV57" s="265">
        <f t="shared" si="50"/>
        <v>3592.0941496158539</v>
      </c>
      <c r="BW57" s="275">
        <f t="shared" si="50"/>
        <v>11271.274871164622</v>
      </c>
      <c r="BX57" s="265">
        <f t="shared" si="50"/>
        <v>4377.4706240475243</v>
      </c>
      <c r="CA57" s="268">
        <f t="shared" ref="CA57:CH68" si="51">10^CA22</f>
        <v>2200.6329737931087</v>
      </c>
      <c r="CB57" s="271">
        <f t="shared" si="32"/>
        <v>6803.5346481481356</v>
      </c>
      <c r="CC57" s="275">
        <f t="shared" si="51"/>
        <v>8931.1843285913092</v>
      </c>
      <c r="CD57" s="265">
        <f t="shared" si="51"/>
        <v>3919.2979498954455</v>
      </c>
      <c r="CE57" s="275">
        <f t="shared" si="51"/>
        <v>9586.6391743408822</v>
      </c>
      <c r="CF57" s="265">
        <f t="shared" si="51"/>
        <v>3982.0198326023838</v>
      </c>
      <c r="CG57" s="275">
        <f t="shared" si="51"/>
        <v>12478.784861778189</v>
      </c>
      <c r="CH57" s="265">
        <f t="shared" si="51"/>
        <v>5215.7298203747559</v>
      </c>
      <c r="CK57" s="268">
        <f t="shared" ref="CK57:CR68" si="52">10^CK22</f>
        <v>2185.510137630461</v>
      </c>
      <c r="CL57" s="271">
        <f t="shared" si="34"/>
        <v>5835.0360450434391</v>
      </c>
      <c r="CM57" s="275">
        <f t="shared" si="52"/>
        <v>13128.752218860051</v>
      </c>
      <c r="CN57" s="265">
        <f t="shared" si="52"/>
        <v>4746.7044512175116</v>
      </c>
      <c r="CO57" s="275">
        <f t="shared" si="52"/>
        <v>14134.362737217134</v>
      </c>
      <c r="CP57" s="265">
        <f t="shared" si="52"/>
        <v>4819.4026191922867</v>
      </c>
      <c r="CQ57" s="275">
        <f t="shared" si="52"/>
        <v>19293.975849196981</v>
      </c>
      <c r="CR57" s="265">
        <f t="shared" si="52"/>
        <v>6259.3882712407831</v>
      </c>
      <c r="CV57" s="268">
        <f t="shared" ref="CV57:CV68" si="53">10^CV22</f>
        <v>3128.4777820694821</v>
      </c>
      <c r="CW57" s="271">
        <f t="shared" si="36"/>
        <v>7941.4234250793579</v>
      </c>
      <c r="CX57" s="275"/>
      <c r="CY57" s="265"/>
      <c r="CZ57" s="275"/>
      <c r="DA57" s="265"/>
      <c r="DB57" s="275"/>
      <c r="DC57" s="265"/>
      <c r="DG57" s="268">
        <f t="shared" ref="DG57:DG68" si="54">10^DG22</f>
        <v>5593.008409044257</v>
      </c>
      <c r="DH57" s="271">
        <f t="shared" si="38"/>
        <v>5321.8215595306438</v>
      </c>
      <c r="DI57" s="275"/>
      <c r="DJ57" s="265"/>
      <c r="DK57" s="275"/>
      <c r="DL57" s="265"/>
      <c r="DM57" s="275"/>
      <c r="DN57" s="265"/>
      <c r="DP57" s="268">
        <f t="shared" ref="DP57:DP68" si="55">10^DP22</f>
        <v>4483.4307203747239</v>
      </c>
      <c r="DQ57" s="271">
        <f t="shared" si="40"/>
        <v>5226.9078981380926</v>
      </c>
      <c r="DR57" s="275"/>
      <c r="DS57" s="265"/>
      <c r="DT57" s="275"/>
      <c r="DU57" s="265"/>
      <c r="DV57" s="275"/>
      <c r="DW57" s="265"/>
      <c r="DY57" s="268">
        <f t="shared" ref="DY57:DY68" si="56">10^DY22</f>
        <v>4594.1900430759597</v>
      </c>
      <c r="DZ57" s="271">
        <f t="shared" si="42"/>
        <v>6423.6372609857199</v>
      </c>
      <c r="EA57" s="275"/>
      <c r="EB57" s="265"/>
      <c r="EC57" s="275"/>
      <c r="ED57" s="265"/>
      <c r="EE57" s="275"/>
      <c r="EF57" s="265"/>
    </row>
    <row r="58" spans="2:136">
      <c r="B58" s="268">
        <f t="shared" si="43"/>
        <v>4859.288434767218</v>
      </c>
      <c r="C58" s="271">
        <f t="shared" si="11"/>
        <v>5420.5077617097577</v>
      </c>
      <c r="D58" s="442">
        <f t="shared" si="12"/>
        <v>7033.346153943241</v>
      </c>
      <c r="E58" s="265">
        <f t="shared" si="43"/>
        <v>7061.9796453807794</v>
      </c>
      <c r="F58" s="275">
        <f t="shared" si="43"/>
        <v>18589.471710715396</v>
      </c>
      <c r="G58" s="265">
        <f t="shared" si="43"/>
        <v>7974.0415304942044</v>
      </c>
      <c r="H58" s="275">
        <f t="shared" si="43"/>
        <v>24487.600773164173</v>
      </c>
      <c r="I58" s="265">
        <f t="shared" si="43"/>
        <v>9918.1658911807808</v>
      </c>
      <c r="K58" s="268">
        <f t="shared" si="44"/>
        <v>4301.3913218348453</v>
      </c>
      <c r="L58" s="271">
        <f t="shared" si="14"/>
        <v>5360.6800471804791</v>
      </c>
      <c r="M58" s="442">
        <f t="shared" si="15"/>
        <v>5637.5209172687419</v>
      </c>
      <c r="N58" s="265">
        <f t="shared" si="44"/>
        <v>5127.6047629947816</v>
      </c>
      <c r="O58" s="275">
        <f t="shared" si="44"/>
        <v>14684.933855131989</v>
      </c>
      <c r="P58" s="265">
        <f t="shared" si="44"/>
        <v>5853.9741334159917</v>
      </c>
      <c r="Q58" s="275">
        <f t="shared" si="44"/>
        <v>21841.524817070436</v>
      </c>
      <c r="R58" s="265">
        <f t="shared" si="44"/>
        <v>8093.5619590525612</v>
      </c>
      <c r="T58" s="268">
        <f t="shared" si="45"/>
        <v>3808.3650919315151</v>
      </c>
      <c r="U58" s="271">
        <f t="shared" si="17"/>
        <v>2588.6784186508662</v>
      </c>
      <c r="V58" s="442">
        <f t="shared" si="18"/>
        <v>2862.7208249342007</v>
      </c>
      <c r="W58" s="265">
        <f t="shared" si="45"/>
        <v>3096.7179482278702</v>
      </c>
      <c r="X58" s="275">
        <f t="shared" si="45"/>
        <v>7472.4015708733859</v>
      </c>
      <c r="Y58" s="265">
        <f t="shared" si="45"/>
        <v>3578.0345817622683</v>
      </c>
      <c r="Z58" s="275">
        <f t="shared" si="45"/>
        <v>11177.361333684297</v>
      </c>
      <c r="AA58" s="265">
        <f t="shared" si="45"/>
        <v>5141.60119711069</v>
      </c>
      <c r="AC58" s="268">
        <f t="shared" si="46"/>
        <v>5179.8512248962224</v>
      </c>
      <c r="AD58" s="271">
        <f t="shared" si="20"/>
        <v>5305.1600883421843</v>
      </c>
      <c r="AE58" s="442">
        <f t="shared" si="21"/>
        <v>5864.162608843294</v>
      </c>
      <c r="AF58" s="265">
        <f t="shared" si="46"/>
        <v>5114.7188222044888</v>
      </c>
      <c r="AG58" s="275">
        <f t="shared" si="46"/>
        <v>7472.4015708733859</v>
      </c>
      <c r="AH58" s="265">
        <f t="shared" si="46"/>
        <v>5835.4660983822414</v>
      </c>
      <c r="AI58" s="275">
        <f t="shared" si="46"/>
        <v>11177.361333684297</v>
      </c>
      <c r="AJ58" s="265">
        <f t="shared" si="46"/>
        <v>8051.8574484170076</v>
      </c>
      <c r="AL58" s="268">
        <f t="shared" si="47"/>
        <v>5029.3571623143498</v>
      </c>
      <c r="AM58" s="271">
        <f t="shared" si="23"/>
        <v>5035.9178918150219</v>
      </c>
      <c r="AN58" s="275">
        <f t="shared" si="24"/>
        <v>5361.0126263107968</v>
      </c>
      <c r="AO58" s="265">
        <f t="shared" si="47"/>
        <v>4838.2557655789042</v>
      </c>
      <c r="AP58" s="275">
        <f t="shared" si="47"/>
        <v>13945.114211792235</v>
      </c>
      <c r="AQ58" s="265">
        <f t="shared" si="47"/>
        <v>5531.0273984359101</v>
      </c>
      <c r="AR58" s="275">
        <f t="shared" si="47"/>
        <v>20657.454082554872</v>
      </c>
      <c r="AS58" s="265">
        <f t="shared" si="47"/>
        <v>7678.9913826046495</v>
      </c>
      <c r="AW58" s="268">
        <f t="shared" si="48"/>
        <v>4030.6369602330387</v>
      </c>
      <c r="AX58" s="271">
        <f t="shared" si="26"/>
        <v>4618.7040614786238</v>
      </c>
      <c r="AY58" s="275">
        <f t="shared" si="48"/>
        <v>12910.353672764066</v>
      </c>
      <c r="AZ58" s="265">
        <f t="shared" si="48"/>
        <v>6157.0090817472619</v>
      </c>
      <c r="BA58" s="275">
        <f t="shared" si="48"/>
        <v>13870.766094513998</v>
      </c>
      <c r="BB58" s="265">
        <f t="shared" si="48"/>
        <v>5036.1341535280098</v>
      </c>
      <c r="BC58" s="275">
        <f t="shared" si="48"/>
        <v>17915.253234068303</v>
      </c>
      <c r="BD58" s="265">
        <f t="shared" si="48"/>
        <v>6366.4641015338711</v>
      </c>
      <c r="BG58" s="268">
        <f t="shared" si="49"/>
        <v>4176.7475620607511</v>
      </c>
      <c r="BH58" s="271">
        <f t="shared" si="28"/>
        <v>5112.5933581881163</v>
      </c>
      <c r="BI58" s="275">
        <f t="shared" si="49"/>
        <v>13072.380774990561</v>
      </c>
      <c r="BJ58" s="265">
        <f t="shared" si="49"/>
        <v>5419.6622472018826</v>
      </c>
      <c r="BK58" s="275">
        <f t="shared" si="49"/>
        <v>14040.538497317279</v>
      </c>
      <c r="BL58" s="265">
        <f t="shared" si="49"/>
        <v>5497.4646861382435</v>
      </c>
      <c r="BM58" s="275">
        <f t="shared" si="49"/>
        <v>19710.364643341232</v>
      </c>
      <c r="BN58" s="265">
        <f t="shared" si="49"/>
        <v>7250.5767608605584</v>
      </c>
      <c r="BQ58" s="268">
        <f t="shared" si="50"/>
        <v>1300.1481422318698</v>
      </c>
      <c r="BR58" s="271">
        <f t="shared" si="30"/>
        <v>3047.7407074425068</v>
      </c>
      <c r="BS58" s="275">
        <f t="shared" si="50"/>
        <v>8570.6326395814995</v>
      </c>
      <c r="BT58" s="265">
        <f t="shared" si="50"/>
        <v>3594.5766140374453</v>
      </c>
      <c r="BU58" s="275">
        <f t="shared" si="50"/>
        <v>9213.4292413274688</v>
      </c>
      <c r="BV58" s="265">
        <f t="shared" si="50"/>
        <v>3650.1129224407946</v>
      </c>
      <c r="BW58" s="275">
        <f t="shared" si="50"/>
        <v>11406.858056089632</v>
      </c>
      <c r="BX58" s="265">
        <f t="shared" si="50"/>
        <v>4438.4336158485712</v>
      </c>
      <c r="CA58" s="268">
        <f t="shared" si="51"/>
        <v>2236.3592485463164</v>
      </c>
      <c r="CB58" s="271">
        <f t="shared" si="32"/>
        <v>6899.8945864805428</v>
      </c>
      <c r="CC58" s="275">
        <f t="shared" si="51"/>
        <v>9056.0156040287584</v>
      </c>
      <c r="CD58" s="265">
        <f t="shared" si="51"/>
        <v>3981.1983509608972</v>
      </c>
      <c r="CE58" s="275">
        <f t="shared" si="51"/>
        <v>9713.9330795171481</v>
      </c>
      <c r="CF58" s="265">
        <f t="shared" si="51"/>
        <v>4042.4051641572137</v>
      </c>
      <c r="CG58" s="275">
        <f t="shared" si="51"/>
        <v>12614.693559519588</v>
      </c>
      <c r="CH58" s="265">
        <f t="shared" si="51"/>
        <v>5282.0242872826766</v>
      </c>
      <c r="CK58" s="268">
        <f t="shared" si="52"/>
        <v>2223.5481394931162</v>
      </c>
      <c r="CL58" s="271">
        <f t="shared" si="34"/>
        <v>5901.0263004271064</v>
      </c>
      <c r="CM58" s="275">
        <f t="shared" si="52"/>
        <v>13331.994035112177</v>
      </c>
      <c r="CN58" s="265">
        <f t="shared" si="52"/>
        <v>4824.760620585429</v>
      </c>
      <c r="CO58" s="275">
        <f t="shared" si="52"/>
        <v>14343.001353451065</v>
      </c>
      <c r="CP58" s="265">
        <f t="shared" si="52"/>
        <v>4895.7054916113957</v>
      </c>
      <c r="CQ58" s="275">
        <f t="shared" si="52"/>
        <v>19511.874970773919</v>
      </c>
      <c r="CR58" s="265">
        <f t="shared" si="52"/>
        <v>6335.3715936015087</v>
      </c>
      <c r="CV58" s="268">
        <f t="shared" si="53"/>
        <v>3174.3236934745378</v>
      </c>
      <c r="CW58" s="271">
        <f t="shared" si="36"/>
        <v>8019.3301462076288</v>
      </c>
      <c r="CX58" s="275"/>
      <c r="CY58" s="265"/>
      <c r="CZ58" s="275"/>
      <c r="DA58" s="265"/>
      <c r="DB58" s="275"/>
      <c r="DC58" s="265"/>
      <c r="DG58" s="268">
        <f t="shared" si="54"/>
        <v>5675.1372058627812</v>
      </c>
      <c r="DH58" s="271">
        <f t="shared" si="38"/>
        <v>5382.3272023977706</v>
      </c>
      <c r="DI58" s="275"/>
      <c r="DJ58" s="265"/>
      <c r="DK58" s="275"/>
      <c r="DL58" s="265"/>
      <c r="DM58" s="275"/>
      <c r="DN58" s="265"/>
      <c r="DP58" s="268">
        <f t="shared" si="55"/>
        <v>4546.0857685841056</v>
      </c>
      <c r="DQ58" s="271">
        <f t="shared" si="40"/>
        <v>5286.301908202613</v>
      </c>
      <c r="DR58" s="275"/>
      <c r="DS58" s="265"/>
      <c r="DT58" s="275"/>
      <c r="DU58" s="265"/>
      <c r="DV58" s="275"/>
      <c r="DW58" s="265"/>
      <c r="DY58" s="268">
        <f t="shared" si="56"/>
        <v>4651.9214356567245</v>
      </c>
      <c r="DZ58" s="271">
        <f t="shared" si="42"/>
        <v>6492.7876082003586</v>
      </c>
      <c r="EA58" s="275"/>
      <c r="EB58" s="265"/>
      <c r="EC58" s="275"/>
      <c r="ED58" s="265"/>
      <c r="EE58" s="275"/>
      <c r="EF58" s="265"/>
    </row>
    <row r="59" spans="2:136">
      <c r="B59" s="268">
        <f t="shared" si="43"/>
        <v>4955.3118187211448</v>
      </c>
      <c r="C59" s="271">
        <f t="shared" si="11"/>
        <v>5477.9153276978514</v>
      </c>
      <c r="D59" s="442">
        <f t="shared" si="12"/>
        <v>7139.9421735731676</v>
      </c>
      <c r="E59" s="265">
        <f t="shared" si="43"/>
        <v>7171.3937190715797</v>
      </c>
      <c r="F59" s="275">
        <f t="shared" si="43"/>
        <v>18834.951958479658</v>
      </c>
      <c r="G59" s="265">
        <f t="shared" si="43"/>
        <v>8080.851524367522</v>
      </c>
      <c r="H59" s="275">
        <f t="shared" si="43"/>
        <v>24720.51116245021</v>
      </c>
      <c r="I59" s="265">
        <f t="shared" si="43"/>
        <v>10011.760020949794</v>
      </c>
      <c r="K59" s="268">
        <f t="shared" si="44"/>
        <v>4386.2194468604612</v>
      </c>
      <c r="L59" s="271">
        <f t="shared" si="14"/>
        <v>5419.9323142522244</v>
      </c>
      <c r="M59" s="442">
        <f t="shared" si="15"/>
        <v>5726.9608176287411</v>
      </c>
      <c r="N59" s="265">
        <f t="shared" si="44"/>
        <v>5213.3926125735779</v>
      </c>
      <c r="O59" s="275">
        <f t="shared" si="44"/>
        <v>14901.750867976487</v>
      </c>
      <c r="P59" s="265">
        <f t="shared" si="44"/>
        <v>5944.8647605644765</v>
      </c>
      <c r="Q59" s="275">
        <f t="shared" si="44"/>
        <v>22070.494463778854</v>
      </c>
      <c r="R59" s="265">
        <f t="shared" si="44"/>
        <v>8180.8270589079439</v>
      </c>
      <c r="T59" s="268">
        <f t="shared" si="45"/>
        <v>3880.5498538385345</v>
      </c>
      <c r="U59" s="271">
        <f t="shared" si="17"/>
        <v>2614.249281260199</v>
      </c>
      <c r="V59" s="442">
        <f t="shared" si="18"/>
        <v>2908.8596206671396</v>
      </c>
      <c r="W59" s="265">
        <f t="shared" si="45"/>
        <v>3152.9303664115391</v>
      </c>
      <c r="X59" s="275">
        <f t="shared" si="45"/>
        <v>7584.5133733838165</v>
      </c>
      <c r="Y59" s="265">
        <f t="shared" si="45"/>
        <v>3639.1258368001841</v>
      </c>
      <c r="Z59" s="275">
        <f t="shared" si="45"/>
        <v>11296.539594901209</v>
      </c>
      <c r="AA59" s="265">
        <f t="shared" si="45"/>
        <v>5205.0608837742075</v>
      </c>
      <c r="AC59" s="268">
        <f t="shared" si="46"/>
        <v>5281.762560583622</v>
      </c>
      <c r="AD59" s="271">
        <f t="shared" si="20"/>
        <v>5357.7635126264277</v>
      </c>
      <c r="AE59" s="442">
        <f t="shared" si="21"/>
        <v>5956.725516266768</v>
      </c>
      <c r="AF59" s="265">
        <f t="shared" si="46"/>
        <v>5199.8923377958508</v>
      </c>
      <c r="AG59" s="275">
        <f t="shared" si="46"/>
        <v>7584.5133733838165</v>
      </c>
      <c r="AH59" s="265">
        <f t="shared" si="46"/>
        <v>5925.5864945061167</v>
      </c>
      <c r="AI59" s="275">
        <f t="shared" si="46"/>
        <v>11296.539594901209</v>
      </c>
      <c r="AJ59" s="265">
        <f t="shared" si="46"/>
        <v>8138.0443549285392</v>
      </c>
      <c r="AL59" s="268">
        <f t="shared" si="47"/>
        <v>5118.9489617191748</v>
      </c>
      <c r="AM59" s="271">
        <f t="shared" si="23"/>
        <v>5085.8516395460147</v>
      </c>
      <c r="AN59" s="275">
        <f t="shared" si="24"/>
        <v>5445.1780634453389</v>
      </c>
      <c r="AO59" s="265">
        <f t="shared" si="47"/>
        <v>4919.9762152967005</v>
      </c>
      <c r="AP59" s="275">
        <f t="shared" si="47"/>
        <v>14148.853199848287</v>
      </c>
      <c r="AQ59" s="265">
        <f t="shared" si="47"/>
        <v>5617.8480650417268</v>
      </c>
      <c r="AR59" s="275">
        <f t="shared" si="47"/>
        <v>20871.724873572864</v>
      </c>
      <c r="AS59" s="265">
        <f t="shared" si="47"/>
        <v>7763.0512365824579</v>
      </c>
      <c r="AW59" s="268">
        <f t="shared" si="48"/>
        <v>4098.8121279063571</v>
      </c>
      <c r="AX59" s="271">
        <f t="shared" si="26"/>
        <v>4666.4020362084129</v>
      </c>
      <c r="AY59" s="275">
        <f t="shared" si="48"/>
        <v>13087.17466673196</v>
      </c>
      <c r="AZ59" s="265">
        <f t="shared" si="48"/>
        <v>6271.4964935747321</v>
      </c>
      <c r="BA59" s="275">
        <f t="shared" si="48"/>
        <v>14051.686065697295</v>
      </c>
      <c r="BB59" s="265">
        <f t="shared" si="48"/>
        <v>5107.54099282689</v>
      </c>
      <c r="BC59" s="275">
        <f t="shared" si="48"/>
        <v>18109.503006264189</v>
      </c>
      <c r="BD59" s="265">
        <f t="shared" si="48"/>
        <v>6440.7828376872912</v>
      </c>
      <c r="BG59" s="268">
        <f t="shared" si="49"/>
        <v>4248.5975465070906</v>
      </c>
      <c r="BH59" s="271">
        <f t="shared" si="28"/>
        <v>5163.4804383521414</v>
      </c>
      <c r="BI59" s="275">
        <f t="shared" si="49"/>
        <v>13245.099593298179</v>
      </c>
      <c r="BJ59" s="265">
        <f t="shared" si="49"/>
        <v>5495.2465849705004</v>
      </c>
      <c r="BK59" s="275">
        <f t="shared" si="49"/>
        <v>14217.008233114013</v>
      </c>
      <c r="BL59" s="265">
        <f t="shared" si="49"/>
        <v>5571.0508102163021</v>
      </c>
      <c r="BM59" s="275">
        <f t="shared" si="49"/>
        <v>19872.957609211306</v>
      </c>
      <c r="BN59" s="265">
        <f t="shared" si="49"/>
        <v>7314.4104220631189</v>
      </c>
      <c r="BQ59" s="268">
        <f t="shared" si="50"/>
        <v>1319.0236297348158</v>
      </c>
      <c r="BR59" s="271">
        <f t="shared" si="30"/>
        <v>3079.2720483712428</v>
      </c>
      <c r="BS59" s="275">
        <f t="shared" si="50"/>
        <v>8689.5484308390187</v>
      </c>
      <c r="BT59" s="265">
        <f t="shared" si="50"/>
        <v>3650.8617887266078</v>
      </c>
      <c r="BU59" s="275">
        <f t="shared" si="50"/>
        <v>9335.180036381882</v>
      </c>
      <c r="BV59" s="265">
        <f t="shared" si="50"/>
        <v>3705.1269487616232</v>
      </c>
      <c r="BW59" s="275">
        <f t="shared" si="50"/>
        <v>11534.814543196082</v>
      </c>
      <c r="BX59" s="265">
        <f t="shared" si="50"/>
        <v>4496.0989891425106</v>
      </c>
      <c r="CA59" s="268">
        <f t="shared" si="51"/>
        <v>2270.2946498415795</v>
      </c>
      <c r="CB59" s="271">
        <f t="shared" si="32"/>
        <v>6991.0731943247829</v>
      </c>
      <c r="CC59" s="275">
        <f t="shared" si="51"/>
        <v>9174.0700154348997</v>
      </c>
      <c r="CD59" s="265">
        <f t="shared" si="51"/>
        <v>4039.8909866366248</v>
      </c>
      <c r="CE59" s="275">
        <f t="shared" si="51"/>
        <v>9834.1816158610854</v>
      </c>
      <c r="CF59" s="265">
        <f t="shared" si="51"/>
        <v>4099.6218920662668</v>
      </c>
      <c r="CG59" s="275">
        <f t="shared" si="51"/>
        <v>12742.733251978358</v>
      </c>
      <c r="CH59" s="265">
        <f t="shared" si="51"/>
        <v>5344.6198535545736</v>
      </c>
      <c r="CK59" s="268">
        <f t="shared" si="52"/>
        <v>2259.7354259385247</v>
      </c>
      <c r="CL59" s="271">
        <f t="shared" si="34"/>
        <v>5963.3445998470925</v>
      </c>
      <c r="CM59" s="275">
        <f t="shared" si="52"/>
        <v>13524.633532271819</v>
      </c>
      <c r="CN59" s="265">
        <f t="shared" si="52"/>
        <v>4898.7315555057085</v>
      </c>
      <c r="CO59" s="275">
        <f t="shared" si="52"/>
        <v>14540.532401166131</v>
      </c>
      <c r="CP59" s="265">
        <f t="shared" si="52"/>
        <v>4967.9660475178371</v>
      </c>
      <c r="CQ59" s="275">
        <f t="shared" si="52"/>
        <v>19717.3016793393</v>
      </c>
      <c r="CR59" s="265">
        <f t="shared" si="52"/>
        <v>6407.0405247426124</v>
      </c>
      <c r="CV59" s="268">
        <f t="shared" si="53"/>
        <v>3217.7324325134687</v>
      </c>
      <c r="CW59" s="271">
        <f t="shared" si="36"/>
        <v>8092.7620359982129</v>
      </c>
      <c r="CX59" s="275"/>
      <c r="CY59" s="265"/>
      <c r="CZ59" s="275"/>
      <c r="DA59" s="265"/>
      <c r="DB59" s="275"/>
      <c r="DC59" s="265"/>
      <c r="DG59" s="268">
        <f t="shared" si="54"/>
        <v>5752.6777393050534</v>
      </c>
      <c r="DH59" s="271">
        <f t="shared" si="38"/>
        <v>5439.4712323170133</v>
      </c>
      <c r="DI59" s="275"/>
      <c r="DJ59" s="265"/>
      <c r="DK59" s="275"/>
      <c r="DL59" s="265"/>
      <c r="DM59" s="275"/>
      <c r="DN59" s="265"/>
      <c r="DP59" s="268">
        <f t="shared" si="55"/>
        <v>4605.1483923482601</v>
      </c>
      <c r="DQ59" s="271">
        <f t="shared" si="40"/>
        <v>5342.3957324166086</v>
      </c>
      <c r="DR59" s="275"/>
      <c r="DS59" s="265"/>
      <c r="DT59" s="275"/>
      <c r="DU59" s="265"/>
      <c r="DV59" s="275"/>
      <c r="DW59" s="265"/>
      <c r="DY59" s="268">
        <f t="shared" si="56"/>
        <v>4706.2802702739409</v>
      </c>
      <c r="DZ59" s="271">
        <f t="shared" si="42"/>
        <v>6558.0452616061166</v>
      </c>
      <c r="EA59" s="275"/>
      <c r="EB59" s="265"/>
      <c r="EC59" s="275"/>
      <c r="ED59" s="265"/>
      <c r="EE59" s="275"/>
      <c r="EF59" s="265"/>
    </row>
    <row r="60" spans="2:136">
      <c r="B60" s="268">
        <f t="shared" si="43"/>
        <v>5046.8534587394024</v>
      </c>
      <c r="C60" s="271">
        <f t="shared" si="11"/>
        <v>5532.3109285753217</v>
      </c>
      <c r="D60" s="442">
        <f t="shared" si="12"/>
        <v>7241.0787464782034</v>
      </c>
      <c r="E60" s="265">
        <f t="shared" si="43"/>
        <v>7274.9815344092713</v>
      </c>
      <c r="F60" s="275">
        <f t="shared" si="43"/>
        <v>19067.38684668627</v>
      </c>
      <c r="G60" s="265">
        <f t="shared" si="43"/>
        <v>8181.7481400615652</v>
      </c>
      <c r="H60" s="275">
        <f t="shared" si="43"/>
        <v>24940.160537270007</v>
      </c>
      <c r="I60" s="265">
        <f t="shared" si="43"/>
        <v>10099.789302166226</v>
      </c>
      <c r="K60" s="268">
        <f t="shared" si="44"/>
        <v>4467.2095208018682</v>
      </c>
      <c r="L60" s="271">
        <f t="shared" si="14"/>
        <v>5476.1095227624573</v>
      </c>
      <c r="M60" s="442">
        <f t="shared" si="15"/>
        <v>5812.1073985199173</v>
      </c>
      <c r="N60" s="265">
        <f t="shared" si="44"/>
        <v>5294.9938001771234</v>
      </c>
      <c r="O60" s="275">
        <f t="shared" si="44"/>
        <v>15107.788576901965</v>
      </c>
      <c r="P60" s="265">
        <f t="shared" si="44"/>
        <v>6031.1585414213305</v>
      </c>
      <c r="Q60" s="275">
        <f t="shared" si="44"/>
        <v>22286.833965538295</v>
      </c>
      <c r="R60" s="265">
        <f t="shared" si="44"/>
        <v>8263.1902115986886</v>
      </c>
      <c r="T60" s="268">
        <f t="shared" si="45"/>
        <v>3949.4314302196062</v>
      </c>
      <c r="U60" s="271">
        <f t="shared" si="17"/>
        <v>2638.4577171309493</v>
      </c>
      <c r="V60" s="442">
        <f t="shared" si="18"/>
        <v>2952.7951095139397</v>
      </c>
      <c r="W60" s="265">
        <f t="shared" si="45"/>
        <v>3206.5558698581817</v>
      </c>
      <c r="X60" s="275">
        <f t="shared" si="45"/>
        <v>7691.0784313209051</v>
      </c>
      <c r="Y60" s="265">
        <f t="shared" si="45"/>
        <v>3697.3072882542378</v>
      </c>
      <c r="Z60" s="275">
        <f t="shared" si="45"/>
        <v>11409.167170948735</v>
      </c>
      <c r="AA60" s="265">
        <f t="shared" si="45"/>
        <v>5265.1363100030903</v>
      </c>
      <c r="AC60" s="268">
        <f t="shared" si="46"/>
        <v>5379.121897379965</v>
      </c>
      <c r="AD60" s="271">
        <f t="shared" si="20"/>
        <v>5407.5659978646981</v>
      </c>
      <c r="AE60" s="442">
        <f t="shared" si="21"/>
        <v>6044.83818495174</v>
      </c>
      <c r="AF60" s="265">
        <f t="shared" si="46"/>
        <v>5280.8967730311597</v>
      </c>
      <c r="AG60" s="275">
        <f t="shared" si="46"/>
        <v>7691.0784313209051</v>
      </c>
      <c r="AH60" s="265">
        <f t="shared" si="46"/>
        <v>6011.1353614201753</v>
      </c>
      <c r="AI60" s="275">
        <f t="shared" si="46"/>
        <v>11409.167170948735</v>
      </c>
      <c r="AJ60" s="265">
        <f t="shared" si="46"/>
        <v>8219.3781732627631</v>
      </c>
      <c r="AL60" s="268">
        <f t="shared" si="47"/>
        <v>5204.3944801453808</v>
      </c>
      <c r="AM60" s="271">
        <f t="shared" si="23"/>
        <v>5133.1265986974695</v>
      </c>
      <c r="AN60" s="275">
        <f t="shared" si="24"/>
        <v>5525.2905190000456</v>
      </c>
      <c r="AO60" s="265">
        <f t="shared" si="47"/>
        <v>4997.7332173248005</v>
      </c>
      <c r="AP60" s="275">
        <f t="shared" si="47"/>
        <v>14342.433926615004</v>
      </c>
      <c r="AQ60" s="265">
        <f t="shared" si="47"/>
        <v>5700.3053005942174</v>
      </c>
      <c r="AR60" s="275">
        <f t="shared" si="47"/>
        <v>21074.154012254283</v>
      </c>
      <c r="AS60" s="265">
        <f t="shared" si="47"/>
        <v>7842.414254884683</v>
      </c>
      <c r="AW60" s="268">
        <f t="shared" si="48"/>
        <v>4163.7054489845559</v>
      </c>
      <c r="AX60" s="271">
        <f t="shared" si="26"/>
        <v>4711.5846586533562</v>
      </c>
      <c r="AY60" s="275">
        <f t="shared" si="48"/>
        <v>13255.154852511223</v>
      </c>
      <c r="AZ60" s="265">
        <f t="shared" si="48"/>
        <v>6381.047057674441</v>
      </c>
      <c r="BA60" s="275">
        <f t="shared" si="48"/>
        <v>14223.37919758546</v>
      </c>
      <c r="BB60" s="265">
        <f t="shared" si="48"/>
        <v>5175.3288576248497</v>
      </c>
      <c r="BC60" s="275">
        <f t="shared" si="48"/>
        <v>18293.305648216399</v>
      </c>
      <c r="BD60" s="265">
        <f t="shared" si="48"/>
        <v>6511.1253560378673</v>
      </c>
      <c r="BG60" s="268">
        <f t="shared" si="49"/>
        <v>4316.9867719156173</v>
      </c>
      <c r="BH60" s="271">
        <f t="shared" si="28"/>
        <v>5211.6606972117688</v>
      </c>
      <c r="BI60" s="275">
        <f t="shared" si="49"/>
        <v>13409.410826511588</v>
      </c>
      <c r="BJ60" s="265">
        <f t="shared" si="49"/>
        <v>5567.0954921743423</v>
      </c>
      <c r="BK60" s="275">
        <f t="shared" si="49"/>
        <v>14384.721594582657</v>
      </c>
      <c r="BL60" s="265">
        <f t="shared" si="49"/>
        <v>5640.9619080420252</v>
      </c>
      <c r="BM60" s="275">
        <f t="shared" si="49"/>
        <v>20026.50228781984</v>
      </c>
      <c r="BN60" s="265">
        <f t="shared" si="49"/>
        <v>7374.6925461906903</v>
      </c>
      <c r="BQ60" s="268">
        <f t="shared" si="50"/>
        <v>1337.0203972560662</v>
      </c>
      <c r="BR60" s="271">
        <f t="shared" si="30"/>
        <v>3109.1411191822481</v>
      </c>
      <c r="BS60" s="275">
        <f t="shared" si="50"/>
        <v>8802.5395055863755</v>
      </c>
      <c r="BT60" s="265">
        <f t="shared" si="50"/>
        <v>3704.427031030832</v>
      </c>
      <c r="BU60" s="275">
        <f t="shared" si="50"/>
        <v>9450.7423827372859</v>
      </c>
      <c r="BV60" s="265">
        <f t="shared" si="50"/>
        <v>3757.4473508494862</v>
      </c>
      <c r="BW60" s="275">
        <f t="shared" si="50"/>
        <v>11655.968361306695</v>
      </c>
      <c r="BX60" s="265">
        <f t="shared" si="50"/>
        <v>4550.8161627306918</v>
      </c>
      <c r="CA60" s="268">
        <f t="shared" si="51"/>
        <v>2302.6227995251438</v>
      </c>
      <c r="CB60" s="271">
        <f t="shared" si="32"/>
        <v>7077.6173015332033</v>
      </c>
      <c r="CC60" s="275">
        <f t="shared" si="51"/>
        <v>9286.0628093829655</v>
      </c>
      <c r="CD60" s="265">
        <f t="shared" si="51"/>
        <v>4095.7090280424054</v>
      </c>
      <c r="CE60" s="275">
        <f t="shared" si="51"/>
        <v>9948.1349431694707</v>
      </c>
      <c r="CF60" s="265">
        <f t="shared" si="51"/>
        <v>4154.0012989591642</v>
      </c>
      <c r="CG60" s="275">
        <f t="shared" si="51"/>
        <v>12863.766765424127</v>
      </c>
      <c r="CH60" s="265">
        <f t="shared" si="51"/>
        <v>5403.9152680443794</v>
      </c>
      <c r="CK60" s="268">
        <f t="shared" si="52"/>
        <v>2294.259142181756</v>
      </c>
      <c r="CL60" s="271">
        <f t="shared" si="34"/>
        <v>6022.3897594739938</v>
      </c>
      <c r="CM60" s="275">
        <f t="shared" si="52"/>
        <v>13707.774668649156</v>
      </c>
      <c r="CN60" s="265">
        <f t="shared" si="52"/>
        <v>4969.041009928419</v>
      </c>
      <c r="CO60" s="275">
        <f t="shared" si="52"/>
        <v>14728.123149693825</v>
      </c>
      <c r="CP60" s="265">
        <f t="shared" si="52"/>
        <v>5036.6064060498447</v>
      </c>
      <c r="CQ60" s="275">
        <f t="shared" si="52"/>
        <v>19911.617164721756</v>
      </c>
      <c r="CR60" s="265">
        <f t="shared" si="52"/>
        <v>6474.8643067232551</v>
      </c>
      <c r="CV60" s="268">
        <f t="shared" si="53"/>
        <v>3258.9605471324098</v>
      </c>
      <c r="CW60" s="271">
        <f t="shared" si="36"/>
        <v>8162.213054225138</v>
      </c>
      <c r="CX60" s="275"/>
      <c r="CY60" s="265"/>
      <c r="CZ60" s="275"/>
      <c r="DA60" s="265"/>
      <c r="DB60" s="275"/>
      <c r="DC60" s="265"/>
      <c r="DG60" s="268">
        <f t="shared" si="54"/>
        <v>5826.1216202877204</v>
      </c>
      <c r="DH60" s="271">
        <f t="shared" si="38"/>
        <v>5493.6184820946828</v>
      </c>
      <c r="DI60" s="275"/>
      <c r="DJ60" s="265"/>
      <c r="DK60" s="275"/>
      <c r="DL60" s="265"/>
      <c r="DM60" s="275"/>
      <c r="DN60" s="265"/>
      <c r="DP60" s="268">
        <f t="shared" si="55"/>
        <v>4661.0083346494403</v>
      </c>
      <c r="DQ60" s="271">
        <f t="shared" si="40"/>
        <v>5395.5475559865945</v>
      </c>
      <c r="DR60" s="275"/>
      <c r="DS60" s="265"/>
      <c r="DT60" s="275"/>
      <c r="DU60" s="265"/>
      <c r="DV60" s="275"/>
      <c r="DW60" s="265"/>
      <c r="DY60" s="268">
        <f t="shared" si="56"/>
        <v>4757.6373830023713</v>
      </c>
      <c r="DZ60" s="271">
        <f t="shared" si="42"/>
        <v>6619.8355069266227</v>
      </c>
      <c r="EA60" s="275"/>
      <c r="EB60" s="265"/>
      <c r="EC60" s="275"/>
      <c r="ED60" s="265"/>
      <c r="EE60" s="275"/>
      <c r="EF60" s="265"/>
    </row>
    <row r="61" spans="2:136">
      <c r="B61" s="268">
        <f t="shared" si="43"/>
        <v>5134.3361124641178</v>
      </c>
      <c r="C61" s="271">
        <f t="shared" si="11"/>
        <v>5584.0039751838349</v>
      </c>
      <c r="D61" s="442">
        <f t="shared" si="12"/>
        <v>7337.3026512315992</v>
      </c>
      <c r="E61" s="265">
        <f t="shared" si="43"/>
        <v>7373.3290472486506</v>
      </c>
      <c r="F61" s="275">
        <f t="shared" si="43"/>
        <v>19288.112297740412</v>
      </c>
      <c r="G61" s="265">
        <f t="shared" si="43"/>
        <v>8277.3416776777449</v>
      </c>
      <c r="H61" s="275">
        <f t="shared" si="43"/>
        <v>25147.96320733165</v>
      </c>
      <c r="I61" s="265">
        <f t="shared" si="43"/>
        <v>10182.855679068645</v>
      </c>
      <c r="K61" s="268">
        <f t="shared" si="44"/>
        <v>4544.7206454643556</v>
      </c>
      <c r="L61" s="271">
        <f t="shared" si="14"/>
        <v>5529.5258413349402</v>
      </c>
      <c r="M61" s="442">
        <f t="shared" si="15"/>
        <v>5893.3769005094173</v>
      </c>
      <c r="N61" s="265">
        <f t="shared" si="44"/>
        <v>5372.8141580974461</v>
      </c>
      <c r="O61" s="275">
        <f t="shared" si="44"/>
        <v>15304.108873707621</v>
      </c>
      <c r="P61" s="265">
        <f t="shared" si="44"/>
        <v>6113.3090464603856</v>
      </c>
      <c r="Q61" s="275">
        <f t="shared" si="44"/>
        <v>22491.857959713099</v>
      </c>
      <c r="R61" s="265">
        <f t="shared" si="44"/>
        <v>8341.165404852487</v>
      </c>
      <c r="T61" s="268">
        <f t="shared" si="45"/>
        <v>4015.3205801222675</v>
      </c>
      <c r="U61" s="271">
        <f t="shared" si="17"/>
        <v>2661.4447916516142</v>
      </c>
      <c r="V61" s="442">
        <f t="shared" si="18"/>
        <v>2994.7403417162218</v>
      </c>
      <c r="W61" s="265">
        <f t="shared" si="45"/>
        <v>3257.8392006641789</v>
      </c>
      <c r="X61" s="275">
        <f t="shared" si="45"/>
        <v>7792.6417942852813</v>
      </c>
      <c r="Y61" s="265">
        <f t="shared" si="45"/>
        <v>3752.8586284826592</v>
      </c>
      <c r="Z61" s="275">
        <f t="shared" si="45"/>
        <v>11515.924611097475</v>
      </c>
      <c r="AA61" s="265">
        <f t="shared" si="45"/>
        <v>5322.1732360292308</v>
      </c>
      <c r="AC61" s="268">
        <f t="shared" si="46"/>
        <v>5472.3514946916266</v>
      </c>
      <c r="AD61" s="271">
        <f t="shared" si="20"/>
        <v>5454.8574542096212</v>
      </c>
      <c r="AE61" s="442">
        <f t="shared" si="21"/>
        <v>6128.9324263116687</v>
      </c>
      <c r="AF61" s="265">
        <f t="shared" si="46"/>
        <v>5358.1367880215512</v>
      </c>
      <c r="AG61" s="275">
        <f t="shared" si="46"/>
        <v>7792.6417942852813</v>
      </c>
      <c r="AH61" s="265">
        <f t="shared" si="46"/>
        <v>6092.5644018924977</v>
      </c>
      <c r="AI61" s="275">
        <f t="shared" si="46"/>
        <v>11515.924611097475</v>
      </c>
      <c r="AJ61" s="265">
        <f t="shared" si="46"/>
        <v>8296.3684241923456</v>
      </c>
      <c r="AL61" s="268">
        <f t="shared" si="47"/>
        <v>5286.0878407432274</v>
      </c>
      <c r="AM61" s="271">
        <f t="shared" si="23"/>
        <v>5178.0179661909069</v>
      </c>
      <c r="AN61" s="275">
        <f t="shared" si="24"/>
        <v>5601.7435971820541</v>
      </c>
      <c r="AO61" s="265">
        <f t="shared" si="47"/>
        <v>5071.9099401423173</v>
      </c>
      <c r="AP61" s="275">
        <f t="shared" si="47"/>
        <v>14526.858672924123</v>
      </c>
      <c r="AQ61" s="265">
        <f t="shared" si="47"/>
        <v>5778.8284150342115</v>
      </c>
      <c r="AR61" s="275">
        <f t="shared" si="47"/>
        <v>21265.975386838429</v>
      </c>
      <c r="AS61" s="265">
        <f t="shared" si="47"/>
        <v>7917.5715729401318</v>
      </c>
      <c r="AW61" s="268">
        <f t="shared" si="48"/>
        <v>4225.6327449058817</v>
      </c>
      <c r="AX61" s="271">
        <f t="shared" si="26"/>
        <v>4754.5110084581729</v>
      </c>
      <c r="AY61" s="275">
        <f t="shared" si="48"/>
        <v>13415.17127327546</v>
      </c>
      <c r="AZ61" s="265">
        <f t="shared" si="48"/>
        <v>6486.1222264457419</v>
      </c>
      <c r="BA61" s="275">
        <f t="shared" si="48"/>
        <v>14386.769048521383</v>
      </c>
      <c r="BB61" s="265">
        <f t="shared" si="48"/>
        <v>5239.8579094946899</v>
      </c>
      <c r="BC61" s="275">
        <f t="shared" si="48"/>
        <v>18467.735913395009</v>
      </c>
      <c r="BD61" s="265">
        <f t="shared" si="48"/>
        <v>6577.8997922266426</v>
      </c>
      <c r="BG61" s="268">
        <f t="shared" si="49"/>
        <v>4382.2474620079829</v>
      </c>
      <c r="BH61" s="271">
        <f t="shared" si="28"/>
        <v>5257.4141617583155</v>
      </c>
      <c r="BI61" s="275">
        <f t="shared" si="49"/>
        <v>13566.145754175752</v>
      </c>
      <c r="BJ61" s="265">
        <f t="shared" si="49"/>
        <v>5635.5787435358543</v>
      </c>
      <c r="BK61" s="275">
        <f t="shared" si="49"/>
        <v>14544.551616251854</v>
      </c>
      <c r="BL61" s="265">
        <f t="shared" si="49"/>
        <v>5707.5639273029346</v>
      </c>
      <c r="BM61" s="275">
        <f t="shared" si="49"/>
        <v>20171.950970467969</v>
      </c>
      <c r="BN61" s="265">
        <f t="shared" si="49"/>
        <v>7431.7970542997937</v>
      </c>
      <c r="BQ61" s="268">
        <f t="shared" si="50"/>
        <v>1354.2237441355262</v>
      </c>
      <c r="BR61" s="271">
        <f t="shared" si="30"/>
        <v>3137.5191035541534</v>
      </c>
      <c r="BS61" s="275">
        <f t="shared" si="50"/>
        <v>8910.192556315711</v>
      </c>
      <c r="BT61" s="265">
        <f t="shared" si="50"/>
        <v>3755.5371772649128</v>
      </c>
      <c r="BU61" s="275">
        <f t="shared" si="50"/>
        <v>9560.734634002587</v>
      </c>
      <c r="BV61" s="265">
        <f t="shared" si="50"/>
        <v>3807.338204244094</v>
      </c>
      <c r="BW61" s="275">
        <f t="shared" si="50"/>
        <v>11771.015372377815</v>
      </c>
      <c r="BX61" s="265">
        <f t="shared" si="50"/>
        <v>4602.8809046918004</v>
      </c>
      <c r="CA61" s="268">
        <f t="shared" si="51"/>
        <v>2333.4996829148736</v>
      </c>
      <c r="CB61" s="271">
        <f t="shared" si="32"/>
        <v>7159.9899902662974</v>
      </c>
      <c r="CC61" s="275">
        <f t="shared" si="51"/>
        <v>9392.5997610940176</v>
      </c>
      <c r="CD61" s="265">
        <f t="shared" si="51"/>
        <v>4148.935127526408</v>
      </c>
      <c r="CE61" s="275">
        <f t="shared" si="51"/>
        <v>10056.427769628668</v>
      </c>
      <c r="CF61" s="265">
        <f t="shared" si="51"/>
        <v>4205.8242160614445</v>
      </c>
      <c r="CG61" s="275">
        <f t="shared" si="51"/>
        <v>12978.521404165407</v>
      </c>
      <c r="CH61" s="265">
        <f t="shared" si="51"/>
        <v>5460.2473511917406</v>
      </c>
      <c r="CK61" s="268">
        <f t="shared" si="52"/>
        <v>2327.2785078928423</v>
      </c>
      <c r="CL61" s="271">
        <f t="shared" si="34"/>
        <v>6078.4981949569574</v>
      </c>
      <c r="CM61" s="275">
        <f t="shared" si="52"/>
        <v>13882.353777593942</v>
      </c>
      <c r="CN61" s="265">
        <f t="shared" si="52"/>
        <v>5036.0486612253944</v>
      </c>
      <c r="CO61" s="275">
        <f t="shared" si="52"/>
        <v>14906.762606824142</v>
      </c>
      <c r="CP61" s="265">
        <f t="shared" si="52"/>
        <v>5101.9845709572119</v>
      </c>
      <c r="CQ61" s="275">
        <f t="shared" si="52"/>
        <v>20095.969409155256</v>
      </c>
      <c r="CR61" s="265">
        <f t="shared" si="52"/>
        <v>6539.2388916896252</v>
      </c>
      <c r="CV61" s="268">
        <f t="shared" si="53"/>
        <v>3298.2253557190834</v>
      </c>
      <c r="CW61" s="271">
        <f t="shared" si="36"/>
        <v>8228.0990425733744</v>
      </c>
      <c r="CX61" s="275"/>
      <c r="CY61" s="265"/>
      <c r="CZ61" s="275"/>
      <c r="DA61" s="265"/>
      <c r="DB61" s="275"/>
      <c r="DC61" s="265"/>
      <c r="DG61" s="268">
        <f t="shared" si="54"/>
        <v>5895.8846342109809</v>
      </c>
      <c r="DH61" s="271">
        <f t="shared" si="38"/>
        <v>5545.076729215627</v>
      </c>
      <c r="DI61" s="275"/>
      <c r="DJ61" s="265"/>
      <c r="DK61" s="275"/>
      <c r="DL61" s="265"/>
      <c r="DM61" s="275"/>
      <c r="DN61" s="265"/>
      <c r="DP61" s="268">
        <f t="shared" si="55"/>
        <v>4713.9947587658162</v>
      </c>
      <c r="DQ61" s="271">
        <f t="shared" si="40"/>
        <v>5446.0595464025137</v>
      </c>
      <c r="DR61" s="275"/>
      <c r="DS61" s="265"/>
      <c r="DT61" s="275"/>
      <c r="DU61" s="265"/>
      <c r="DV61" s="275"/>
      <c r="DW61" s="265"/>
      <c r="DY61" s="268">
        <f t="shared" si="56"/>
        <v>4806.3053781270837</v>
      </c>
      <c r="DZ61" s="271">
        <f t="shared" si="42"/>
        <v>6678.5168298988119</v>
      </c>
      <c r="EA61" s="275"/>
      <c r="EB61" s="265"/>
      <c r="EC61" s="275"/>
      <c r="ED61" s="265"/>
      <c r="EE61" s="275"/>
      <c r="EF61" s="265"/>
    </row>
    <row r="62" spans="2:136">
      <c r="B62" s="268">
        <f t="shared" si="43"/>
        <v>5218.1237022747164</v>
      </c>
      <c r="C62" s="271">
        <f t="shared" si="11"/>
        <v>5633.2579582813532</v>
      </c>
      <c r="D62" s="442">
        <f t="shared" si="12"/>
        <v>7429.0812817589522</v>
      </c>
      <c r="E62" s="265">
        <f t="shared" si="43"/>
        <v>7466.9373124950143</v>
      </c>
      <c r="F62" s="275">
        <f t="shared" si="43"/>
        <v>19498.267174634453</v>
      </c>
      <c r="G62" s="265">
        <f t="shared" si="43"/>
        <v>8368.1523315267059</v>
      </c>
      <c r="H62" s="275">
        <f t="shared" si="43"/>
        <v>25345.118750130499</v>
      </c>
      <c r="I62" s="265">
        <f t="shared" si="43"/>
        <v>10261.469111976585</v>
      </c>
      <c r="K62" s="268">
        <f t="shared" si="44"/>
        <v>4619.0620630283629</v>
      </c>
      <c r="L62" s="271">
        <f t="shared" si="14"/>
        <v>5580.4489790570979</v>
      </c>
      <c r="M62" s="442">
        <f t="shared" si="15"/>
        <v>5971.1262686359341</v>
      </c>
      <c r="N62" s="265">
        <f t="shared" si="44"/>
        <v>5447.2018773954596</v>
      </c>
      <c r="O62" s="275">
        <f t="shared" si="44"/>
        <v>15491.620876126464</v>
      </c>
      <c r="P62" s="265">
        <f t="shared" si="44"/>
        <v>6191.7047060679206</v>
      </c>
      <c r="Q62" s="275">
        <f t="shared" si="44"/>
        <v>22686.684899818963</v>
      </c>
      <c r="R62" s="265">
        <f t="shared" si="44"/>
        <v>8415.1896789018701</v>
      </c>
      <c r="T62" s="268">
        <f t="shared" si="45"/>
        <v>4078.4847574379037</v>
      </c>
      <c r="U62" s="271">
        <f t="shared" si="17"/>
        <v>2683.3305251534734</v>
      </c>
      <c r="V62" s="442">
        <f t="shared" si="18"/>
        <v>3034.8780693847034</v>
      </c>
      <c r="W62" s="265">
        <f t="shared" si="45"/>
        <v>3306.9908143016355</v>
      </c>
      <c r="X62" s="275">
        <f t="shared" si="45"/>
        <v>7889.6702249095997</v>
      </c>
      <c r="Y62" s="265">
        <f t="shared" si="45"/>
        <v>3806.0199865818499</v>
      </c>
      <c r="Z62" s="275">
        <f t="shared" si="45"/>
        <v>11617.391035079587</v>
      </c>
      <c r="AA62" s="265">
        <f t="shared" si="45"/>
        <v>5376.4665008935963</v>
      </c>
      <c r="AC62" s="268">
        <f t="shared" si="46"/>
        <v>5561.8153142961783</v>
      </c>
      <c r="AD62" s="271">
        <f t="shared" si="20"/>
        <v>5499.8845510347992</v>
      </c>
      <c r="AE62" s="442">
        <f t="shared" si="21"/>
        <v>6209.3785044864671</v>
      </c>
      <c r="AF62" s="265">
        <f t="shared" si="46"/>
        <v>5431.9595244116426</v>
      </c>
      <c r="AG62" s="275">
        <f t="shared" si="46"/>
        <v>7889.6702249095997</v>
      </c>
      <c r="AH62" s="265">
        <f t="shared" si="46"/>
        <v>6170.2603928303242</v>
      </c>
      <c r="AI62" s="275">
        <f t="shared" si="46"/>
        <v>11617.391035079587</v>
      </c>
      <c r="AJ62" s="265">
        <f t="shared" si="46"/>
        <v>8369.44828571381</v>
      </c>
      <c r="AL62" s="268">
        <f t="shared" si="47"/>
        <v>5364.3677932695746</v>
      </c>
      <c r="AM62" s="271">
        <f t="shared" si="23"/>
        <v>5220.7598926818218</v>
      </c>
      <c r="AN62" s="275">
        <f t="shared" si="24"/>
        <v>5674.8747684753007</v>
      </c>
      <c r="AO62" s="265">
        <f t="shared" si="47"/>
        <v>5142.8352134041379</v>
      </c>
      <c r="AP62" s="275">
        <f t="shared" si="47"/>
        <v>14702.985370158252</v>
      </c>
      <c r="AQ62" s="265">
        <f t="shared" si="47"/>
        <v>5853.785166376656</v>
      </c>
      <c r="AR62" s="275">
        <f t="shared" si="47"/>
        <v>21448.238616102186</v>
      </c>
      <c r="AS62" s="265">
        <f t="shared" si="47"/>
        <v>7988.9409288162151</v>
      </c>
      <c r="AW62" s="268">
        <f t="shared" si="48"/>
        <v>4284.8652218369225</v>
      </c>
      <c r="AX62" s="271">
        <f t="shared" si="26"/>
        <v>4795.4016470921351</v>
      </c>
      <c r="AY62" s="275">
        <f t="shared" si="48"/>
        <v>13567.974061339364</v>
      </c>
      <c r="AZ62" s="265">
        <f t="shared" si="48"/>
        <v>6587.118956287025</v>
      </c>
      <c r="BA62" s="275">
        <f t="shared" si="48"/>
        <v>14542.644785347118</v>
      </c>
      <c r="BB62" s="265">
        <f t="shared" si="48"/>
        <v>5301.4361636255981</v>
      </c>
      <c r="BC62" s="275">
        <f t="shared" si="48"/>
        <v>18633.709296073808</v>
      </c>
      <c r="BD62" s="265">
        <f t="shared" si="48"/>
        <v>6641.4539387687455</v>
      </c>
      <c r="BG62" s="268">
        <f t="shared" si="49"/>
        <v>4444.665026882235</v>
      </c>
      <c r="BH62" s="271">
        <f t="shared" si="28"/>
        <v>5300.9791060805146</v>
      </c>
      <c r="BI62" s="275">
        <f t="shared" si="49"/>
        <v>13716.015311147845</v>
      </c>
      <c r="BJ62" s="265">
        <f t="shared" si="49"/>
        <v>5701.0126343723896</v>
      </c>
      <c r="BK62" s="275">
        <f t="shared" si="49"/>
        <v>14697.244287329337</v>
      </c>
      <c r="BL62" s="265">
        <f t="shared" si="49"/>
        <v>5771.169678999684</v>
      </c>
      <c r="BM62" s="275">
        <f t="shared" si="49"/>
        <v>20310.112504943987</v>
      </c>
      <c r="BN62" s="265">
        <f t="shared" si="49"/>
        <v>7486.0415537451508</v>
      </c>
      <c r="BQ62" s="268">
        <f t="shared" si="50"/>
        <v>1370.7067559744903</v>
      </c>
      <c r="BR62" s="271">
        <f t="shared" si="30"/>
        <v>3164.551737663553</v>
      </c>
      <c r="BS62" s="275">
        <f t="shared" si="50"/>
        <v>9013.0094799478848</v>
      </c>
      <c r="BT62" s="265">
        <f t="shared" si="50"/>
        <v>3804.4192264666153</v>
      </c>
      <c r="BU62" s="275">
        <f t="shared" si="50"/>
        <v>9665.6852672343193</v>
      </c>
      <c r="BV62" s="265">
        <f t="shared" si="50"/>
        <v>3855.0256864091511</v>
      </c>
      <c r="BW62" s="275">
        <f t="shared" si="50"/>
        <v>11880.548717930467</v>
      </c>
      <c r="BX62" s="265">
        <f t="shared" si="50"/>
        <v>4652.545883252159</v>
      </c>
      <c r="CA62" s="268">
        <f t="shared" si="51"/>
        <v>2363.0590084030732</v>
      </c>
      <c r="CB62" s="271">
        <f t="shared" si="32"/>
        <v>7238.5870345497788</v>
      </c>
      <c r="CC62" s="275">
        <f t="shared" si="51"/>
        <v>9494.1986509549843</v>
      </c>
      <c r="CD62" s="265">
        <f t="shared" si="51"/>
        <v>4199.8112650973444</v>
      </c>
      <c r="CE62" s="275">
        <f t="shared" si="51"/>
        <v>10159.602091137407</v>
      </c>
      <c r="CF62" s="265">
        <f t="shared" si="51"/>
        <v>4255.3308879506803</v>
      </c>
      <c r="CG62" s="275">
        <f t="shared" si="51"/>
        <v>13087.616053418495</v>
      </c>
      <c r="CH62" s="265">
        <f t="shared" si="51"/>
        <v>5513.9032761559838</v>
      </c>
      <c r="CK62" s="268">
        <f t="shared" si="52"/>
        <v>2358.930200025869</v>
      </c>
      <c r="CL62" s="271">
        <f t="shared" si="34"/>
        <v>6131.9563774469425</v>
      </c>
      <c r="CM62" s="275">
        <f t="shared" si="52"/>
        <v>14049.172267261081</v>
      </c>
      <c r="CN62" s="265">
        <f t="shared" si="52"/>
        <v>5100.0625636447248</v>
      </c>
      <c r="CO62" s="275">
        <f t="shared" si="52"/>
        <v>15077.29643623562</v>
      </c>
      <c r="CP62" s="265">
        <f t="shared" si="52"/>
        <v>5164.4069327507468</v>
      </c>
      <c r="CQ62" s="275">
        <f t="shared" si="52"/>
        <v>20271.335745198863</v>
      </c>
      <c r="CR62" s="265">
        <f t="shared" si="52"/>
        <v>6600.501535094947</v>
      </c>
      <c r="CV62" s="268">
        <f t="shared" si="53"/>
        <v>3335.7126386154941</v>
      </c>
      <c r="CW62" s="271">
        <f t="shared" si="36"/>
        <v>8290.7734416235817</v>
      </c>
      <c r="CX62" s="275"/>
      <c r="CY62" s="265"/>
      <c r="CZ62" s="275"/>
      <c r="DA62" s="265"/>
      <c r="DB62" s="275"/>
      <c r="DC62" s="265"/>
      <c r="DG62" s="268">
        <f t="shared" si="54"/>
        <v>5962.3216793226111</v>
      </c>
      <c r="DH62" s="271">
        <f t="shared" si="38"/>
        <v>5594.1080808177212</v>
      </c>
      <c r="DI62" s="275"/>
      <c r="DJ62" s="265"/>
      <c r="DK62" s="275"/>
      <c r="DL62" s="265"/>
      <c r="DM62" s="275"/>
      <c r="DN62" s="265"/>
      <c r="DP62" s="268">
        <f t="shared" si="55"/>
        <v>4764.3882476176241</v>
      </c>
      <c r="DQ62" s="271">
        <f t="shared" si="40"/>
        <v>5494.1890316634144</v>
      </c>
      <c r="DR62" s="275"/>
      <c r="DS62" s="265"/>
      <c r="DT62" s="275"/>
      <c r="DU62" s="265"/>
      <c r="DV62" s="275"/>
      <c r="DW62" s="265"/>
      <c r="DY62" s="268">
        <f t="shared" si="56"/>
        <v>4852.5502568603761</v>
      </c>
      <c r="DZ62" s="271">
        <f t="shared" si="42"/>
        <v>6734.3942885183797</v>
      </c>
      <c r="EA62" s="275"/>
      <c r="EB62" s="265"/>
      <c r="EC62" s="275"/>
      <c r="ED62" s="265"/>
      <c r="EE62" s="275"/>
      <c r="EF62" s="265"/>
    </row>
    <row r="63" spans="2:136">
      <c r="B63" s="268">
        <f t="shared" si="43"/>
        <v>7281.721857409917</v>
      </c>
      <c r="C63" s="271">
        <f t="shared" si="11"/>
        <v>6789.2389770670507</v>
      </c>
      <c r="D63" s="442">
        <f t="shared" si="12"/>
        <v>9596.6371214952487</v>
      </c>
      <c r="E63" s="265">
        <f t="shared" si="43"/>
        <v>9608.448908477596</v>
      </c>
      <c r="F63" s="275">
        <f t="shared" si="43"/>
        <v>24369.330247249571</v>
      </c>
      <c r="G63" s="265">
        <f t="shared" si="43"/>
        <v>10405.585436457242</v>
      </c>
      <c r="H63" s="275">
        <f t="shared" si="43"/>
        <v>29746.970465384289</v>
      </c>
      <c r="I63" s="265">
        <f t="shared" si="43"/>
        <v>11959.959377377871</v>
      </c>
      <c r="K63" s="268">
        <f t="shared" si="44"/>
        <v>6485.2509301643213</v>
      </c>
      <c r="L63" s="271">
        <f t="shared" si="14"/>
        <v>6782.8716689925031</v>
      </c>
      <c r="M63" s="442">
        <f t="shared" si="15"/>
        <v>7870.2339013240326</v>
      </c>
      <c r="N63" s="265">
        <f t="shared" si="44"/>
        <v>7240.5338555236522</v>
      </c>
      <c r="O63" s="275">
        <f t="shared" si="44"/>
        <v>19983.277602433893</v>
      </c>
      <c r="P63" s="265">
        <f t="shared" si="44"/>
        <v>8045.3517747100677</v>
      </c>
      <c r="Q63" s="275">
        <f t="shared" si="44"/>
        <v>27092.203540018185</v>
      </c>
      <c r="R63" s="265">
        <f t="shared" si="44"/>
        <v>10069.788813106026</v>
      </c>
      <c r="T63" s="268">
        <f t="shared" si="45"/>
        <v>5654.9907797398464</v>
      </c>
      <c r="U63" s="271">
        <f t="shared" si="17"/>
        <v>3192.5843778600652</v>
      </c>
      <c r="V63" s="442">
        <f t="shared" si="18"/>
        <v>4017.9021678868098</v>
      </c>
      <c r="W63" s="265">
        <f t="shared" si="45"/>
        <v>4531.4855551771989</v>
      </c>
      <c r="X63" s="275">
        <f t="shared" si="45"/>
        <v>10219.882955854324</v>
      </c>
      <c r="Y63" s="265">
        <f t="shared" si="45"/>
        <v>5106.6265741798989</v>
      </c>
      <c r="Z63" s="275">
        <f t="shared" si="45"/>
        <v>13916.532525590654</v>
      </c>
      <c r="AA63" s="265">
        <f t="shared" si="45"/>
        <v>6628.2078784343094</v>
      </c>
      <c r="AC63" s="268">
        <f t="shared" si="46"/>
        <v>7819.0060444337114</v>
      </c>
      <c r="AD63" s="271">
        <f t="shared" si="20"/>
        <v>6547.97991378591</v>
      </c>
      <c r="AE63" s="442">
        <f t="shared" si="21"/>
        <v>8172.7883965829287</v>
      </c>
      <c r="AF63" s="265">
        <f t="shared" si="46"/>
        <v>7208.6893415506374</v>
      </c>
      <c r="AG63" s="275">
        <f t="shared" si="46"/>
        <v>10219.882955854324</v>
      </c>
      <c r="AH63" s="265">
        <f t="shared" si="46"/>
        <v>8004.2374332954096</v>
      </c>
      <c r="AI63" s="275">
        <f t="shared" si="46"/>
        <v>13916.532525590654</v>
      </c>
      <c r="AJ63" s="265">
        <f t="shared" si="46"/>
        <v>10000.608526141947</v>
      </c>
      <c r="AL63" s="268">
        <f t="shared" si="47"/>
        <v>7311.6268801824799</v>
      </c>
      <c r="AM63" s="271">
        <f t="shared" si="23"/>
        <v>6215.663364342382</v>
      </c>
      <c r="AN63" s="275">
        <f t="shared" si="24"/>
        <v>7458.3269827660624</v>
      </c>
      <c r="AO63" s="265">
        <f t="shared" si="47"/>
        <v>6858.7348344266838</v>
      </c>
      <c r="AP63" s="275">
        <f t="shared" si="47"/>
        <v>18915.66567832552</v>
      </c>
      <c r="AQ63" s="265">
        <f t="shared" si="47"/>
        <v>7632.5636758759701</v>
      </c>
      <c r="AR63" s="275">
        <f t="shared" si="47"/>
        <v>25565.308234538763</v>
      </c>
      <c r="AS63" s="265">
        <f t="shared" si="47"/>
        <v>9589.3203228974544</v>
      </c>
      <c r="AW63" s="268">
        <f t="shared" si="48"/>
        <v>5723.3915633048564</v>
      </c>
      <c r="AX63" s="271">
        <f t="shared" si="26"/>
        <v>5752.3941889300886</v>
      </c>
      <c r="AY63" s="275">
        <f t="shared" si="48"/>
        <v>17225.776898340497</v>
      </c>
      <c r="AZ63" s="265">
        <f t="shared" si="48"/>
        <v>9208.3838101426663</v>
      </c>
      <c r="BA63" s="275">
        <f t="shared" si="48"/>
        <v>18231.365207027764</v>
      </c>
      <c r="BB63" s="265">
        <f t="shared" si="48"/>
        <v>6761.9482652542647</v>
      </c>
      <c r="BC63" s="275">
        <f t="shared" si="48"/>
        <v>22445.680270998881</v>
      </c>
      <c r="BD63" s="265">
        <f t="shared" si="48"/>
        <v>8106.8179152453986</v>
      </c>
      <c r="BG63" s="268">
        <f t="shared" si="49"/>
        <v>5957.9252124467857</v>
      </c>
      <c r="BH63" s="271">
        <f t="shared" si="28"/>
        <v>6315.6209073488017</v>
      </c>
      <c r="BI63" s="275">
        <f t="shared" si="49"/>
        <v>17376.07178508554</v>
      </c>
      <c r="BJ63" s="265">
        <f t="shared" si="49"/>
        <v>7280.7012913313838</v>
      </c>
      <c r="BK63" s="275">
        <f t="shared" si="49"/>
        <v>18386.30528400714</v>
      </c>
      <c r="BL63" s="265">
        <f t="shared" si="49"/>
        <v>7298.7506684709224</v>
      </c>
      <c r="BM63" s="275">
        <f t="shared" si="49"/>
        <v>23431.465774826884</v>
      </c>
      <c r="BN63" s="265">
        <f t="shared" si="49"/>
        <v>8712.6025058630185</v>
      </c>
      <c r="BQ63" s="268">
        <f t="shared" si="50"/>
        <v>1783.3010257173103</v>
      </c>
      <c r="BR63" s="271">
        <f t="shared" si="30"/>
        <v>3797.327164434565</v>
      </c>
      <c r="BS63" s="275">
        <f t="shared" si="50"/>
        <v>11478.868799826529</v>
      </c>
      <c r="BT63" s="265">
        <f t="shared" si="50"/>
        <v>4995.0105817176036</v>
      </c>
      <c r="BU63" s="275">
        <f t="shared" si="50"/>
        <v>12153.805651403709</v>
      </c>
      <c r="BV63" s="265">
        <f t="shared" si="50"/>
        <v>5008.717020557553</v>
      </c>
      <c r="BW63" s="275">
        <f t="shared" si="50"/>
        <v>14413.72348692816</v>
      </c>
      <c r="BX63" s="265">
        <f t="shared" si="50"/>
        <v>5827.2313474029088</v>
      </c>
      <c r="CA63" s="268">
        <f t="shared" si="51"/>
        <v>3093.2645415167131</v>
      </c>
      <c r="CB63" s="271">
        <f t="shared" si="32"/>
        <v>9101.9288934349661</v>
      </c>
      <c r="CC63" s="275">
        <f t="shared" si="51"/>
        <v>11881.258162112072</v>
      </c>
      <c r="CD63" s="265">
        <f t="shared" si="51"/>
        <v>5432.4330730794018</v>
      </c>
      <c r="CE63" s="275">
        <f t="shared" si="51"/>
        <v>12555.550608805726</v>
      </c>
      <c r="CF63" s="265">
        <f t="shared" si="51"/>
        <v>5447.1556314188583</v>
      </c>
      <c r="CG63" s="275">
        <f t="shared" si="51"/>
        <v>15568.352778924769</v>
      </c>
      <c r="CH63" s="265">
        <f t="shared" si="51"/>
        <v>6762.7847138711559</v>
      </c>
      <c r="CK63" s="268">
        <f t="shared" si="52"/>
        <v>3152.8950005067086</v>
      </c>
      <c r="CL63" s="271">
        <f t="shared" si="34"/>
        <v>7385.8374845652725</v>
      </c>
      <c r="CM63" s="275">
        <f t="shared" si="52"/>
        <v>18074.598737532237</v>
      </c>
      <c r="CN63" s="265">
        <f t="shared" si="52"/>
        <v>6636.9096367083575</v>
      </c>
      <c r="CO63" s="275">
        <f t="shared" si="52"/>
        <v>19144.928583490131</v>
      </c>
      <c r="CP63" s="265">
        <f t="shared" si="52"/>
        <v>6653.8519516212746</v>
      </c>
      <c r="CQ63" s="275">
        <f t="shared" si="52"/>
        <v>24289.477937500804</v>
      </c>
      <c r="CR63" s="265">
        <f t="shared" si="52"/>
        <v>8012.3690404232111</v>
      </c>
      <c r="CV63" s="268">
        <f t="shared" si="53"/>
        <v>4232.3246431286898</v>
      </c>
      <c r="CW63" s="271">
        <f t="shared" si="36"/>
        <v>9734.8165854244562</v>
      </c>
      <c r="CX63" s="275"/>
      <c r="CY63" s="265"/>
      <c r="CZ63" s="275"/>
      <c r="DA63" s="265"/>
      <c r="DB63" s="275"/>
      <c r="DC63" s="265"/>
      <c r="DG63" s="268">
        <f t="shared" si="54"/>
        <v>7501.2575859312155</v>
      </c>
      <c r="DH63" s="271">
        <f t="shared" si="38"/>
        <v>6745.1485573759646</v>
      </c>
      <c r="DI63" s="275"/>
      <c r="DJ63" s="265"/>
      <c r="DK63" s="275"/>
      <c r="DL63" s="265"/>
      <c r="DM63" s="275"/>
      <c r="DN63" s="265"/>
      <c r="DP63" s="268">
        <f t="shared" si="55"/>
        <v>5913.786617735821</v>
      </c>
      <c r="DQ63" s="271">
        <f t="shared" si="40"/>
        <v>6623.9956292250336</v>
      </c>
      <c r="DR63" s="275"/>
      <c r="DS63" s="265"/>
      <c r="DT63" s="275"/>
      <c r="DU63" s="265"/>
      <c r="DV63" s="275"/>
      <c r="DW63" s="265"/>
      <c r="DY63" s="268">
        <f t="shared" si="56"/>
        <v>5898.5268861607046</v>
      </c>
      <c r="DZ63" s="271">
        <f t="shared" si="42"/>
        <v>8036.5560262039808</v>
      </c>
      <c r="EA63" s="275"/>
      <c r="EB63" s="265"/>
      <c r="EC63" s="275"/>
      <c r="ED63" s="265"/>
      <c r="EE63" s="275"/>
      <c r="EF63" s="265"/>
    </row>
    <row r="64" spans="2:136">
      <c r="B64" s="268">
        <f t="shared" si="43"/>
        <v>9600.5933622706525</v>
      </c>
      <c r="C64" s="271">
        <f t="shared" si="11"/>
        <v>8025.3663222749592</v>
      </c>
      <c r="D64" s="442">
        <f t="shared" si="12"/>
        <v>11905.273896869199</v>
      </c>
      <c r="E64" s="265">
        <f t="shared" si="43"/>
        <v>11694.724026096063</v>
      </c>
      <c r="F64" s="275">
        <f t="shared" si="43"/>
        <v>29405.463528103235</v>
      </c>
      <c r="G64" s="265">
        <f t="shared" si="43"/>
        <v>12337.080098198239</v>
      </c>
      <c r="H64" s="275">
        <f t="shared" si="43"/>
        <v>34022.824987116168</v>
      </c>
      <c r="I64" s="265">
        <f t="shared" si="43"/>
        <v>13483.831759062819</v>
      </c>
      <c r="K64" s="268">
        <f t="shared" si="44"/>
        <v>8674.1545972795338</v>
      </c>
      <c r="L64" s="271">
        <f t="shared" si="14"/>
        <v>8082.838089132646</v>
      </c>
      <c r="M64" s="442">
        <f t="shared" si="15"/>
        <v>9997.9188989957693</v>
      </c>
      <c r="N64" s="265">
        <f t="shared" si="44"/>
        <v>9181.5983826269603</v>
      </c>
      <c r="O64" s="275">
        <f t="shared" si="44"/>
        <v>24822.993898204575</v>
      </c>
      <c r="P64" s="265">
        <f t="shared" si="44"/>
        <v>9981.7424768247765</v>
      </c>
      <c r="Q64" s="275">
        <f t="shared" si="44"/>
        <v>31365.078210695345</v>
      </c>
      <c r="R64" s="265">
        <f t="shared" si="44"/>
        <v>11645.256764551752</v>
      </c>
      <c r="T64" s="268">
        <f t="shared" si="45"/>
        <v>7483.6952461626961</v>
      </c>
      <c r="U64" s="271">
        <f t="shared" si="17"/>
        <v>3728.800373933736</v>
      </c>
      <c r="V64" s="442">
        <f t="shared" si="18"/>
        <v>5124.5281539407215</v>
      </c>
      <c r="W64" s="265">
        <f t="shared" si="45"/>
        <v>5947.0785224504725</v>
      </c>
      <c r="X64" s="275">
        <f t="shared" si="45"/>
        <v>12742.383080585187</v>
      </c>
      <c r="Y64" s="265">
        <f t="shared" si="45"/>
        <v>6559.7149009994218</v>
      </c>
      <c r="Z64" s="275">
        <f t="shared" si="45"/>
        <v>16154.966819526386</v>
      </c>
      <c r="AA64" s="265">
        <f t="shared" si="45"/>
        <v>7891.230270088412</v>
      </c>
      <c r="AC64" s="268">
        <f t="shared" si="46"/>
        <v>10478.889763409106</v>
      </c>
      <c r="AD64" s="271">
        <f t="shared" si="20"/>
        <v>7652.2511129758195</v>
      </c>
      <c r="AE64" s="442">
        <f t="shared" si="21"/>
        <v>10369.46400169614</v>
      </c>
      <c r="AF64" s="265">
        <f t="shared" si="46"/>
        <v>9125.5482176730475</v>
      </c>
      <c r="AG64" s="275">
        <f t="shared" si="46"/>
        <v>12742.383080585187</v>
      </c>
      <c r="AH64" s="265">
        <f t="shared" si="46"/>
        <v>9913.9191934569244</v>
      </c>
      <c r="AI64" s="275">
        <f t="shared" si="46"/>
        <v>16154.966819526386</v>
      </c>
      <c r="AJ64" s="265">
        <f t="shared" si="46"/>
        <v>11549.824603040997</v>
      </c>
      <c r="AL64" s="268">
        <f t="shared" si="47"/>
        <v>9570.517208145242</v>
      </c>
      <c r="AM64" s="271">
        <f t="shared" si="23"/>
        <v>7263.8916923878314</v>
      </c>
      <c r="AN64" s="275">
        <f t="shared" si="24"/>
        <v>9450.9642104641061</v>
      </c>
      <c r="AO64" s="265">
        <f t="shared" si="47"/>
        <v>8729.0164453062935</v>
      </c>
      <c r="AP64" s="275">
        <f t="shared" si="47"/>
        <v>23443.267048530055</v>
      </c>
      <c r="AQ64" s="265">
        <f t="shared" si="47"/>
        <v>9503.912392556651</v>
      </c>
      <c r="AR64" s="275">
        <f t="shared" si="47"/>
        <v>29551.154734120384</v>
      </c>
      <c r="AS64" s="265">
        <f t="shared" si="47"/>
        <v>11122.256495457659</v>
      </c>
      <c r="AW64" s="268">
        <f t="shared" si="48"/>
        <v>7305.2226494825254</v>
      </c>
      <c r="AX64" s="271">
        <f t="shared" si="26"/>
        <v>6770.6236536164442</v>
      </c>
      <c r="AY64" s="275">
        <f t="shared" si="48"/>
        <v>21192.051049456953</v>
      </c>
      <c r="AZ64" s="265">
        <f t="shared" si="48"/>
        <v>12555.271374667871</v>
      </c>
      <c r="BA64" s="275">
        <f t="shared" si="48"/>
        <v>22136.509893119004</v>
      </c>
      <c r="BB64" s="265">
        <f t="shared" si="48"/>
        <v>8313.8120444685319</v>
      </c>
      <c r="BC64" s="275">
        <f t="shared" si="48"/>
        <v>26259.562561128147</v>
      </c>
      <c r="BD64" s="265">
        <f t="shared" si="48"/>
        <v>9594.7721551251543</v>
      </c>
      <c r="BG64" s="268">
        <f t="shared" si="49"/>
        <v>7610.4994451034454</v>
      </c>
      <c r="BH64" s="271">
        <f t="shared" si="28"/>
        <v>7385.7629014811955</v>
      </c>
      <c r="BI64" s="275">
        <f t="shared" si="49"/>
        <v>21566.077934720921</v>
      </c>
      <c r="BJ64" s="265">
        <f t="shared" si="49"/>
        <v>9034.1769403192375</v>
      </c>
      <c r="BK64" s="275">
        <f t="shared" si="49"/>
        <v>22518.973670255433</v>
      </c>
      <c r="BL64" s="265">
        <f t="shared" si="49"/>
        <v>8980.6381702504132</v>
      </c>
      <c r="BM64" s="275">
        <f t="shared" si="49"/>
        <v>26495.133329539396</v>
      </c>
      <c r="BN64" s="265">
        <f t="shared" si="49"/>
        <v>9924.8770768412724</v>
      </c>
      <c r="BQ64" s="268">
        <f t="shared" si="50"/>
        <v>2279.5900927462849</v>
      </c>
      <c r="BR64" s="271">
        <f t="shared" si="30"/>
        <v>4470.8014771695662</v>
      </c>
      <c r="BS64" s="275">
        <f t="shared" si="50"/>
        <v>14161.715848428417</v>
      </c>
      <c r="BT64" s="265">
        <f t="shared" si="50"/>
        <v>6326.1350955483849</v>
      </c>
      <c r="BU64" s="275">
        <f t="shared" si="50"/>
        <v>14796.576457489555</v>
      </c>
      <c r="BV64" s="265">
        <f t="shared" si="50"/>
        <v>6283.4940606852642</v>
      </c>
      <c r="BW64" s="275">
        <f t="shared" si="50"/>
        <v>16985.945773918073</v>
      </c>
      <c r="BX64" s="265">
        <f t="shared" si="50"/>
        <v>7075.5220075290435</v>
      </c>
      <c r="CA64" s="268">
        <f t="shared" si="51"/>
        <v>3940.5084464595307</v>
      </c>
      <c r="CB64" s="271">
        <f t="shared" si="32"/>
        <v>11081.087738702581</v>
      </c>
      <c r="CC64" s="275">
        <f t="shared" si="51"/>
        <v>14342.296949171463</v>
      </c>
      <c r="CD64" s="265">
        <f t="shared" si="51"/>
        <v>6804.8604795975352</v>
      </c>
      <c r="CE64" s="275">
        <f t="shared" si="51"/>
        <v>14963.554380535301</v>
      </c>
      <c r="CF64" s="265">
        <f t="shared" si="51"/>
        <v>6759.8296306027378</v>
      </c>
      <c r="CG64" s="275">
        <f t="shared" si="51"/>
        <v>18004.756930800311</v>
      </c>
      <c r="CH64" s="265">
        <f t="shared" si="51"/>
        <v>8056.7084929752418</v>
      </c>
      <c r="CK64" s="268">
        <f t="shared" si="52"/>
        <v>4100.2270097322835</v>
      </c>
      <c r="CL64" s="271">
        <f t="shared" si="34"/>
        <v>8725.120723203916</v>
      </c>
      <c r="CM64" s="275">
        <f t="shared" si="52"/>
        <v>22515.86994857356</v>
      </c>
      <c r="CN64" s="265">
        <f t="shared" si="52"/>
        <v>8303.7010575674594</v>
      </c>
      <c r="CO64" s="275">
        <f t="shared" si="52"/>
        <v>23527.732023835164</v>
      </c>
      <c r="CP64" s="265">
        <f t="shared" si="52"/>
        <v>8252.7354919569789</v>
      </c>
      <c r="CQ64" s="275">
        <f t="shared" si="52"/>
        <v>28304.039315119368</v>
      </c>
      <c r="CR64" s="265">
        <f t="shared" si="52"/>
        <v>9449.5542074757723</v>
      </c>
      <c r="CV64" s="268">
        <f t="shared" si="53"/>
        <v>5210.81947201615</v>
      </c>
      <c r="CW64" s="271">
        <f t="shared" si="36"/>
        <v>11228.421662180152</v>
      </c>
      <c r="CX64" s="275"/>
      <c r="CY64" s="265"/>
      <c r="CZ64" s="275"/>
      <c r="DA64" s="265"/>
      <c r="DB64" s="275"/>
      <c r="DC64" s="265"/>
      <c r="DG64" s="268">
        <f t="shared" si="54"/>
        <v>9069.2479617823719</v>
      </c>
      <c r="DH64" s="271">
        <f t="shared" si="38"/>
        <v>7976.5264792990283</v>
      </c>
      <c r="DI64" s="275"/>
      <c r="DJ64" s="265"/>
      <c r="DK64" s="275"/>
      <c r="DL64" s="265"/>
      <c r="DM64" s="275"/>
      <c r="DN64" s="265"/>
      <c r="DP64" s="268">
        <f t="shared" si="55"/>
        <v>7050.6178250297808</v>
      </c>
      <c r="DQ64" s="271">
        <f t="shared" si="40"/>
        <v>7832.5413319394502</v>
      </c>
      <c r="DR64" s="275"/>
      <c r="DS64" s="265"/>
      <c r="DT64" s="275"/>
      <c r="DU64" s="265"/>
      <c r="DV64" s="275"/>
      <c r="DW64" s="265"/>
      <c r="DY64" s="268">
        <f t="shared" si="56"/>
        <v>6923.1772585064837</v>
      </c>
      <c r="DZ64" s="271">
        <f t="shared" si="42"/>
        <v>9411.2612162514743</v>
      </c>
      <c r="EA64" s="275"/>
      <c r="EB64" s="265"/>
      <c r="EC64" s="275"/>
      <c r="ED64" s="265"/>
      <c r="EE64" s="275"/>
      <c r="EF64" s="265"/>
    </row>
    <row r="65" spans="2:136">
      <c r="B65" s="268">
        <f t="shared" si="43"/>
        <v>12008.815292186957</v>
      </c>
      <c r="C65" s="271">
        <f t="shared" si="11"/>
        <v>9314.9552123581034</v>
      </c>
      <c r="D65" s="442">
        <f t="shared" si="12"/>
        <v>14276.167972731888</v>
      </c>
      <c r="E65" s="265">
        <f t="shared" si="43"/>
        <v>13564.710309566934</v>
      </c>
      <c r="F65" s="275">
        <f t="shared" si="43"/>
        <v>34457.759238365477</v>
      </c>
      <c r="G65" s="265">
        <f t="shared" si="43"/>
        <v>14045.348604499837</v>
      </c>
      <c r="H65" s="275">
        <f t="shared" si="43"/>
        <v>38089.17037971977</v>
      </c>
      <c r="I65" s="265">
        <f t="shared" si="43"/>
        <v>14788.842598069406</v>
      </c>
      <c r="K65" s="268">
        <f t="shared" si="44"/>
        <v>11066.14533017334</v>
      </c>
      <c r="L65" s="271">
        <f t="shared" si="14"/>
        <v>9452.9687750531884</v>
      </c>
      <c r="M65" s="442">
        <f t="shared" si="15"/>
        <v>12211.270458494362</v>
      </c>
      <c r="N65" s="265">
        <f t="shared" si="44"/>
        <v>11119.891828488038</v>
      </c>
      <c r="O65" s="275">
        <f t="shared" si="44"/>
        <v>29635.392711875178</v>
      </c>
      <c r="P65" s="265">
        <f t="shared" si="44"/>
        <v>11852.631154957488</v>
      </c>
      <c r="Q65" s="275">
        <f t="shared" si="44"/>
        <v>35194.578140763719</v>
      </c>
      <c r="R65" s="265">
        <f t="shared" si="44"/>
        <v>13060.944744523345</v>
      </c>
      <c r="T65" s="268">
        <f t="shared" si="45"/>
        <v>9458.1042398615027</v>
      </c>
      <c r="U65" s="271">
        <f t="shared" si="17"/>
        <v>4280.3096129546393</v>
      </c>
      <c r="V65" s="442">
        <f t="shared" si="18"/>
        <v>6280.9597958576242</v>
      </c>
      <c r="W65" s="265">
        <f t="shared" si="45"/>
        <v>7462.0530606447064</v>
      </c>
      <c r="X65" s="275">
        <f t="shared" si="45"/>
        <v>15261.894690588051</v>
      </c>
      <c r="Y65" s="265">
        <f t="shared" si="45"/>
        <v>8062.8936074034509</v>
      </c>
      <c r="Z65" s="275">
        <f t="shared" si="45"/>
        <v>18168.738140535494</v>
      </c>
      <c r="AA65" s="265">
        <f t="shared" si="45"/>
        <v>9089.1667224058892</v>
      </c>
      <c r="AC65" s="268">
        <f t="shared" si="46"/>
        <v>13376.623486399434</v>
      </c>
      <c r="AD65" s="271">
        <f t="shared" si="20"/>
        <v>8788.6452208868486</v>
      </c>
      <c r="AE65" s="442">
        <f t="shared" si="21"/>
        <v>12651.744951565246</v>
      </c>
      <c r="AF65" s="265">
        <f t="shared" si="46"/>
        <v>11033.618607231932</v>
      </c>
      <c r="AG65" s="275">
        <f t="shared" si="46"/>
        <v>15261.894690588051</v>
      </c>
      <c r="AH65" s="265">
        <f t="shared" si="46"/>
        <v>11753.47699778087</v>
      </c>
      <c r="AI65" s="275">
        <f t="shared" si="46"/>
        <v>18168.738140535494</v>
      </c>
      <c r="AJ65" s="265">
        <f t="shared" si="46"/>
        <v>12938.972326474774</v>
      </c>
      <c r="AL65" s="268">
        <f t="shared" si="47"/>
        <v>12029.294977474648</v>
      </c>
      <c r="AM65" s="271">
        <f t="shared" si="23"/>
        <v>8342.6126593116678</v>
      </c>
      <c r="AN65" s="275">
        <f t="shared" si="24"/>
        <v>11518.877125109933</v>
      </c>
      <c r="AO65" s="265">
        <f t="shared" si="47"/>
        <v>10610.090320355226</v>
      </c>
      <c r="AP65" s="275">
        <f t="shared" si="47"/>
        <v>27935.449129108885</v>
      </c>
      <c r="AQ65" s="265">
        <f t="shared" si="47"/>
        <v>11324.691764798297</v>
      </c>
      <c r="AR65" s="275">
        <f t="shared" si="47"/>
        <v>33117.857624760727</v>
      </c>
      <c r="AS65" s="265">
        <f t="shared" si="47"/>
        <v>12507.271878447547</v>
      </c>
      <c r="AW65" s="268">
        <f t="shared" si="48"/>
        <v>8919.819793114184</v>
      </c>
      <c r="AX65" s="271">
        <f t="shared" si="26"/>
        <v>7828.0641725064834</v>
      </c>
      <c r="AY65" s="275">
        <f t="shared" si="48"/>
        <v>25221.028469011118</v>
      </c>
      <c r="AZ65" s="265">
        <f t="shared" si="48"/>
        <v>16639.452945422356</v>
      </c>
      <c r="BA65" s="275">
        <f t="shared" si="48"/>
        <v>25983.10707674476</v>
      </c>
      <c r="BB65" s="265">
        <f t="shared" si="48"/>
        <v>9860.7175696955965</v>
      </c>
      <c r="BC65" s="275">
        <f t="shared" si="48"/>
        <v>29796.675262335251</v>
      </c>
      <c r="BD65" s="265">
        <f t="shared" si="48"/>
        <v>11030.827486551832</v>
      </c>
      <c r="BG65" s="268">
        <f t="shared" si="49"/>
        <v>9278.0520215428896</v>
      </c>
      <c r="BH65" s="271">
        <f t="shared" si="28"/>
        <v>8488.1147524482185</v>
      </c>
      <c r="BI65" s="275">
        <f t="shared" si="49"/>
        <v>26191.019455993184</v>
      </c>
      <c r="BJ65" s="265">
        <f t="shared" si="49"/>
        <v>10887.105565736882</v>
      </c>
      <c r="BK65" s="275">
        <f t="shared" si="49"/>
        <v>26965.991495476628</v>
      </c>
      <c r="BL65" s="265">
        <f t="shared" si="49"/>
        <v>10748.037257083553</v>
      </c>
      <c r="BM65" s="275">
        <f t="shared" si="49"/>
        <v>29345.674640640387</v>
      </c>
      <c r="BN65" s="265">
        <f t="shared" si="49"/>
        <v>11079.333387128892</v>
      </c>
      <c r="BQ65" s="268">
        <f t="shared" si="50"/>
        <v>2858.5158090092618</v>
      </c>
      <c r="BR65" s="271">
        <f t="shared" si="30"/>
        <v>5170.4039315682057</v>
      </c>
      <c r="BS65" s="275">
        <f t="shared" si="50"/>
        <v>16895.664540470862</v>
      </c>
      <c r="BT65" s="265">
        <f t="shared" si="50"/>
        <v>7722.3658385832023</v>
      </c>
      <c r="BU65" s="275">
        <f t="shared" si="50"/>
        <v>17407.903050693149</v>
      </c>
      <c r="BV65" s="265">
        <f t="shared" si="50"/>
        <v>7606.4501190480905</v>
      </c>
      <c r="BW65" s="275">
        <f t="shared" si="50"/>
        <v>19420.481996216651</v>
      </c>
      <c r="BX65" s="265">
        <f t="shared" si="50"/>
        <v>8327.7450966041033</v>
      </c>
      <c r="CA65" s="268">
        <f t="shared" si="51"/>
        <v>4878.997824803706</v>
      </c>
      <c r="CB65" s="271">
        <f t="shared" si="32"/>
        <v>13036.698158236462</v>
      </c>
      <c r="CC65" s="275">
        <f t="shared" si="51"/>
        <v>16644.20650168815</v>
      </c>
      <c r="CD65" s="265">
        <f t="shared" si="51"/>
        <v>8251.9247790073077</v>
      </c>
      <c r="CE65" s="275">
        <f t="shared" si="51"/>
        <v>17134.543488858821</v>
      </c>
      <c r="CF65" s="265">
        <f t="shared" si="51"/>
        <v>8131.1125718254543</v>
      </c>
      <c r="CG65" s="275">
        <f t="shared" si="51"/>
        <v>20223.548622378174</v>
      </c>
      <c r="CH65" s="265">
        <f t="shared" si="51"/>
        <v>9333.9735439679844</v>
      </c>
      <c r="CK65" s="268">
        <f t="shared" si="52"/>
        <v>5178.0014706552893</v>
      </c>
      <c r="CL65" s="271">
        <f t="shared" si="34"/>
        <v>10120.790493384015</v>
      </c>
      <c r="CM65" s="275">
        <f t="shared" si="52"/>
        <v>27135.572901880918</v>
      </c>
      <c r="CN65" s="265">
        <f t="shared" si="52"/>
        <v>9994.2964097828863</v>
      </c>
      <c r="CO65" s="275">
        <f t="shared" si="52"/>
        <v>27955.338618836031</v>
      </c>
      <c r="CP65" s="265">
        <f t="shared" si="52"/>
        <v>9860.7190945007333</v>
      </c>
      <c r="CQ65" s="275">
        <f t="shared" si="52"/>
        <v>32043.975322109567</v>
      </c>
      <c r="CR65" s="265">
        <f t="shared" si="52"/>
        <v>10847.128513693679</v>
      </c>
      <c r="CV65" s="268">
        <f t="shared" si="53"/>
        <v>6230.6601664656673</v>
      </c>
      <c r="CW65" s="271">
        <f t="shared" si="36"/>
        <v>12739.442377358935</v>
      </c>
      <c r="CX65" s="275"/>
      <c r="CY65" s="265"/>
      <c r="CZ65" s="275"/>
      <c r="DA65" s="265"/>
      <c r="DB65" s="275"/>
      <c r="DC65" s="265"/>
      <c r="DG65" s="268">
        <f t="shared" si="54"/>
        <v>10581.63716996049</v>
      </c>
      <c r="DH65" s="271">
        <f t="shared" si="38"/>
        <v>9261.6583659719963</v>
      </c>
      <c r="DI65" s="275"/>
      <c r="DJ65" s="265"/>
      <c r="DK65" s="275"/>
      <c r="DL65" s="265"/>
      <c r="DM65" s="275"/>
      <c r="DN65" s="265"/>
      <c r="DP65" s="268">
        <f t="shared" si="55"/>
        <v>8115.3881174263079</v>
      </c>
      <c r="DQ65" s="271">
        <f t="shared" si="40"/>
        <v>9093.7358029066163</v>
      </c>
      <c r="DR65" s="275"/>
      <c r="DS65" s="265"/>
      <c r="DT65" s="275"/>
      <c r="DU65" s="265"/>
      <c r="DV65" s="275"/>
      <c r="DW65" s="265"/>
      <c r="DY65" s="268">
        <f t="shared" si="56"/>
        <v>7881.5847713464491</v>
      </c>
      <c r="DZ65" s="271">
        <f t="shared" si="42"/>
        <v>10828.44499351615</v>
      </c>
      <c r="EA65" s="275"/>
      <c r="EB65" s="265"/>
      <c r="EC65" s="275"/>
      <c r="ED65" s="265"/>
      <c r="EE65" s="275"/>
      <c r="EF65" s="265"/>
    </row>
    <row r="66" spans="2:136">
      <c r="B66" s="268">
        <f t="shared" si="43"/>
        <v>14343.2358385674</v>
      </c>
      <c r="C66" s="271">
        <f t="shared" si="11"/>
        <v>10629.935261626973</v>
      </c>
      <c r="D66" s="442">
        <f t="shared" si="12"/>
        <v>16674.681676207932</v>
      </c>
      <c r="E66" s="265">
        <f t="shared" si="43"/>
        <v>15122.035305222884</v>
      </c>
      <c r="F66" s="275">
        <f t="shared" si="43"/>
        <v>39460.974941669781</v>
      </c>
      <c r="G66" s="265">
        <f t="shared" si="43"/>
        <v>15466.779736843153</v>
      </c>
      <c r="H66" s="275">
        <f t="shared" si="43"/>
        <v>41909.607309080966</v>
      </c>
      <c r="I66" s="265">
        <f t="shared" si="43"/>
        <v>15859.297801866316</v>
      </c>
      <c r="K66" s="268">
        <f t="shared" si="44"/>
        <v>13516.734517514586</v>
      </c>
      <c r="L66" s="271">
        <f t="shared" si="14"/>
        <v>10863.31293011665</v>
      </c>
      <c r="M66" s="442">
        <f t="shared" si="15"/>
        <v>14314.221116031977</v>
      </c>
      <c r="N66" s="265">
        <f t="shared" si="44"/>
        <v>12913.499061312767</v>
      </c>
      <c r="O66" s="275">
        <f t="shared" si="44"/>
        <v>33951.910797338336</v>
      </c>
      <c r="P66" s="265">
        <f t="shared" si="44"/>
        <v>13532.861594973396</v>
      </c>
      <c r="Q66" s="275">
        <f t="shared" si="44"/>
        <v>38259.73305817823</v>
      </c>
      <c r="R66" s="265">
        <f t="shared" si="44"/>
        <v>14262.458897271757</v>
      </c>
      <c r="T66" s="268">
        <f t="shared" si="45"/>
        <v>11454.600813617313</v>
      </c>
      <c r="U66" s="271">
        <f t="shared" si="17"/>
        <v>4835.4334207493066</v>
      </c>
      <c r="V66" s="442">
        <f t="shared" si="18"/>
        <v>7384.5923486442816</v>
      </c>
      <c r="W66" s="265">
        <f t="shared" si="45"/>
        <v>8961.5164283896829</v>
      </c>
      <c r="X66" s="275">
        <f t="shared" si="45"/>
        <v>17532.033563127698</v>
      </c>
      <c r="Y66" s="265">
        <f t="shared" si="45"/>
        <v>9502.3352087537041</v>
      </c>
      <c r="Z66" s="275">
        <f t="shared" si="45"/>
        <v>19787.386660057145</v>
      </c>
      <c r="AA66" s="265">
        <f t="shared" si="45"/>
        <v>10155.137830475134</v>
      </c>
      <c r="AC66" s="268">
        <f t="shared" si="46"/>
        <v>16313.064876852526</v>
      </c>
      <c r="AD66" s="271">
        <f t="shared" si="20"/>
        <v>9933.0482350772072</v>
      </c>
      <c r="AE66" s="442">
        <f t="shared" si="21"/>
        <v>14817.785517365999</v>
      </c>
      <c r="AF66" s="265">
        <f t="shared" si="46"/>
        <v>12794.409782576111</v>
      </c>
      <c r="AG66" s="275">
        <f t="shared" si="46"/>
        <v>17532.033563127698</v>
      </c>
      <c r="AH66" s="265">
        <f t="shared" si="46"/>
        <v>13401.49017473075</v>
      </c>
      <c r="AI66" s="275">
        <f t="shared" si="46"/>
        <v>19787.386660057145</v>
      </c>
      <c r="AJ66" s="265">
        <f t="shared" si="46"/>
        <v>14116.080802490909</v>
      </c>
      <c r="AL66" s="268">
        <f t="shared" si="47"/>
        <v>14552.196062023886</v>
      </c>
      <c r="AM66" s="271">
        <f t="shared" si="23"/>
        <v>9428.9360724867784</v>
      </c>
      <c r="AN66" s="275">
        <f t="shared" si="24"/>
        <v>13479.639230949468</v>
      </c>
      <c r="AO66" s="265">
        <f t="shared" si="47"/>
        <v>12362.687943857256</v>
      </c>
      <c r="AP66" s="275">
        <f t="shared" si="47"/>
        <v>31957.263927168209</v>
      </c>
      <c r="AQ66" s="265">
        <f t="shared" si="47"/>
        <v>12970.549735562097</v>
      </c>
      <c r="AR66" s="275">
        <f t="shared" si="47"/>
        <v>35968.835811616227</v>
      </c>
      <c r="AS66" s="265">
        <f t="shared" si="47"/>
        <v>13688.35341487298</v>
      </c>
      <c r="AW66" s="268">
        <f t="shared" si="48"/>
        <v>10461.858198681934</v>
      </c>
      <c r="AX66" s="271">
        <f t="shared" si="26"/>
        <v>8901.9038977485416</v>
      </c>
      <c r="AY66" s="275">
        <f t="shared" si="48"/>
        <v>29022.461594144603</v>
      </c>
      <c r="AZ66" s="265">
        <f t="shared" si="48"/>
        <v>21363.912345361077</v>
      </c>
      <c r="BA66" s="275">
        <f t="shared" si="48"/>
        <v>29441.387931342786</v>
      </c>
      <c r="BB66" s="265">
        <f t="shared" si="48"/>
        <v>11309.498094771525</v>
      </c>
      <c r="BC66" s="275">
        <f t="shared" si="48"/>
        <v>32755.659191037361</v>
      </c>
      <c r="BD66" s="265">
        <f t="shared" si="48"/>
        <v>12351.800134865576</v>
      </c>
      <c r="BG66" s="268">
        <f t="shared" si="49"/>
        <v>10847.180132594962</v>
      </c>
      <c r="BH66" s="271">
        <f t="shared" si="28"/>
        <v>9599.2433473966812</v>
      </c>
      <c r="BI66" s="275">
        <f t="shared" si="49"/>
        <v>31111.513889651807</v>
      </c>
      <c r="BJ66" s="265">
        <f t="shared" si="49"/>
        <v>12754.120690088543</v>
      </c>
      <c r="BK66" s="275">
        <f t="shared" si="49"/>
        <v>31541.204870509398</v>
      </c>
      <c r="BL66" s="265">
        <f t="shared" si="49"/>
        <v>12523.640793292279</v>
      </c>
      <c r="BM66" s="275">
        <f t="shared" si="49"/>
        <v>31818.726456800501</v>
      </c>
      <c r="BN66" s="265">
        <f t="shared" si="49"/>
        <v>12139.322452022767</v>
      </c>
      <c r="BQ66" s="268">
        <f t="shared" si="50"/>
        <v>3513.2706304512726</v>
      </c>
      <c r="BR66" s="271">
        <f t="shared" si="30"/>
        <v>5881.0305282863756</v>
      </c>
      <c r="BS66" s="275">
        <f t="shared" si="50"/>
        <v>19483.037853488258</v>
      </c>
      <c r="BT66" s="265">
        <f t="shared" si="50"/>
        <v>9095.6645351790867</v>
      </c>
      <c r="BU66" s="275">
        <f t="shared" si="50"/>
        <v>19762.952499229657</v>
      </c>
      <c r="BV66" s="265">
        <f t="shared" si="50"/>
        <v>8894.6235262473838</v>
      </c>
      <c r="BW66" s="275">
        <f t="shared" si="50"/>
        <v>21523.96241632634</v>
      </c>
      <c r="BX66" s="265">
        <f t="shared" si="50"/>
        <v>9511.8837754452106</v>
      </c>
      <c r="CA66" s="268">
        <f t="shared" si="51"/>
        <v>5873.1386270813018</v>
      </c>
      <c r="CB66" s="271">
        <f t="shared" si="32"/>
        <v>14800.383808304994</v>
      </c>
      <c r="CC66" s="275">
        <f t="shared" si="51"/>
        <v>18553.740856573604</v>
      </c>
      <c r="CD66" s="265">
        <f t="shared" si="51"/>
        <v>9698.4036299014588</v>
      </c>
      <c r="CE66" s="275">
        <f t="shared" si="51"/>
        <v>18814.042327685776</v>
      </c>
      <c r="CF66" s="265">
        <f t="shared" si="51"/>
        <v>9491.0000870951117</v>
      </c>
      <c r="CG66" s="275">
        <f t="shared" si="51"/>
        <v>22045.454495403326</v>
      </c>
      <c r="CH66" s="265">
        <f t="shared" si="51"/>
        <v>10537.168675738056</v>
      </c>
      <c r="CK66" s="268">
        <f t="shared" si="52"/>
        <v>6348.4346316800047</v>
      </c>
      <c r="CL66" s="271">
        <f t="shared" si="34"/>
        <v>11542.460575211984</v>
      </c>
      <c r="CM66" s="275">
        <f t="shared" si="52"/>
        <v>31650.628623928915</v>
      </c>
      <c r="CN66" s="265">
        <f t="shared" si="52"/>
        <v>11602.354607926405</v>
      </c>
      <c r="CO66" s="275">
        <f t="shared" si="52"/>
        <v>32100.859628106122</v>
      </c>
      <c r="CP66" s="265">
        <f t="shared" si="52"/>
        <v>11378.991109427749</v>
      </c>
      <c r="CQ66" s="275">
        <f t="shared" si="52"/>
        <v>35216.207964795693</v>
      </c>
      <c r="CR66" s="265">
        <f t="shared" si="52"/>
        <v>12149.431948706142</v>
      </c>
      <c r="CV66" s="268">
        <f t="shared" si="53"/>
        <v>7249.5617064561675</v>
      </c>
      <c r="CW66" s="271">
        <f t="shared" si="36"/>
        <v>14237.508231834943</v>
      </c>
      <c r="CX66" s="275"/>
      <c r="CY66" s="265"/>
      <c r="CZ66" s="275"/>
      <c r="DA66" s="265"/>
      <c r="DB66" s="275"/>
      <c r="DC66" s="265"/>
      <c r="DG66" s="268">
        <f t="shared" si="54"/>
        <v>11973.345763153991</v>
      </c>
      <c r="DH66" s="271">
        <f t="shared" si="38"/>
        <v>10572.545028829723</v>
      </c>
      <c r="DI66" s="275"/>
      <c r="DJ66" s="265"/>
      <c r="DK66" s="275"/>
      <c r="DL66" s="265"/>
      <c r="DM66" s="275"/>
      <c r="DN66" s="265"/>
      <c r="DP66" s="268">
        <f t="shared" si="55"/>
        <v>9067.9726162630323</v>
      </c>
      <c r="DQ66" s="271">
        <f t="shared" si="40"/>
        <v>10380.106974672422</v>
      </c>
      <c r="DR66" s="275"/>
      <c r="DS66" s="265"/>
      <c r="DT66" s="275"/>
      <c r="DU66" s="265"/>
      <c r="DV66" s="275"/>
      <c r="DW66" s="265"/>
      <c r="DY66" s="268">
        <f t="shared" si="56"/>
        <v>8743.6554123564238</v>
      </c>
      <c r="DZ66" s="271">
        <f t="shared" si="42"/>
        <v>12257.811870019948</v>
      </c>
      <c r="EA66" s="275"/>
      <c r="EB66" s="265"/>
      <c r="EC66" s="275"/>
      <c r="ED66" s="265"/>
      <c r="EE66" s="275"/>
      <c r="EF66" s="265"/>
    </row>
    <row r="67" spans="2:136">
      <c r="B67" s="268">
        <f t="shared" si="43"/>
        <v>16478.510858867332</v>
      </c>
      <c r="C67" s="271">
        <f t="shared" si="11"/>
        <v>11943.061880137197</v>
      </c>
      <c r="D67" s="442">
        <f t="shared" si="12"/>
        <v>19141.683873136095</v>
      </c>
      <c r="E67" s="265">
        <f t="shared" si="43"/>
        <v>16329.572226160872</v>
      </c>
      <c r="F67" s="275">
        <f t="shared" si="43"/>
        <v>44468.449183566641</v>
      </c>
      <c r="G67" s="265">
        <f t="shared" si="43"/>
        <v>16581.174951836441</v>
      </c>
      <c r="H67" s="275">
        <f t="shared" si="43"/>
        <v>45491.893840366065</v>
      </c>
      <c r="I67" s="265">
        <f t="shared" si="43"/>
        <v>16697.461064942167</v>
      </c>
      <c r="K67" s="268">
        <f t="shared" si="44"/>
        <v>15889.110886049273</v>
      </c>
      <c r="L67" s="271">
        <f t="shared" si="14"/>
        <v>12283.842682781893</v>
      </c>
      <c r="M67" s="442">
        <f t="shared" si="15"/>
        <v>16074.884072809256</v>
      </c>
      <c r="N67" s="265">
        <f t="shared" si="44"/>
        <v>14459.708309206446</v>
      </c>
      <c r="O67" s="275">
        <f t="shared" si="44"/>
        <v>37268.427793160328</v>
      </c>
      <c r="P67" s="265">
        <f t="shared" si="44"/>
        <v>14940.663851932763</v>
      </c>
      <c r="Q67" s="275">
        <f t="shared" si="44"/>
        <v>40268.945649134563</v>
      </c>
      <c r="R67" s="265">
        <f t="shared" si="44"/>
        <v>15219.704432308041</v>
      </c>
      <c r="T67" s="268">
        <f t="shared" si="45"/>
        <v>13360.700512457001</v>
      </c>
      <c r="U67" s="271">
        <f t="shared" si="17"/>
        <v>5383.3142384878274</v>
      </c>
      <c r="V67" s="442">
        <f t="shared" si="18"/>
        <v>8312.9930960831753</v>
      </c>
      <c r="W67" s="265">
        <f t="shared" si="45"/>
        <v>10334.595527521875</v>
      </c>
      <c r="X67" s="275">
        <f t="shared" si="45"/>
        <v>19285.617047565574</v>
      </c>
      <c r="Y67" s="265">
        <f t="shared" si="45"/>
        <v>10777.543057595512</v>
      </c>
      <c r="Z67" s="275">
        <f t="shared" si="45"/>
        <v>20855.170974827048</v>
      </c>
      <c r="AA67" s="265">
        <f t="shared" si="45"/>
        <v>11038.057244139784</v>
      </c>
      <c r="AC67" s="268">
        <f t="shared" si="46"/>
        <v>19105.475814359706</v>
      </c>
      <c r="AD67" s="271">
        <f t="shared" si="20"/>
        <v>11063.008463037269</v>
      </c>
      <c r="AE67" s="442">
        <f t="shared" si="21"/>
        <v>16629.413165167407</v>
      </c>
      <c r="AF67" s="265">
        <f t="shared" si="46"/>
        <v>14309.183102771911</v>
      </c>
      <c r="AG67" s="275">
        <f t="shared" si="46"/>
        <v>19285.617047565574</v>
      </c>
      <c r="AH67" s="265">
        <f t="shared" si="46"/>
        <v>14779.885100084573</v>
      </c>
      <c r="AI67" s="275">
        <f t="shared" si="46"/>
        <v>20855.170974827048</v>
      </c>
      <c r="AJ67" s="265">
        <f t="shared" si="46"/>
        <v>15052.894291326525</v>
      </c>
      <c r="AL67" s="268">
        <f t="shared" si="47"/>
        <v>17007.982978554039</v>
      </c>
      <c r="AM67" s="271">
        <f t="shared" si="23"/>
        <v>10501.549685321566</v>
      </c>
      <c r="AN67" s="275">
        <f t="shared" si="24"/>
        <v>15118.426837419045</v>
      </c>
      <c r="AO67" s="265">
        <f t="shared" si="47"/>
        <v>13882.740957232529</v>
      </c>
      <c r="AP67" s="275">
        <f t="shared" si="47"/>
        <v>35042.390137943599</v>
      </c>
      <c r="AQ67" s="265">
        <f t="shared" si="47"/>
        <v>14357.303277151568</v>
      </c>
      <c r="AR67" s="275">
        <f t="shared" si="47"/>
        <v>37835.164094625623</v>
      </c>
      <c r="AS67" s="265">
        <f t="shared" si="47"/>
        <v>14633.016400985945</v>
      </c>
      <c r="AW67" s="268">
        <f t="shared" si="48"/>
        <v>11853.333847404128</v>
      </c>
      <c r="AX67" s="271">
        <f t="shared" si="26"/>
        <v>9970.2895374981163</v>
      </c>
      <c r="AY67" s="275">
        <f t="shared" si="48"/>
        <v>32334.582119112762</v>
      </c>
      <c r="AZ67" s="265">
        <f t="shared" si="48"/>
        <v>26491.785245686686</v>
      </c>
      <c r="BA67" s="275">
        <f t="shared" si="48"/>
        <v>32169.901647873747</v>
      </c>
      <c r="BB67" s="265">
        <f t="shared" si="48"/>
        <v>12585.649918596842</v>
      </c>
      <c r="BC67" s="275">
        <f t="shared" si="48"/>
        <v>34862.776552567477</v>
      </c>
      <c r="BD67" s="265">
        <f t="shared" si="48"/>
        <v>13512.144048434002</v>
      </c>
      <c r="BG67" s="268">
        <f t="shared" si="49"/>
        <v>12239.229329166143</v>
      </c>
      <c r="BH67" s="271">
        <f t="shared" si="28"/>
        <v>10697.26095437752</v>
      </c>
      <c r="BI67" s="275">
        <f t="shared" si="49"/>
        <v>36178.891682200745</v>
      </c>
      <c r="BJ67" s="265">
        <f t="shared" si="49"/>
        <v>14555.450874073125</v>
      </c>
      <c r="BK67" s="275">
        <f t="shared" si="49"/>
        <v>36010.29294666741</v>
      </c>
      <c r="BL67" s="265">
        <f t="shared" si="49"/>
        <v>14235.715682067252</v>
      </c>
      <c r="BM67" s="275">
        <f t="shared" si="49"/>
        <v>33756.573447369628</v>
      </c>
      <c r="BN67" s="265">
        <f t="shared" si="49"/>
        <v>13077.081022053066</v>
      </c>
      <c r="BQ67" s="268">
        <f t="shared" si="50"/>
        <v>4231.6057898628924</v>
      </c>
      <c r="BR67" s="271">
        <f t="shared" si="30"/>
        <v>6588.2012807989449</v>
      </c>
      <c r="BS67" s="275">
        <f t="shared" si="50"/>
        <v>21743.96134801576</v>
      </c>
      <c r="BT67" s="265">
        <f t="shared" si="50"/>
        <v>10362.364583154762</v>
      </c>
      <c r="BU67" s="275">
        <f t="shared" si="50"/>
        <v>21627.579625453578</v>
      </c>
      <c r="BV67" s="265">
        <f t="shared" si="50"/>
        <v>10069.882833810374</v>
      </c>
      <c r="BW67" s="275">
        <f t="shared" si="50"/>
        <v>23110.982154516023</v>
      </c>
      <c r="BX67" s="265">
        <f t="shared" si="50"/>
        <v>10564.136050947271</v>
      </c>
      <c r="CA67" s="268">
        <f t="shared" si="51"/>
        <v>6883.2637970461001</v>
      </c>
      <c r="CB67" s="271">
        <f t="shared" si="32"/>
        <v>16196.794447280447</v>
      </c>
      <c r="CC67" s="275">
        <f t="shared" si="51"/>
        <v>19935.887123560828</v>
      </c>
      <c r="CD67" s="265">
        <f t="shared" si="51"/>
        <v>11072.995978091471</v>
      </c>
      <c r="CE67" s="275">
        <f t="shared" si="51"/>
        <v>19821.24942369237</v>
      </c>
      <c r="CF67" s="265">
        <f t="shared" si="51"/>
        <v>10773.798060648633</v>
      </c>
      <c r="CG67" s="275">
        <f t="shared" si="51"/>
        <v>23315.720879068042</v>
      </c>
      <c r="CH67" s="265">
        <f t="shared" si="51"/>
        <v>11619.96656112934</v>
      </c>
      <c r="CK67" s="268">
        <f t="shared" si="52"/>
        <v>7564.8762505782643</v>
      </c>
      <c r="CL67" s="271">
        <f t="shared" si="34"/>
        <v>12960.752289015307</v>
      </c>
      <c r="CM67" s="275">
        <f t="shared" si="52"/>
        <v>35798.887045344716</v>
      </c>
      <c r="CN67" s="265">
        <f t="shared" si="52"/>
        <v>13042.222247660451</v>
      </c>
      <c r="CO67" s="275">
        <f t="shared" si="52"/>
        <v>35614.926895120167</v>
      </c>
      <c r="CP67" s="265">
        <f t="shared" si="52"/>
        <v>12728.089805786445</v>
      </c>
      <c r="CQ67" s="275">
        <f t="shared" si="52"/>
        <v>37551.806051518724</v>
      </c>
      <c r="CR67" s="265">
        <f t="shared" si="52"/>
        <v>13315.510651548046</v>
      </c>
      <c r="CV67" s="268">
        <f t="shared" si="53"/>
        <v>8229.6922881166702</v>
      </c>
      <c r="CW67" s="271">
        <f t="shared" si="36"/>
        <v>15695.848798530049</v>
      </c>
      <c r="CX67" s="275"/>
      <c r="CY67" s="265"/>
      <c r="CZ67" s="275"/>
      <c r="DA67" s="265"/>
      <c r="DB67" s="275"/>
      <c r="DC67" s="265"/>
      <c r="DG67" s="268">
        <f t="shared" si="54"/>
        <v>13204.583018883168</v>
      </c>
      <c r="DH67" s="271">
        <f t="shared" si="38"/>
        <v>11881.982809113404</v>
      </c>
      <c r="DI67" s="275"/>
      <c r="DJ67" s="265"/>
      <c r="DK67" s="275"/>
      <c r="DL67" s="265"/>
      <c r="DM67" s="275"/>
      <c r="DN67" s="265"/>
      <c r="DP67" s="268">
        <f t="shared" si="55"/>
        <v>9888.7244650765024</v>
      </c>
      <c r="DQ67" s="271">
        <f t="shared" si="40"/>
        <v>11664.969472538191</v>
      </c>
      <c r="DR67" s="275"/>
      <c r="DS67" s="265"/>
      <c r="DT67" s="275"/>
      <c r="DU67" s="265"/>
      <c r="DV67" s="275"/>
      <c r="DW67" s="265"/>
      <c r="DY67" s="268">
        <f t="shared" si="56"/>
        <v>9494.3519707645555</v>
      </c>
      <c r="DZ67" s="271">
        <f t="shared" si="42"/>
        <v>13671.031587088522</v>
      </c>
      <c r="EA67" s="275"/>
      <c r="EB67" s="265"/>
      <c r="EC67" s="275"/>
      <c r="ED67" s="265"/>
      <c r="EE67" s="275"/>
      <c r="EF67" s="265"/>
    </row>
    <row r="68" spans="2:136" ht="15.75" thickBot="1">
      <c r="B68" s="269">
        <f t="shared" si="43"/>
        <v>18341.138053285766</v>
      </c>
      <c r="C68" s="272">
        <f t="shared" si="11"/>
        <v>13229.705358784462</v>
      </c>
      <c r="D68" s="443">
        <f t="shared" si="12"/>
        <v>21857.610466154314</v>
      </c>
      <c r="E68" s="266">
        <f t="shared" si="43"/>
        <v>17185.728167348087</v>
      </c>
      <c r="F68" s="276">
        <f t="shared" si="43"/>
        <v>49715.749032835171</v>
      </c>
      <c r="G68" s="266">
        <f t="shared" si="43"/>
        <v>17392.906701268734</v>
      </c>
      <c r="H68" s="276">
        <f t="shared" si="43"/>
        <v>48885.461532022142</v>
      </c>
      <c r="I68" s="266">
        <f t="shared" si="43"/>
        <v>17313.838841230681</v>
      </c>
      <c r="K68" s="269">
        <f t="shared" si="44"/>
        <v>18077.639332989751</v>
      </c>
      <c r="L68" s="272">
        <f t="shared" si="14"/>
        <v>13686.60321819178</v>
      </c>
      <c r="M68" s="443">
        <f t="shared" si="15"/>
        <v>17261.440032939336</v>
      </c>
      <c r="N68" s="266">
        <f t="shared" si="44"/>
        <v>15701.949964352383</v>
      </c>
      <c r="O68" s="276">
        <f t="shared" si="44"/>
        <v>39145.365338278614</v>
      </c>
      <c r="P68" s="266">
        <f t="shared" si="44"/>
        <v>16035.784111409068</v>
      </c>
      <c r="Q68" s="276">
        <f t="shared" si="44"/>
        <v>41014.456051798159</v>
      </c>
      <c r="R68" s="266">
        <f t="shared" si="44"/>
        <v>15919.183484805471</v>
      </c>
      <c r="T68" s="269">
        <f t="shared" si="45"/>
        <v>15093.926585006691</v>
      </c>
      <c r="U68" s="272">
        <f t="shared" si="17"/>
        <v>5914.5271357109295</v>
      </c>
      <c r="V68" s="443">
        <f t="shared" si="18"/>
        <v>8942.9038069289236</v>
      </c>
      <c r="W68" s="266">
        <f t="shared" si="45"/>
        <v>11494.454491370692</v>
      </c>
      <c r="X68" s="276">
        <f t="shared" si="45"/>
        <v>20287.897451163128</v>
      </c>
      <c r="Y68" s="266">
        <f t="shared" si="45"/>
        <v>11815.014844462792</v>
      </c>
      <c r="Z68" s="276">
        <f t="shared" si="45"/>
        <v>21260.256035246908</v>
      </c>
      <c r="AA68" s="266">
        <f t="shared" si="45"/>
        <v>11702.618568176567</v>
      </c>
      <c r="AC68" s="269">
        <f t="shared" si="46"/>
        <v>21622.073131051919</v>
      </c>
      <c r="AD68" s="272">
        <f t="shared" si="20"/>
        <v>12159.009126685058</v>
      </c>
      <c r="AE68" s="443">
        <f t="shared" si="21"/>
        <v>17848.90604062362</v>
      </c>
      <c r="AF68" s="266">
        <f t="shared" si="46"/>
        <v>15524.597572131521</v>
      </c>
      <c r="AG68" s="276">
        <f t="shared" si="46"/>
        <v>20287.897451163128</v>
      </c>
      <c r="AH68" s="266">
        <f t="shared" si="46"/>
        <v>15851.063841463145</v>
      </c>
      <c r="AI68" s="276">
        <f t="shared" si="46"/>
        <v>21260.256035246908</v>
      </c>
      <c r="AJ68" s="266">
        <f t="shared" si="46"/>
        <v>15737.041992179411</v>
      </c>
      <c r="AL68" s="269">
        <f t="shared" si="47"/>
        <v>19291.878333326178</v>
      </c>
      <c r="AM68" s="272">
        <f t="shared" si="23"/>
        <v>11541.927215800535</v>
      </c>
      <c r="AN68" s="276">
        <f t="shared" si="24"/>
        <v>16221.081835280338</v>
      </c>
      <c r="AO68" s="266">
        <f t="shared" si="47"/>
        <v>15110.176850817534</v>
      </c>
      <c r="AP68" s="276">
        <f t="shared" si="47"/>
        <v>36785.24102673991</v>
      </c>
      <c r="AQ68" s="266">
        <f t="shared" si="47"/>
        <v>15440.988929041745</v>
      </c>
      <c r="AR68" s="276">
        <f t="shared" si="47"/>
        <v>38525.569909250509</v>
      </c>
      <c r="AS68" s="266">
        <f t="shared" si="47"/>
        <v>15325.397230561344</v>
      </c>
      <c r="AW68" s="269">
        <f t="shared" si="48"/>
        <v>13051.571579435153</v>
      </c>
      <c r="AX68" s="272">
        <f t="shared" si="26"/>
        <v>11013.701227210746</v>
      </c>
      <c r="AY68" s="276">
        <f t="shared" si="48"/>
        <v>35081.10442752637</v>
      </c>
      <c r="AZ68" s="266">
        <f t="shared" si="48"/>
        <v>31642.559400224465</v>
      </c>
      <c r="BA68" s="276">
        <f t="shared" si="48"/>
        <v>33876.397341402168</v>
      </c>
      <c r="BB68" s="266">
        <f t="shared" si="48"/>
        <v>13638.986641980955</v>
      </c>
      <c r="BC68" s="276">
        <f t="shared" si="48"/>
        <v>35932.786114393835</v>
      </c>
      <c r="BD68" s="266">
        <f t="shared" si="48"/>
        <v>14484.106872044698</v>
      </c>
      <c r="BG68" s="269">
        <f t="shared" si="49"/>
        <v>13416.454457651707</v>
      </c>
      <c r="BH68" s="272">
        <f t="shared" si="28"/>
        <v>11763.081695945386</v>
      </c>
      <c r="BI68" s="276">
        <f t="shared" si="49"/>
        <v>41346.474680378727</v>
      </c>
      <c r="BJ68" s="266">
        <f t="shared" si="49"/>
        <v>16230.033755823151</v>
      </c>
      <c r="BK68" s="276">
        <f t="shared" si="49"/>
        <v>40109.741806972088</v>
      </c>
      <c r="BL68" s="266">
        <f t="shared" si="49"/>
        <v>15828.975152529332</v>
      </c>
      <c r="BM68" s="276">
        <f t="shared" si="49"/>
        <v>35027.945938938836</v>
      </c>
      <c r="BN68" s="266">
        <f t="shared" si="49"/>
        <v>13873.555876440896</v>
      </c>
      <c r="BQ68" s="269">
        <f t="shared" si="50"/>
        <v>4996.9713280257092</v>
      </c>
      <c r="BR68" s="272">
        <f t="shared" si="30"/>
        <v>7278.9735822496668</v>
      </c>
      <c r="BS68" s="276">
        <f t="shared" si="50"/>
        <v>23623.508236808309</v>
      </c>
      <c r="BT68" s="266">
        <f t="shared" si="50"/>
        <v>11455.352317564781</v>
      </c>
      <c r="BU68" s="276">
        <f t="shared" si="50"/>
        <v>22800.237735627215</v>
      </c>
      <c r="BV68" s="266">
        <f t="shared" si="50"/>
        <v>11069.151116080382</v>
      </c>
      <c r="BW68" s="276">
        <f t="shared" si="50"/>
        <v>24033.499888525661</v>
      </c>
      <c r="BX68" s="266">
        <f t="shared" si="50"/>
        <v>11434.605701699629</v>
      </c>
      <c r="CA68" s="269">
        <f t="shared" si="51"/>
        <v>7871.5674179862817</v>
      </c>
      <c r="CB68" s="272">
        <f t="shared" si="32"/>
        <v>17074.992687506339</v>
      </c>
      <c r="CC68" s="276">
        <f t="shared" si="51"/>
        <v>20870.756900797427</v>
      </c>
      <c r="CD68" s="266">
        <f t="shared" si="51"/>
        <v>12318.877364697775</v>
      </c>
      <c r="CE68" s="276">
        <f t="shared" si="51"/>
        <v>20107.105734684235</v>
      </c>
      <c r="CF68" s="266">
        <f t="shared" si="51"/>
        <v>11926.877630866673</v>
      </c>
      <c r="CG68" s="276">
        <f t="shared" si="51"/>
        <v>23937.869597883655</v>
      </c>
      <c r="CH68" s="266">
        <f t="shared" si="51"/>
        <v>12549.573490349339</v>
      </c>
      <c r="CK68" s="269">
        <f t="shared" si="52"/>
        <v>8779.2478174011612</v>
      </c>
      <c r="CL68" s="272">
        <f t="shared" si="34"/>
        <v>14349.202429698906</v>
      </c>
      <c r="CM68" s="276">
        <f t="shared" si="52"/>
        <v>39489.5862193137</v>
      </c>
      <c r="CN68" s="266">
        <f t="shared" si="52"/>
        <v>14257.873062062132</v>
      </c>
      <c r="CO68" s="276">
        <f t="shared" si="52"/>
        <v>38170.690691923715</v>
      </c>
      <c r="CP68" s="266">
        <f t="shared" si="52"/>
        <v>13855.037829483694</v>
      </c>
      <c r="CQ68" s="276">
        <f t="shared" si="52"/>
        <v>38863.6829032487</v>
      </c>
      <c r="CR68" s="266">
        <f t="shared" si="52"/>
        <v>14319.774946162745</v>
      </c>
      <c r="CV68" s="269">
        <f t="shared" si="53"/>
        <v>9141.7831898749046</v>
      </c>
      <c r="CW68" s="272">
        <f t="shared" si="36"/>
        <v>17092.441739816051</v>
      </c>
      <c r="CX68" s="276"/>
      <c r="CY68" s="266"/>
      <c r="CZ68" s="276"/>
      <c r="DA68" s="266"/>
      <c r="DB68" s="276"/>
      <c r="DC68" s="266"/>
      <c r="DG68" s="269">
        <f t="shared" si="54"/>
        <v>14259.299879569835</v>
      </c>
      <c r="DH68" s="272">
        <f t="shared" si="38"/>
        <v>13165.356006927947</v>
      </c>
      <c r="DI68" s="276"/>
      <c r="DJ68" s="266"/>
      <c r="DK68" s="276"/>
      <c r="DL68" s="266"/>
      <c r="DM68" s="276"/>
      <c r="DN68" s="266"/>
      <c r="DP68" s="269">
        <f t="shared" si="55"/>
        <v>10574.805168323919</v>
      </c>
      <c r="DQ68" s="272">
        <f t="shared" si="40"/>
        <v>12924.181582041971</v>
      </c>
      <c r="DR68" s="276"/>
      <c r="DS68" s="266"/>
      <c r="DT68" s="276"/>
      <c r="DU68" s="266"/>
      <c r="DV68" s="276"/>
      <c r="DW68" s="266"/>
      <c r="DY68" s="269">
        <f t="shared" si="56"/>
        <v>10131.024044881489</v>
      </c>
      <c r="DZ68" s="272">
        <f t="shared" si="42"/>
        <v>15043.375732594603</v>
      </c>
      <c r="EA68" s="276"/>
      <c r="EB68" s="266"/>
      <c r="EC68" s="276"/>
      <c r="ED68" s="266"/>
      <c r="EE68" s="276"/>
      <c r="EF68" s="266"/>
    </row>
    <row r="69" spans="2:136">
      <c r="B69" s="254"/>
      <c r="C69" s="255"/>
      <c r="D69" s="255"/>
      <c r="F69" s="255"/>
      <c r="H69" s="255"/>
    </row>
    <row r="70" spans="2:136">
      <c r="B70" s="254">
        <v>0</v>
      </c>
      <c r="C70" s="255">
        <v>5</v>
      </c>
      <c r="D70" s="255"/>
      <c r="F70" s="255"/>
      <c r="H70" s="255"/>
    </row>
    <row r="71" spans="2:136">
      <c r="B71" s="254"/>
      <c r="C71" s="255"/>
      <c r="D71" s="255"/>
      <c r="F71" s="255"/>
      <c r="H71" s="255"/>
    </row>
    <row r="72" spans="2:136">
      <c r="B72" s="254"/>
      <c r="C72" s="255"/>
      <c r="D72" s="255"/>
      <c r="F72" s="255"/>
      <c r="H72" s="255"/>
    </row>
    <row r="73" spans="2:136">
      <c r="B73" s="254"/>
      <c r="C73" s="255"/>
      <c r="D73" s="255"/>
      <c r="F73" s="255"/>
      <c r="H73" s="255"/>
    </row>
    <row r="74" spans="2:136">
      <c r="B74" s="254"/>
      <c r="C74" s="255"/>
      <c r="D74" s="255"/>
      <c r="F74" s="255"/>
      <c r="H74" s="255"/>
    </row>
    <row r="75" spans="2:136">
      <c r="B75" s="254"/>
      <c r="C75" s="255"/>
      <c r="D75" s="255"/>
      <c r="F75" s="255"/>
      <c r="H75" s="255"/>
    </row>
    <row r="76" spans="2:136">
      <c r="B76" s="254"/>
      <c r="C76" s="255"/>
      <c r="D76" s="255"/>
      <c r="F76" s="255"/>
      <c r="H76" s="255"/>
    </row>
    <row r="77" spans="2:136">
      <c r="B77" s="254"/>
      <c r="C77" s="255"/>
      <c r="D77" s="255"/>
      <c r="F77" s="255"/>
      <c r="H77" s="255"/>
    </row>
    <row r="78" spans="2:136">
      <c r="B78" s="254"/>
      <c r="C78" s="255"/>
      <c r="D78" s="255"/>
      <c r="F78" s="255"/>
      <c r="H78" s="255"/>
    </row>
    <row r="79" spans="2:136">
      <c r="B79" s="254"/>
      <c r="C79" s="255"/>
      <c r="D79" s="255"/>
      <c r="F79" s="255"/>
      <c r="H79" s="255"/>
    </row>
    <row r="80" spans="2:136">
      <c r="B80" s="254"/>
      <c r="C80" s="255"/>
      <c r="D80" s="255"/>
      <c r="F80" s="255"/>
      <c r="H80" s="255"/>
    </row>
    <row r="81" spans="2:78">
      <c r="B81" s="254"/>
      <c r="C81" s="255"/>
      <c r="D81" s="255"/>
      <c r="F81" s="255"/>
      <c r="H81" s="255"/>
    </row>
    <row r="82" spans="2:78">
      <c r="B82" s="254"/>
      <c r="C82" s="255"/>
      <c r="D82" s="255"/>
      <c r="F82" s="255"/>
      <c r="H82" s="255"/>
    </row>
    <row r="87" spans="2:78">
      <c r="B87" s="303">
        <v>10</v>
      </c>
      <c r="C87" s="303">
        <v>100000</v>
      </c>
    </row>
    <row r="89" spans="2:78">
      <c r="BY89" s="303">
        <v>50</v>
      </c>
      <c r="BZ89" s="303">
        <f>1.4509*BY89</f>
        <v>72.545000000000002</v>
      </c>
    </row>
    <row r="90" spans="2:78">
      <c r="BY90" s="303">
        <v>30000</v>
      </c>
      <c r="BZ90" s="303">
        <f>1.4509*BY90</f>
        <v>43527</v>
      </c>
    </row>
    <row r="96" spans="2:78">
      <c r="BC96" s="303">
        <v>81</v>
      </c>
      <c r="BD96" s="303">
        <f>2.4729*BC96</f>
        <v>200.3049</v>
      </c>
      <c r="BL96" s="303">
        <v>81</v>
      </c>
      <c r="BM96" s="303">
        <f>2.4729*BL96</f>
        <v>200.3049</v>
      </c>
    </row>
    <row r="97" spans="2:65">
      <c r="BC97" s="303">
        <v>21623</v>
      </c>
      <c r="BD97" s="303">
        <f>2.4729*BC97</f>
        <v>53471.5167</v>
      </c>
      <c r="BL97" s="303">
        <v>21623</v>
      </c>
      <c r="BM97" s="303">
        <f>2.4729*BL97</f>
        <v>53471.5167</v>
      </c>
    </row>
    <row r="106" spans="2:65">
      <c r="B106" s="303">
        <v>10</v>
      </c>
      <c r="C106" s="303">
        <v>25000</v>
      </c>
      <c r="E106" s="303">
        <v>1300</v>
      </c>
      <c r="F106" s="303">
        <v>15000</v>
      </c>
    </row>
    <row r="107" spans="2:65">
      <c r="B107" s="303">
        <f>B106*0.7036-845.14</f>
        <v>-838.10400000000004</v>
      </c>
      <c r="C107" s="303">
        <f>C106*0.7036-845.14</f>
        <v>16744.86</v>
      </c>
      <c r="E107" s="303">
        <f>E106*0.7036-845.14</f>
        <v>69.539999999999964</v>
      </c>
      <c r="F107" s="303">
        <f>F106*0.7036-845.14</f>
        <v>9708.86</v>
      </c>
    </row>
    <row r="110" spans="2:65">
      <c r="AS110" s="303">
        <v>77.2</v>
      </c>
      <c r="AT110" s="303">
        <f>AS110</f>
        <v>77.2</v>
      </c>
    </row>
    <row r="111" spans="2:65">
      <c r="AS111" s="303">
        <v>21623</v>
      </c>
      <c r="AT111" s="303">
        <f>AS111</f>
        <v>21623</v>
      </c>
    </row>
  </sheetData>
  <mergeCells count="168">
    <mergeCell ref="T2:AA2"/>
    <mergeCell ref="AC2:AJ2"/>
    <mergeCell ref="AL2:AS2"/>
    <mergeCell ref="AW2:BD2"/>
    <mergeCell ref="O3:P3"/>
    <mergeCell ref="Q3:R3"/>
    <mergeCell ref="T3:T4"/>
    <mergeCell ref="U3:U4"/>
    <mergeCell ref="V3:W3"/>
    <mergeCell ref="X3:Y3"/>
    <mergeCell ref="Z3:AA3"/>
    <mergeCell ref="AC3:AC4"/>
    <mergeCell ref="AD3:AD4"/>
    <mergeCell ref="AE3:AF3"/>
    <mergeCell ref="AG3:AH3"/>
    <mergeCell ref="AI3:AJ3"/>
    <mergeCell ref="DP2:DW2"/>
    <mergeCell ref="DY2:EF2"/>
    <mergeCell ref="B3:B4"/>
    <mergeCell ref="C3:C4"/>
    <mergeCell ref="D3:E3"/>
    <mergeCell ref="F3:G3"/>
    <mergeCell ref="H3:I3"/>
    <mergeCell ref="K3:K4"/>
    <mergeCell ref="L3:L4"/>
    <mergeCell ref="M3:N3"/>
    <mergeCell ref="BG2:BN2"/>
    <mergeCell ref="BQ2:BX2"/>
    <mergeCell ref="CA2:CH2"/>
    <mergeCell ref="CK2:CR2"/>
    <mergeCell ref="CV2:DC2"/>
    <mergeCell ref="DG2:DN2"/>
    <mergeCell ref="B2:I2"/>
    <mergeCell ref="K2:R2"/>
    <mergeCell ref="AL3:AL4"/>
    <mergeCell ref="AM3:AM4"/>
    <mergeCell ref="AN3:AO3"/>
    <mergeCell ref="AP3:AQ3"/>
    <mergeCell ref="AR3:AS3"/>
    <mergeCell ref="AW3:AW4"/>
    <mergeCell ref="BI3:BJ3"/>
    <mergeCell ref="BK3:BL3"/>
    <mergeCell ref="BM3:BN3"/>
    <mergeCell ref="BQ3:BQ4"/>
    <mergeCell ref="BR3:BR4"/>
    <mergeCell ref="BS3:BT3"/>
    <mergeCell ref="AX3:AX4"/>
    <mergeCell ref="AY3:AZ3"/>
    <mergeCell ref="BA3:BB3"/>
    <mergeCell ref="BC3:BD3"/>
    <mergeCell ref="BG3:BG4"/>
    <mergeCell ref="BH3:BH4"/>
    <mergeCell ref="CG3:CH3"/>
    <mergeCell ref="CK3:CK4"/>
    <mergeCell ref="CL3:CL4"/>
    <mergeCell ref="CM3:CN3"/>
    <mergeCell ref="CO3:CP3"/>
    <mergeCell ref="CQ3:CR3"/>
    <mergeCell ref="BU3:BV3"/>
    <mergeCell ref="BW3:BX3"/>
    <mergeCell ref="CA3:CA4"/>
    <mergeCell ref="CB3:CB4"/>
    <mergeCell ref="CC3:CD3"/>
    <mergeCell ref="CE3:CF3"/>
    <mergeCell ref="DK3:DL3"/>
    <mergeCell ref="DM3:DN3"/>
    <mergeCell ref="DP3:DP4"/>
    <mergeCell ref="DQ3:DQ4"/>
    <mergeCell ref="CV3:CV4"/>
    <mergeCell ref="CW3:CW4"/>
    <mergeCell ref="CX3:CY3"/>
    <mergeCell ref="CZ3:DA3"/>
    <mergeCell ref="DB3:DC3"/>
    <mergeCell ref="DG3:DG4"/>
    <mergeCell ref="CA37:CH37"/>
    <mergeCell ref="CK37:CR37"/>
    <mergeCell ref="CV37:DC37"/>
    <mergeCell ref="DG37:DN37"/>
    <mergeCell ref="DP37:DW37"/>
    <mergeCell ref="DY37:EF37"/>
    <mergeCell ref="EC3:ED3"/>
    <mergeCell ref="EE3:EF3"/>
    <mergeCell ref="B37:I37"/>
    <mergeCell ref="K37:R37"/>
    <mergeCell ref="T37:AA37"/>
    <mergeCell ref="AC37:AJ37"/>
    <mergeCell ref="AL37:AS37"/>
    <mergeCell ref="AW37:BD37"/>
    <mergeCell ref="BG37:BN37"/>
    <mergeCell ref="BQ37:BX37"/>
    <mergeCell ref="DR3:DS3"/>
    <mergeCell ref="DT3:DU3"/>
    <mergeCell ref="DV3:DW3"/>
    <mergeCell ref="DY3:DY4"/>
    <mergeCell ref="DZ3:DZ4"/>
    <mergeCell ref="EA3:EB3"/>
    <mergeCell ref="DH3:DH4"/>
    <mergeCell ref="DI3:DJ3"/>
    <mergeCell ref="L38:L39"/>
    <mergeCell ref="M38:N38"/>
    <mergeCell ref="O38:P38"/>
    <mergeCell ref="Q38:R38"/>
    <mergeCell ref="T38:T39"/>
    <mergeCell ref="U38:U39"/>
    <mergeCell ref="B38:B39"/>
    <mergeCell ref="C38:C39"/>
    <mergeCell ref="D38:E38"/>
    <mergeCell ref="F38:G38"/>
    <mergeCell ref="H38:I38"/>
    <mergeCell ref="K38:K39"/>
    <mergeCell ref="AG38:AH38"/>
    <mergeCell ref="AI38:AJ38"/>
    <mergeCell ref="AL38:AL39"/>
    <mergeCell ref="AM38:AM39"/>
    <mergeCell ref="AN38:AO38"/>
    <mergeCell ref="AP38:AQ38"/>
    <mergeCell ref="V38:W38"/>
    <mergeCell ref="X38:Y38"/>
    <mergeCell ref="Z38:AA38"/>
    <mergeCell ref="AC38:AC39"/>
    <mergeCell ref="AD38:AD39"/>
    <mergeCell ref="AE38:AF38"/>
    <mergeCell ref="BG38:BG39"/>
    <mergeCell ref="BH38:BH39"/>
    <mergeCell ref="BI38:BJ38"/>
    <mergeCell ref="BK38:BL38"/>
    <mergeCell ref="BM38:BN38"/>
    <mergeCell ref="BQ38:BQ39"/>
    <mergeCell ref="AR38:AS38"/>
    <mergeCell ref="AW38:AW39"/>
    <mergeCell ref="AX38:AX39"/>
    <mergeCell ref="AY38:AZ38"/>
    <mergeCell ref="BA38:BB38"/>
    <mergeCell ref="BC38:BD38"/>
    <mergeCell ref="CC38:CD38"/>
    <mergeCell ref="CE38:CF38"/>
    <mergeCell ref="CG38:CH38"/>
    <mergeCell ref="CK38:CK39"/>
    <mergeCell ref="CL38:CL39"/>
    <mergeCell ref="CM38:CN38"/>
    <mergeCell ref="BR38:BR39"/>
    <mergeCell ref="BS38:BT38"/>
    <mergeCell ref="BU38:BV38"/>
    <mergeCell ref="BW38:BX38"/>
    <mergeCell ref="CA38:CA39"/>
    <mergeCell ref="CB38:CB39"/>
    <mergeCell ref="DB38:DC38"/>
    <mergeCell ref="DG38:DG39"/>
    <mergeCell ref="DH38:DH39"/>
    <mergeCell ref="DI38:DJ38"/>
    <mergeCell ref="DK38:DL38"/>
    <mergeCell ref="DM38:DN38"/>
    <mergeCell ref="CO38:CP38"/>
    <mergeCell ref="CQ38:CR38"/>
    <mergeCell ref="CV38:CV39"/>
    <mergeCell ref="CW38:CW39"/>
    <mergeCell ref="CX38:CY38"/>
    <mergeCell ref="CZ38:DA38"/>
    <mergeCell ref="DZ38:DZ39"/>
    <mergeCell ref="EA38:EB38"/>
    <mergeCell ref="EC38:ED38"/>
    <mergeCell ref="EE38:EF38"/>
    <mergeCell ref="DP38:DP39"/>
    <mergeCell ref="DQ38:DQ39"/>
    <mergeCell ref="DR38:DS38"/>
    <mergeCell ref="DT38:DU38"/>
    <mergeCell ref="DV38:DW38"/>
    <mergeCell ref="DY38:DY3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9680C-2934-4E20-B79F-9B90424F269A}">
  <dimension ref="A2:Y129"/>
  <sheetViews>
    <sheetView topLeftCell="A4" workbookViewId="0">
      <selection activeCell="H25" sqref="H25"/>
    </sheetView>
  </sheetViews>
  <sheetFormatPr baseColWidth="10" defaultRowHeight="15"/>
  <cols>
    <col min="1" max="1" width="26.140625" style="501" bestFit="1" customWidth="1"/>
    <col min="2" max="2" width="13.7109375" style="303" customWidth="1"/>
    <col min="3" max="3" width="14.5703125" style="303" customWidth="1"/>
    <col min="4" max="4" width="13.85546875" style="303" customWidth="1"/>
    <col min="5" max="5" width="13.5703125" style="303" customWidth="1"/>
    <col min="6" max="6" width="16.7109375" style="303" bestFit="1" customWidth="1"/>
    <col min="7" max="7" width="33.28515625" style="303" customWidth="1"/>
    <col min="8" max="8" width="11.85546875" style="303" bestFit="1" customWidth="1"/>
    <col min="9" max="21" width="11.42578125" style="303"/>
    <col min="22" max="22" width="12" style="303" bestFit="1" customWidth="1"/>
    <col min="23" max="16384" width="11.42578125" style="303"/>
  </cols>
  <sheetData>
    <row r="2" spans="1:23" ht="15.75" thickBot="1"/>
    <row r="3" spans="1:23" ht="15" customHeight="1" thickBot="1">
      <c r="A3" s="502"/>
      <c r="B3" s="446" t="s">
        <v>171</v>
      </c>
      <c r="C3" s="447" t="s">
        <v>172</v>
      </c>
      <c r="D3" s="445" t="s">
        <v>173</v>
      </c>
      <c r="E3" s="503" t="s">
        <v>174</v>
      </c>
      <c r="G3" s="191" t="s">
        <v>175</v>
      </c>
    </row>
    <row r="4" spans="1:23">
      <c r="A4" s="504" t="s">
        <v>176</v>
      </c>
      <c r="B4" s="305">
        <v>51351780000000</v>
      </c>
      <c r="C4" s="305">
        <v>3.8201640000000001</v>
      </c>
      <c r="D4" s="505">
        <f t="shared" ref="D4:D12" si="0">B4*(1/(500))^C4</f>
        <v>2512.1609150401605</v>
      </c>
      <c r="E4" s="506">
        <v>104.32379416798314</v>
      </c>
      <c r="G4" s="507">
        <f t="shared" ref="G4:G6" si="1">B4*(1/E4)^C4-1000000</f>
        <v>1.6500940546393394E-4</v>
      </c>
      <c r="V4" s="508"/>
      <c r="W4" s="508"/>
    </row>
    <row r="5" spans="1:23">
      <c r="A5" s="504" t="s">
        <v>106</v>
      </c>
      <c r="B5" s="305">
        <v>5.572528E+19</v>
      </c>
      <c r="C5" s="305">
        <v>5.5103739999999997</v>
      </c>
      <c r="D5" s="505">
        <f t="shared" si="0"/>
        <v>74768.405778370754</v>
      </c>
      <c r="E5" s="506">
        <v>312.30360916086238</v>
      </c>
      <c r="G5" s="507">
        <f t="shared" si="1"/>
        <v>-4.3696234934031963E-4</v>
      </c>
    </row>
    <row r="6" spans="1:23">
      <c r="A6" s="504" t="s">
        <v>177</v>
      </c>
      <c r="B6" s="305">
        <v>281151500000000</v>
      </c>
      <c r="C6" s="305">
        <v>3.7470479999999999</v>
      </c>
      <c r="D6" s="505">
        <f t="shared" si="0"/>
        <v>21665.576420854955</v>
      </c>
      <c r="E6" s="506">
        <v>179.81494043156701</v>
      </c>
      <c r="G6" s="507">
        <f t="shared" si="1"/>
        <v>9.020825382322073E-5</v>
      </c>
    </row>
    <row r="7" spans="1:23">
      <c r="A7" s="504" t="s">
        <v>178</v>
      </c>
      <c r="B7" s="305">
        <v>1.51969E+17</v>
      </c>
      <c r="C7" s="305">
        <v>4.5960809999999999</v>
      </c>
      <c r="D7" s="505">
        <f t="shared" si="0"/>
        <v>59850.839880821339</v>
      </c>
      <c r="E7" s="506">
        <v>270.94991639595793</v>
      </c>
      <c r="G7" s="507">
        <f>B7*(1/E7)^C7-1000000</f>
        <v>-9.3995186034590006E-4</v>
      </c>
    </row>
    <row r="8" spans="1:23" ht="15.75" thickBot="1">
      <c r="A8" s="509" t="s">
        <v>179</v>
      </c>
      <c r="B8" s="2">
        <v>874863000000000</v>
      </c>
      <c r="C8" s="510">
        <v>3.8904939999999999</v>
      </c>
      <c r="D8" s="511">
        <f t="shared" si="0"/>
        <v>27644.799313621017</v>
      </c>
      <c r="E8" s="512">
        <v>198.79587176979598</v>
      </c>
      <c r="G8" s="507">
        <f t="shared" ref="G8:G17" si="2">B8*(1/E8)^C8-1000000</f>
        <v>1.0504457168281078E-4</v>
      </c>
    </row>
    <row r="9" spans="1:23">
      <c r="A9" s="513" t="s">
        <v>180</v>
      </c>
      <c r="B9" s="6">
        <v>1.3749180000000002E+20</v>
      </c>
      <c r="C9" s="61">
        <v>5.3924640000000004</v>
      </c>
      <c r="D9" s="513">
        <f t="shared" si="0"/>
        <v>383864.73158252635</v>
      </c>
      <c r="E9" s="514">
        <v>418.65699894050169</v>
      </c>
      <c r="G9" s="507">
        <f t="shared" si="2"/>
        <v>1.6586855053901672E-6</v>
      </c>
    </row>
    <row r="10" spans="1:23">
      <c r="A10" s="505" t="s">
        <v>181</v>
      </c>
      <c r="B10" s="25">
        <v>2.920786E+17</v>
      </c>
      <c r="C10" s="26">
        <v>4.9662550000000003</v>
      </c>
      <c r="D10" s="505">
        <f t="shared" si="0"/>
        <v>11527.269834188666</v>
      </c>
      <c r="E10" s="506">
        <v>203.55474820858385</v>
      </c>
      <c r="G10" s="507">
        <f t="shared" si="2"/>
        <v>-6.227460689842701E-4</v>
      </c>
    </row>
    <row r="11" spans="1:23">
      <c r="A11" s="501" t="s">
        <v>182</v>
      </c>
      <c r="B11" s="25">
        <v>9.767064E+16</v>
      </c>
      <c r="C11" s="26">
        <v>4.5030099999999997</v>
      </c>
      <c r="D11" s="505">
        <f t="shared" si="0"/>
        <v>68592.260301105853</v>
      </c>
      <c r="E11" s="506">
        <v>275.76385202652739</v>
      </c>
      <c r="G11" s="507">
        <f t="shared" si="2"/>
        <v>-2.6135239750146866E-7</v>
      </c>
    </row>
    <row r="12" spans="1:23">
      <c r="A12" s="515" t="s">
        <v>183</v>
      </c>
      <c r="B12" s="25">
        <v>5.569873E+18</v>
      </c>
      <c r="C12" s="26">
        <v>5.1774589999999998</v>
      </c>
      <c r="D12" s="505">
        <f t="shared" si="0"/>
        <v>59161.442301722374</v>
      </c>
      <c r="E12" s="506">
        <v>289.59796440750137</v>
      </c>
      <c r="G12" s="507">
        <f t="shared" si="2"/>
        <v>-1.5203841030597687E-7</v>
      </c>
    </row>
    <row r="13" spans="1:23" ht="15.75" thickBot="1">
      <c r="A13" s="511" t="s">
        <v>184</v>
      </c>
      <c r="B13" s="27">
        <v>2.2518699999999997E+20</v>
      </c>
      <c r="C13" s="28">
        <v>5.7095940000000001</v>
      </c>
      <c r="D13" s="511">
        <f>B13*(1/(500))^C13</f>
        <v>87603.281031801162</v>
      </c>
      <c r="E13" s="512">
        <v>326.40665283632399</v>
      </c>
      <c r="G13" s="507">
        <f t="shared" si="2"/>
        <v>3.6275014281272888E-7</v>
      </c>
    </row>
    <row r="14" spans="1:23">
      <c r="A14" s="516" t="s">
        <v>14</v>
      </c>
      <c r="B14" s="6">
        <v>18588810000000</v>
      </c>
      <c r="C14" s="61">
        <v>3.8630369999999998</v>
      </c>
      <c r="D14" s="513">
        <f>B14*(1/(500))^C14</f>
        <v>696.67559918016218</v>
      </c>
      <c r="E14" s="514">
        <v>76.163214674286991</v>
      </c>
      <c r="G14" s="507">
        <f t="shared" si="2"/>
        <v>-6.8871304392814636E-7</v>
      </c>
    </row>
    <row r="15" spans="1:23" ht="15.75" thickBot="1">
      <c r="A15" s="509" t="s">
        <v>185</v>
      </c>
      <c r="B15" s="27">
        <v>1078025999999.9999</v>
      </c>
      <c r="C15" s="28">
        <v>3.3968150000000001</v>
      </c>
      <c r="D15" s="511">
        <f>B15*(1/(500))^C15</f>
        <v>732.36476231566348</v>
      </c>
      <c r="E15" s="512">
        <v>59.698906865088254</v>
      </c>
      <c r="G15" s="507">
        <f t="shared" si="2"/>
        <v>-1.3127806596457958E-4</v>
      </c>
    </row>
    <row r="16" spans="1:23">
      <c r="A16" s="516" t="s">
        <v>186</v>
      </c>
      <c r="B16" s="6">
        <v>1.093882E+24</v>
      </c>
      <c r="C16" s="61">
        <v>7.2805850000000003</v>
      </c>
      <c r="D16" s="513">
        <f>B16*(1/(500))^C16</f>
        <v>24484.427121156939</v>
      </c>
      <c r="E16" s="514">
        <v>300.38722612748148</v>
      </c>
      <c r="G16" s="507">
        <f t="shared" si="2"/>
        <v>-2.8525246307253838E-6</v>
      </c>
    </row>
    <row r="17" spans="1:8" ht="15.75" thickBot="1">
      <c r="A17" s="509" t="s">
        <v>187</v>
      </c>
      <c r="B17" s="2">
        <f>4.263298*10^17</f>
        <v>4.263298E+17</v>
      </c>
      <c r="C17" s="2">
        <v>5.0166120000000003</v>
      </c>
      <c r="D17" s="511">
        <f>B17*(1/(500))^C17</f>
        <v>12304.398243552188</v>
      </c>
      <c r="E17" s="512">
        <v>208.08797996947717</v>
      </c>
      <c r="G17" s="507">
        <f t="shared" si="2"/>
        <v>-1.4046323485672474E-5</v>
      </c>
    </row>
    <row r="18" spans="1:8">
      <c r="G18" s="69"/>
      <c r="H18" s="305"/>
    </row>
    <row r="19" spans="1:8">
      <c r="G19" s="50"/>
      <c r="H19" s="305"/>
    </row>
    <row r="20" spans="1:8">
      <c r="G20" s="305"/>
    </row>
    <row r="32" spans="1:8" ht="15.75" thickBot="1"/>
    <row r="33" spans="1:25" ht="15.75" thickBot="1">
      <c r="A33" s="459" t="s">
        <v>188</v>
      </c>
      <c r="B33" s="465"/>
      <c r="C33" s="465"/>
      <c r="D33" s="465"/>
      <c r="E33" s="465"/>
      <c r="F33" s="460"/>
      <c r="G33" s="517"/>
    </row>
    <row r="34" spans="1:25" ht="30" customHeight="1" thickBot="1">
      <c r="A34" s="518" t="s">
        <v>189</v>
      </c>
      <c r="B34" s="519" t="s">
        <v>190</v>
      </c>
      <c r="C34" s="520" t="s">
        <v>191</v>
      </c>
      <c r="D34" s="520" t="s">
        <v>192</v>
      </c>
      <c r="E34" s="520" t="s">
        <v>193</v>
      </c>
      <c r="F34" s="521" t="s">
        <v>194</v>
      </c>
    </row>
    <row r="35" spans="1:25">
      <c r="A35" s="522">
        <v>750</v>
      </c>
      <c r="B35" s="523"/>
      <c r="C35" s="524">
        <v>9168</v>
      </c>
      <c r="D35" s="524">
        <v>6086</v>
      </c>
      <c r="E35" s="525">
        <v>10781</v>
      </c>
      <c r="F35" s="526">
        <v>6772</v>
      </c>
    </row>
    <row r="36" spans="1:25">
      <c r="A36" s="527">
        <v>500</v>
      </c>
      <c r="B36" s="528">
        <v>2660.6669999999999</v>
      </c>
      <c r="C36" s="437">
        <v>50413</v>
      </c>
      <c r="D36" s="437">
        <v>14404</v>
      </c>
      <c r="E36" s="124">
        <v>63896</v>
      </c>
      <c r="F36" s="435">
        <v>21060</v>
      </c>
    </row>
    <row r="37" spans="1:25">
      <c r="A37" s="527">
        <v>400</v>
      </c>
      <c r="B37" s="528">
        <v>4225.6670000000004</v>
      </c>
      <c r="C37" s="437">
        <v>334290</v>
      </c>
      <c r="D37" s="437"/>
      <c r="E37" s="124">
        <v>104015</v>
      </c>
      <c r="F37" s="435"/>
    </row>
    <row r="38" spans="1:25">
      <c r="A38" s="527">
        <v>350</v>
      </c>
      <c r="B38" s="529">
        <v>12199</v>
      </c>
      <c r="C38" s="437"/>
      <c r="D38" s="437"/>
      <c r="E38" s="124"/>
      <c r="F38" s="435"/>
    </row>
    <row r="39" spans="1:25">
      <c r="A39" s="527">
        <v>300</v>
      </c>
      <c r="B39" s="529">
        <v>19292</v>
      </c>
      <c r="C39" s="437">
        <v>1236183</v>
      </c>
      <c r="D39" s="437">
        <v>166171</v>
      </c>
      <c r="E39" s="124">
        <v>671421</v>
      </c>
      <c r="F39" s="435">
        <v>213748</v>
      </c>
    </row>
    <row r="40" spans="1:25">
      <c r="A40" s="527">
        <v>250</v>
      </c>
      <c r="B40" s="529"/>
      <c r="C40" s="524"/>
      <c r="D40" s="437"/>
      <c r="E40" s="124">
        <v>1747427</v>
      </c>
      <c r="F40" s="435"/>
    </row>
    <row r="41" spans="1:25">
      <c r="A41" s="527">
        <v>200</v>
      </c>
      <c r="B41" s="529"/>
      <c r="C41" s="437"/>
      <c r="D41" s="524"/>
      <c r="E41" s="524"/>
      <c r="F41" s="435">
        <v>1019961</v>
      </c>
    </row>
    <row r="42" spans="1:25">
      <c r="A42" s="527">
        <v>170</v>
      </c>
      <c r="B42" s="529"/>
      <c r="C42" s="437"/>
      <c r="D42" s="437">
        <v>1278621</v>
      </c>
      <c r="E42" s="437"/>
      <c r="F42" s="435"/>
      <c r="W42" s="303">
        <v>200</v>
      </c>
      <c r="X42" s="303">
        <v>200</v>
      </c>
      <c r="Y42" s="303">
        <v>100</v>
      </c>
    </row>
    <row r="43" spans="1:25" ht="15.75" thickBot="1">
      <c r="A43" s="530">
        <v>100</v>
      </c>
      <c r="B43" s="531">
        <v>1141000</v>
      </c>
      <c r="C43" s="134"/>
      <c r="D43" s="134"/>
      <c r="E43" s="134"/>
      <c r="F43" s="532"/>
      <c r="W43" s="303">
        <v>300</v>
      </c>
      <c r="X43" s="303">
        <v>300</v>
      </c>
      <c r="Y43" s="303">
        <v>100</v>
      </c>
    </row>
    <row r="44" spans="1:25" ht="15.75" thickBot="1">
      <c r="W44" s="303">
        <v>400</v>
      </c>
      <c r="X44" s="303">
        <v>400</v>
      </c>
      <c r="Y44" s="303">
        <v>100</v>
      </c>
    </row>
    <row r="45" spans="1:25" ht="15.75" thickBot="1">
      <c r="A45" s="459" t="s">
        <v>195</v>
      </c>
      <c r="B45" s="465"/>
      <c r="C45" s="465"/>
      <c r="D45" s="465"/>
      <c r="E45" s="465"/>
      <c r="F45" s="460"/>
      <c r="W45" s="303">
        <v>500</v>
      </c>
      <c r="X45" s="303">
        <v>500</v>
      </c>
      <c r="Y45" s="303">
        <v>100</v>
      </c>
    </row>
    <row r="46" spans="1:25" ht="30" customHeight="1" thickBot="1">
      <c r="A46" s="518" t="s">
        <v>189</v>
      </c>
      <c r="B46" s="533" t="s">
        <v>180</v>
      </c>
      <c r="C46" s="520" t="s">
        <v>181</v>
      </c>
      <c r="D46" s="520" t="s">
        <v>182</v>
      </c>
      <c r="E46" s="520" t="s">
        <v>183</v>
      </c>
      <c r="F46" s="521" t="s">
        <v>184</v>
      </c>
      <c r="W46" s="303">
        <v>600</v>
      </c>
      <c r="X46" s="303">
        <v>600</v>
      </c>
      <c r="Y46" s="303">
        <v>100</v>
      </c>
    </row>
    <row r="47" spans="1:25">
      <c r="A47" s="534">
        <v>750</v>
      </c>
      <c r="B47" s="535">
        <v>60692.666666666664</v>
      </c>
      <c r="C47" s="536">
        <v>1101.6666666666667</v>
      </c>
      <c r="D47" s="155">
        <v>15132</v>
      </c>
      <c r="E47" s="155">
        <v>6082</v>
      </c>
      <c r="F47" s="164">
        <v>10816</v>
      </c>
      <c r="W47" s="303">
        <v>700</v>
      </c>
      <c r="X47" s="303">
        <v>700</v>
      </c>
      <c r="Y47" s="303">
        <v>100</v>
      </c>
    </row>
    <row r="48" spans="1:25">
      <c r="A48" s="537">
        <v>500</v>
      </c>
      <c r="B48" s="538">
        <v>237261</v>
      </c>
      <c r="C48" s="539">
        <v>16420.666666666668</v>
      </c>
      <c r="D48" s="124">
        <v>43318</v>
      </c>
      <c r="E48" s="124">
        <v>95989</v>
      </c>
      <c r="F48" s="166">
        <v>58035</v>
      </c>
      <c r="W48" s="303">
        <v>800</v>
      </c>
      <c r="X48" s="303">
        <v>800</v>
      </c>
      <c r="Y48" s="303">
        <v>100</v>
      </c>
    </row>
    <row r="49" spans="1:25">
      <c r="A49" s="537">
        <v>450</v>
      </c>
      <c r="B49" s="538">
        <v>475408.66666666669</v>
      </c>
      <c r="C49" s="539"/>
      <c r="D49" s="124"/>
      <c r="E49" s="124"/>
      <c r="F49" s="166"/>
      <c r="W49" s="303">
        <v>900</v>
      </c>
      <c r="X49" s="303">
        <v>900</v>
      </c>
      <c r="Y49" s="303">
        <v>100</v>
      </c>
    </row>
    <row r="50" spans="1:25">
      <c r="A50" s="537">
        <v>350</v>
      </c>
      <c r="B50" s="538">
        <v>4302994.666666667</v>
      </c>
      <c r="C50" s="539">
        <v>97369.666666666672</v>
      </c>
      <c r="D50" s="124">
        <v>315583</v>
      </c>
      <c r="E50" s="124">
        <v>245545</v>
      </c>
      <c r="F50" s="166">
        <v>687896</v>
      </c>
    </row>
    <row r="51" spans="1:25">
      <c r="A51" s="540">
        <v>300</v>
      </c>
      <c r="B51" s="165"/>
      <c r="C51" s="539"/>
      <c r="D51" s="124"/>
      <c r="E51" s="124"/>
      <c r="F51" s="166">
        <v>1898308</v>
      </c>
    </row>
    <row r="52" spans="1:25" ht="15.75" thickBot="1">
      <c r="A52" s="541">
        <v>250</v>
      </c>
      <c r="B52" s="167"/>
      <c r="C52" s="542">
        <v>245925</v>
      </c>
      <c r="D52" s="131">
        <v>1947820</v>
      </c>
      <c r="E52" s="131">
        <v>2402242</v>
      </c>
      <c r="F52" s="168"/>
    </row>
    <row r="53" spans="1:25" ht="15.75" thickBot="1"/>
    <row r="54" spans="1:25" ht="15.75" thickBot="1">
      <c r="A54" s="459" t="s">
        <v>196</v>
      </c>
      <c r="B54" s="465"/>
      <c r="C54" s="460"/>
      <c r="D54" s="424"/>
    </row>
    <row r="55" spans="1:25" ht="30" customHeight="1" thickBot="1">
      <c r="A55" s="518" t="s">
        <v>189</v>
      </c>
      <c r="B55" s="543" t="s">
        <v>14</v>
      </c>
      <c r="C55" s="544" t="s">
        <v>185</v>
      </c>
      <c r="X55" s="303">
        <v>100</v>
      </c>
      <c r="Y55" s="303">
        <v>100000000</v>
      </c>
    </row>
    <row r="56" spans="1:25">
      <c r="A56" s="505">
        <v>250</v>
      </c>
      <c r="B56" s="227">
        <v>11165</v>
      </c>
      <c r="C56" s="545">
        <v>10416</v>
      </c>
    </row>
    <row r="57" spans="1:25">
      <c r="A57" s="537">
        <v>350</v>
      </c>
      <c r="B57" s="165">
        <v>2181</v>
      </c>
      <c r="C57" s="166">
        <v>1393</v>
      </c>
    </row>
    <row r="58" spans="1:25">
      <c r="A58" s="537">
        <v>500</v>
      </c>
      <c r="B58" s="165">
        <v>882</v>
      </c>
      <c r="C58" s="166">
        <v>930</v>
      </c>
    </row>
    <row r="59" spans="1:25" ht="15.75" thickBot="1">
      <c r="A59" s="541">
        <v>600</v>
      </c>
      <c r="B59" s="167">
        <v>313</v>
      </c>
      <c r="C59" s="168">
        <v>406</v>
      </c>
    </row>
    <row r="60" spans="1:25" ht="15.75" thickBot="1"/>
    <row r="61" spans="1:25" ht="15.75" thickBot="1">
      <c r="A61" s="459" t="s">
        <v>197</v>
      </c>
      <c r="B61" s="465"/>
      <c r="C61" s="460"/>
    </row>
    <row r="62" spans="1:25" ht="30" customHeight="1" thickBot="1">
      <c r="A62" s="518" t="s">
        <v>189</v>
      </c>
      <c r="B62" s="533" t="s">
        <v>186</v>
      </c>
      <c r="C62" s="521" t="s">
        <v>187</v>
      </c>
    </row>
    <row r="63" spans="1:25">
      <c r="A63" s="505">
        <v>250</v>
      </c>
      <c r="B63" s="163">
        <v>10273973</v>
      </c>
      <c r="C63" s="164">
        <v>509774</v>
      </c>
    </row>
    <row r="64" spans="1:25">
      <c r="A64" s="537">
        <v>375</v>
      </c>
      <c r="B64" s="165">
        <v>41605</v>
      </c>
      <c r="C64" s="166">
        <v>28838</v>
      </c>
    </row>
    <row r="65" spans="1:9">
      <c r="A65" s="537">
        <v>500</v>
      </c>
      <c r="B65" s="165">
        <v>24100</v>
      </c>
      <c r="C65" s="166">
        <v>17330</v>
      </c>
    </row>
    <row r="66" spans="1:9" ht="15.75" thickBot="1">
      <c r="A66" s="541">
        <v>750</v>
      </c>
      <c r="B66" s="167">
        <v>2301</v>
      </c>
      <c r="C66" s="168">
        <v>1613</v>
      </c>
    </row>
    <row r="70" spans="1:9">
      <c r="B70" s="303" t="s">
        <v>198</v>
      </c>
      <c r="C70" s="303" t="s">
        <v>199</v>
      </c>
    </row>
    <row r="71" spans="1:9">
      <c r="A71" s="501" t="s">
        <v>200</v>
      </c>
      <c r="B71" s="303">
        <v>1124644.8092707552</v>
      </c>
      <c r="C71" s="546">
        <v>1124644</v>
      </c>
    </row>
    <row r="72" spans="1:9">
      <c r="B72" s="303">
        <v>19044.655510522007</v>
      </c>
      <c r="C72" s="546">
        <v>19014</v>
      </c>
    </row>
    <row r="73" spans="1:9">
      <c r="B73" s="303">
        <v>9480.303225042655</v>
      </c>
      <c r="C73" s="546">
        <v>12171</v>
      </c>
    </row>
    <row r="74" spans="1:9">
      <c r="B74" s="303">
        <v>5107.2213962185206</v>
      </c>
      <c r="C74" s="546">
        <v>4202</v>
      </c>
    </row>
    <row r="75" spans="1:9">
      <c r="B75" s="303">
        <v>2662.6863817773105</v>
      </c>
      <c r="C75" s="546">
        <v>2635</v>
      </c>
      <c r="H75" s="303">
        <v>100</v>
      </c>
      <c r="I75" s="303">
        <f>10^7</f>
        <v>10000000</v>
      </c>
    </row>
    <row r="76" spans="1:9">
      <c r="A76" s="501" t="s">
        <v>201</v>
      </c>
      <c r="B76" s="303">
        <v>1230796.9207865789</v>
      </c>
      <c r="C76" s="546">
        <v>1230788</v>
      </c>
    </row>
    <row r="77" spans="1:9">
      <c r="B77" s="303">
        <v>298013.75261270872</v>
      </c>
      <c r="C77" s="546">
        <v>309616</v>
      </c>
    </row>
    <row r="78" spans="1:9">
      <c r="B78" s="303">
        <v>109293.97266482028</v>
      </c>
      <c r="C78" s="546">
        <v>49431</v>
      </c>
    </row>
    <row r="79" spans="1:9">
      <c r="B79" s="303">
        <v>16853.479751790197</v>
      </c>
      <c r="C79" s="546">
        <v>9167</v>
      </c>
    </row>
    <row r="80" spans="1:9">
      <c r="A80" s="501" t="s">
        <v>202</v>
      </c>
      <c r="B80" s="303">
        <v>1187249.146026548</v>
      </c>
      <c r="C80" s="546">
        <v>1187248</v>
      </c>
    </row>
    <row r="81" spans="1:3">
      <c r="B81" s="303">
        <v>139025.22838532465</v>
      </c>
      <c r="C81" s="546">
        <v>158564</v>
      </c>
    </row>
    <row r="82" spans="1:3">
      <c r="B82" s="303">
        <v>14680.162347407866</v>
      </c>
      <c r="C82" s="546">
        <v>13755</v>
      </c>
    </row>
    <row r="83" spans="1:3">
      <c r="B83" s="303">
        <v>3013.6296358088211</v>
      </c>
      <c r="C83" s="546">
        <v>6005</v>
      </c>
    </row>
    <row r="84" spans="1:3">
      <c r="A84" s="501" t="s">
        <v>107</v>
      </c>
      <c r="B84" s="303">
        <v>1575685.07855182</v>
      </c>
      <c r="C84" s="546">
        <v>1575660</v>
      </c>
    </row>
    <row r="85" spans="1:3">
      <c r="B85" s="303">
        <v>591637.51470543328</v>
      </c>
      <c r="C85" s="546">
        <v>671102</v>
      </c>
    </row>
    <row r="86" spans="1:3">
      <c r="B86" s="303">
        <v>133390.59691602908</v>
      </c>
      <c r="C86" s="546">
        <v>103972</v>
      </c>
    </row>
    <row r="87" spans="1:3">
      <c r="B87" s="303">
        <v>32252.980802776918</v>
      </c>
      <c r="C87" s="546">
        <v>63583</v>
      </c>
    </row>
    <row r="88" spans="1:3">
      <c r="B88" s="303">
        <v>3245.0484835304164</v>
      </c>
      <c r="C88" s="546">
        <v>10658</v>
      </c>
    </row>
    <row r="89" spans="1:3">
      <c r="A89" s="501" t="s">
        <v>108</v>
      </c>
      <c r="B89" s="303">
        <v>988008.99638260668</v>
      </c>
      <c r="C89" s="546">
        <v>988009</v>
      </c>
    </row>
    <row r="90" spans="1:3">
      <c r="B90" s="303">
        <v>207254.78447401727</v>
      </c>
      <c r="C90" s="546">
        <v>213673</v>
      </c>
    </row>
    <row r="91" spans="1:3">
      <c r="B91" s="303">
        <v>36560.991019439105</v>
      </c>
      <c r="C91" s="546">
        <v>20922</v>
      </c>
    </row>
    <row r="92" spans="1:3">
      <c r="B92" s="303">
        <v>10882.983946831164</v>
      </c>
      <c r="C92" s="546">
        <v>6686</v>
      </c>
    </row>
    <row r="93" spans="1:3">
      <c r="A93" s="501" t="s">
        <v>203</v>
      </c>
      <c r="B93" s="303">
        <v>396013.21736768709</v>
      </c>
      <c r="C93" s="546">
        <v>396013</v>
      </c>
    </row>
    <row r="94" spans="1:3">
      <c r="B94" s="303">
        <v>28127.343771115338</v>
      </c>
      <c r="C94" s="546">
        <v>26144</v>
      </c>
    </row>
    <row r="95" spans="1:3">
      <c r="B95" s="303">
        <v>13630.319100163057</v>
      </c>
      <c r="C95" s="546">
        <v>15957</v>
      </c>
    </row>
    <row r="96" spans="1:3">
      <c r="B96" s="303">
        <v>1348.9970006762537</v>
      </c>
      <c r="C96" s="546">
        <v>1513</v>
      </c>
    </row>
    <row r="97" spans="1:3">
      <c r="A97" s="501" t="s">
        <v>204</v>
      </c>
      <c r="B97" s="303">
        <v>5849917.1101573221</v>
      </c>
      <c r="C97" s="546">
        <v>5849892</v>
      </c>
    </row>
    <row r="98" spans="1:3">
      <c r="B98" s="303">
        <v>28090.319722489283</v>
      </c>
      <c r="C98" s="546">
        <v>37617</v>
      </c>
    </row>
    <row r="99" spans="1:3">
      <c r="B99" s="303">
        <v>813.05245792397966</v>
      </c>
      <c r="C99" s="546">
        <v>23195</v>
      </c>
    </row>
    <row r="100" spans="1:3">
      <c r="B100" s="303">
        <v>2.6592147166168458</v>
      </c>
      <c r="C100" s="546">
        <v>1296</v>
      </c>
    </row>
    <row r="101" spans="1:3">
      <c r="A101" s="501" t="s">
        <v>205</v>
      </c>
      <c r="B101" s="303">
        <v>11099.493352375683</v>
      </c>
      <c r="C101" s="546">
        <v>11122</v>
      </c>
    </row>
    <row r="102" spans="1:3">
      <c r="B102" s="303">
        <v>1969.0000626764872</v>
      </c>
      <c r="C102" s="546">
        <v>1969</v>
      </c>
    </row>
    <row r="103" spans="1:3">
      <c r="B103" s="303">
        <v>256.71201238327427</v>
      </c>
      <c r="C103" s="546">
        <v>850</v>
      </c>
    </row>
    <row r="104" spans="1:3">
      <c r="B104" s="303">
        <v>102.83721766833308</v>
      </c>
      <c r="C104" s="546">
        <v>297</v>
      </c>
    </row>
    <row r="105" spans="1:3">
      <c r="A105" s="501" t="s">
        <v>206</v>
      </c>
      <c r="B105" s="303">
        <v>8858.0087391053057</v>
      </c>
      <c r="C105" s="546">
        <v>8858</v>
      </c>
    </row>
    <row r="106" spans="1:3">
      <c r="B106" s="303">
        <v>1377.0532117189507</v>
      </c>
      <c r="C106" s="546">
        <v>1345</v>
      </c>
    </row>
    <row r="107" spans="1:3">
      <c r="B107" s="303">
        <v>211.83296845668576</v>
      </c>
      <c r="C107" s="546">
        <v>847</v>
      </c>
    </row>
    <row r="108" spans="1:3">
      <c r="B108" s="303">
        <v>65.77529468064057</v>
      </c>
      <c r="C108" s="546">
        <v>396</v>
      </c>
    </row>
    <row r="109" spans="1:3">
      <c r="A109" s="501" t="s">
        <v>155</v>
      </c>
      <c r="B109" s="303">
        <v>3026.8944945184057</v>
      </c>
      <c r="C109" s="546">
        <v>50905</v>
      </c>
    </row>
    <row r="110" spans="1:3">
      <c r="B110" s="303">
        <v>275211.6769654557</v>
      </c>
      <c r="C110" s="546">
        <v>226827</v>
      </c>
    </row>
    <row r="111" spans="1:3">
      <c r="B111" s="303">
        <v>411449.10913718969</v>
      </c>
      <c r="C111" s="546">
        <v>455552</v>
      </c>
    </row>
    <row r="112" spans="1:3">
      <c r="B112" s="303">
        <v>3937560.9882122432</v>
      </c>
      <c r="C112" s="546">
        <v>3937530</v>
      </c>
    </row>
    <row r="113" spans="1:3">
      <c r="A113" s="547" t="s">
        <v>156</v>
      </c>
      <c r="B113" s="508">
        <v>4425.9414690781141</v>
      </c>
      <c r="C113" s="548">
        <v>1101</v>
      </c>
    </row>
    <row r="114" spans="1:3">
      <c r="A114" s="547"/>
      <c r="B114" s="508">
        <v>20938.341309578766</v>
      </c>
      <c r="C114" s="548">
        <v>16420</v>
      </c>
    </row>
    <row r="115" spans="1:3">
      <c r="A115" s="547"/>
      <c r="B115" s="508">
        <v>57832.53441941952</v>
      </c>
      <c r="C115" s="548">
        <v>97369</v>
      </c>
    </row>
    <row r="116" spans="1:3">
      <c r="A116" s="547"/>
      <c r="B116" s="508">
        <v>245925.00000852541</v>
      </c>
      <c r="C116" s="548">
        <v>245925</v>
      </c>
    </row>
    <row r="117" spans="1:3">
      <c r="A117" s="501" t="s">
        <v>207</v>
      </c>
      <c r="B117" s="303">
        <v>5795.0376224134652</v>
      </c>
      <c r="C117" s="546">
        <v>13067</v>
      </c>
    </row>
    <row r="118" spans="1:3">
      <c r="B118" s="303">
        <v>46673.009698605973</v>
      </c>
      <c r="C118" s="546">
        <v>34219</v>
      </c>
    </row>
    <row r="119" spans="1:3">
      <c r="B119" s="303">
        <v>292451.60006752558</v>
      </c>
      <c r="C119" s="546">
        <v>294777</v>
      </c>
    </row>
    <row r="120" spans="1:3">
      <c r="B120" s="303">
        <v>1651579.0239264355</v>
      </c>
      <c r="C120" s="546">
        <v>1651579</v>
      </c>
    </row>
    <row r="121" spans="1:3">
      <c r="A121" s="501" t="s">
        <v>208</v>
      </c>
      <c r="B121" s="303">
        <v>15173.622281805605</v>
      </c>
      <c r="C121" s="546">
        <v>5650</v>
      </c>
    </row>
    <row r="122" spans="1:3">
      <c r="B122" s="303">
        <v>106675.22703547865</v>
      </c>
      <c r="C122" s="546">
        <v>95317</v>
      </c>
    </row>
    <row r="123" spans="1:3">
      <c r="B123" s="303">
        <v>366492.11341409996</v>
      </c>
      <c r="C123" s="546">
        <v>240918</v>
      </c>
    </row>
    <row r="124" spans="1:3">
      <c r="B124" s="303">
        <v>1936680.4249340417</v>
      </c>
      <c r="C124" s="546">
        <v>1936680</v>
      </c>
    </row>
    <row r="125" spans="1:3">
      <c r="A125" s="501" t="s">
        <v>209</v>
      </c>
      <c r="B125" s="303">
        <v>3431.613111915648</v>
      </c>
      <c r="C125" s="546">
        <v>9870</v>
      </c>
    </row>
    <row r="126" spans="1:3">
      <c r="B126" s="303">
        <v>58396.834949462842</v>
      </c>
      <c r="C126" s="546">
        <v>53928</v>
      </c>
    </row>
    <row r="127" spans="1:3">
      <c r="B127" s="303">
        <v>643976.64085510187</v>
      </c>
      <c r="C127" s="546">
        <v>644998</v>
      </c>
    </row>
    <row r="128" spans="1:3">
      <c r="B128" s="303">
        <v>1856875.3804561587</v>
      </c>
      <c r="C128" s="546">
        <v>1856875</v>
      </c>
    </row>
    <row r="129" spans="3:3">
      <c r="C129" s="546"/>
    </row>
  </sheetData>
  <mergeCells count="4">
    <mergeCell ref="A33:F33"/>
    <mergeCell ref="A45:F45"/>
    <mergeCell ref="A54:C54"/>
    <mergeCell ref="A61:C6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18BB-D95C-4633-BB2F-B826DBA63A05}">
  <dimension ref="A2:Y66"/>
  <sheetViews>
    <sheetView workbookViewId="0">
      <selection sqref="A1:XFD1048576"/>
    </sheetView>
  </sheetViews>
  <sheetFormatPr baseColWidth="10" defaultRowHeight="15"/>
  <cols>
    <col min="1" max="1" width="19.140625" style="501" customWidth="1"/>
    <col min="2" max="2" width="13.7109375" style="303" customWidth="1"/>
    <col min="3" max="4" width="13.85546875" style="303" customWidth="1"/>
    <col min="5" max="5" width="13.5703125" style="303" customWidth="1"/>
    <col min="6" max="6" width="16.7109375" style="303" bestFit="1" customWidth="1"/>
    <col min="7" max="7" width="33.28515625" style="303" customWidth="1"/>
    <col min="8" max="8" width="11.85546875" style="303" bestFit="1" customWidth="1"/>
    <col min="9" max="21" width="11.42578125" style="303"/>
    <col min="22" max="22" width="12" style="303" bestFit="1" customWidth="1"/>
    <col min="23" max="16384" width="11.42578125" style="303"/>
  </cols>
  <sheetData>
    <row r="2" spans="1:23" ht="15.75" thickBot="1"/>
    <row r="3" spans="1:23" ht="15" customHeight="1" thickBot="1">
      <c r="A3" s="502"/>
      <c r="B3" s="446" t="s">
        <v>171</v>
      </c>
      <c r="C3" s="447" t="s">
        <v>172</v>
      </c>
      <c r="D3" s="445" t="s">
        <v>173</v>
      </c>
      <c r="E3" s="503" t="s">
        <v>174</v>
      </c>
      <c r="G3" s="191" t="s">
        <v>175</v>
      </c>
    </row>
    <row r="4" spans="1:23">
      <c r="A4" s="504" t="s">
        <v>176</v>
      </c>
      <c r="B4" s="305">
        <v>51351780000000</v>
      </c>
      <c r="C4" s="305">
        <v>3.8201640000000001</v>
      </c>
      <c r="D4" s="505">
        <f t="shared" ref="D4:D12" si="0">B4*(1/(500))^C4</f>
        <v>2512.1609150401605</v>
      </c>
      <c r="E4" s="506">
        <v>104.32379416798314</v>
      </c>
      <c r="G4" s="507">
        <f t="shared" ref="G4:G6" si="1">B4*(1/E4)^C4-1000000</f>
        <v>1.6500940546393394E-4</v>
      </c>
      <c r="V4" s="508"/>
      <c r="W4" s="508"/>
    </row>
    <row r="5" spans="1:23">
      <c r="A5" s="504" t="s">
        <v>106</v>
      </c>
      <c r="B5" s="305">
        <v>5.572528E+19</v>
      </c>
      <c r="C5" s="305">
        <v>5.5103739999999997</v>
      </c>
      <c r="D5" s="505">
        <f t="shared" si="0"/>
        <v>74768.405778370754</v>
      </c>
      <c r="E5" s="506">
        <v>312.30360916086238</v>
      </c>
      <c r="G5" s="507">
        <f t="shared" si="1"/>
        <v>-4.3696234934031963E-4</v>
      </c>
    </row>
    <row r="6" spans="1:23">
      <c r="A6" s="504" t="s">
        <v>177</v>
      </c>
      <c r="B6" s="305">
        <v>281151500000000</v>
      </c>
      <c r="C6" s="305">
        <v>3.7470479999999999</v>
      </c>
      <c r="D6" s="505">
        <f t="shared" si="0"/>
        <v>21665.576420854955</v>
      </c>
      <c r="E6" s="506">
        <v>179.81494043156701</v>
      </c>
      <c r="G6" s="507">
        <f t="shared" si="1"/>
        <v>9.020825382322073E-5</v>
      </c>
    </row>
    <row r="7" spans="1:23">
      <c r="A7" s="504" t="s">
        <v>178</v>
      </c>
      <c r="B7" s="305">
        <v>1.51969E+17</v>
      </c>
      <c r="C7" s="305">
        <v>4.5960809999999999</v>
      </c>
      <c r="D7" s="505">
        <f t="shared" si="0"/>
        <v>59850.839880821339</v>
      </c>
      <c r="E7" s="506">
        <v>270.94991639595793</v>
      </c>
      <c r="G7" s="507">
        <f>B7*(1/E7)^C7-1000000</f>
        <v>-9.3995186034590006E-4</v>
      </c>
    </row>
    <row r="8" spans="1:23" ht="15.75" thickBot="1">
      <c r="A8" s="509" t="s">
        <v>179</v>
      </c>
      <c r="B8" s="2">
        <v>874863000000000</v>
      </c>
      <c r="C8" s="510">
        <v>3.8904939999999999</v>
      </c>
      <c r="D8" s="511">
        <f t="shared" si="0"/>
        <v>27644.799313621017</v>
      </c>
      <c r="E8" s="512">
        <v>198.79587176979598</v>
      </c>
      <c r="G8" s="507">
        <f t="shared" ref="G8:G17" si="2">B8*(1/E8)^C8-1000000</f>
        <v>1.0504457168281078E-4</v>
      </c>
    </row>
    <row r="9" spans="1:23">
      <c r="A9" s="513" t="s">
        <v>180</v>
      </c>
      <c r="B9" s="6">
        <v>1.3749180000000002E+20</v>
      </c>
      <c r="C9" s="61">
        <v>5.3924640000000004</v>
      </c>
      <c r="D9" s="513">
        <f t="shared" si="0"/>
        <v>383864.73158252635</v>
      </c>
      <c r="E9" s="514">
        <v>418.65699894050169</v>
      </c>
      <c r="G9" s="507">
        <f t="shared" si="2"/>
        <v>1.6586855053901672E-6</v>
      </c>
    </row>
    <row r="10" spans="1:23">
      <c r="A10" s="505" t="s">
        <v>181</v>
      </c>
      <c r="B10" s="25">
        <v>2.920786E+17</v>
      </c>
      <c r="C10" s="26">
        <v>4.9662550000000003</v>
      </c>
      <c r="D10" s="505">
        <f t="shared" si="0"/>
        <v>11527.269834188666</v>
      </c>
      <c r="E10" s="506">
        <v>203.55474820858385</v>
      </c>
      <c r="G10" s="507">
        <f t="shared" si="2"/>
        <v>-6.227460689842701E-4</v>
      </c>
    </row>
    <row r="11" spans="1:23">
      <c r="A11" s="501" t="s">
        <v>182</v>
      </c>
      <c r="B11" s="25">
        <v>9.767064E+16</v>
      </c>
      <c r="C11" s="26">
        <v>4.5030099999999997</v>
      </c>
      <c r="D11" s="505">
        <f t="shared" si="0"/>
        <v>68592.260301105853</v>
      </c>
      <c r="E11" s="506">
        <v>275.76385202652739</v>
      </c>
      <c r="G11" s="507">
        <f t="shared" si="2"/>
        <v>-2.6135239750146866E-7</v>
      </c>
    </row>
    <row r="12" spans="1:23">
      <c r="A12" s="515" t="s">
        <v>183</v>
      </c>
      <c r="B12" s="25">
        <v>5.569873E+18</v>
      </c>
      <c r="C12" s="26">
        <v>5.1774589999999998</v>
      </c>
      <c r="D12" s="505">
        <f t="shared" si="0"/>
        <v>59161.442301722374</v>
      </c>
      <c r="E12" s="506">
        <v>289.59796440750137</v>
      </c>
      <c r="G12" s="507">
        <f t="shared" si="2"/>
        <v>-1.5203841030597687E-7</v>
      </c>
    </row>
    <row r="13" spans="1:23" ht="15.75" thickBot="1">
      <c r="A13" s="511" t="s">
        <v>184</v>
      </c>
      <c r="B13" s="27">
        <v>2.2518699999999997E+20</v>
      </c>
      <c r="C13" s="28">
        <v>5.7095940000000001</v>
      </c>
      <c r="D13" s="511">
        <f>B13*(1/(500))^C13</f>
        <v>87603.281031801162</v>
      </c>
      <c r="E13" s="512">
        <v>326.40665283632399</v>
      </c>
      <c r="G13" s="507">
        <f t="shared" si="2"/>
        <v>3.6275014281272888E-7</v>
      </c>
    </row>
    <row r="14" spans="1:23">
      <c r="A14" s="516" t="s">
        <v>14</v>
      </c>
      <c r="B14" s="6">
        <v>18588810000000</v>
      </c>
      <c r="C14" s="61">
        <v>3.8630369999999998</v>
      </c>
      <c r="D14" s="513">
        <f>B14*(1/(500))^C14</f>
        <v>696.67559918016218</v>
      </c>
      <c r="E14" s="514">
        <v>76.163214674286991</v>
      </c>
      <c r="G14" s="507">
        <f t="shared" si="2"/>
        <v>-6.8871304392814636E-7</v>
      </c>
    </row>
    <row r="15" spans="1:23" ht="15.75" thickBot="1">
      <c r="A15" s="509" t="s">
        <v>185</v>
      </c>
      <c r="B15" s="27">
        <v>1078025999999.9999</v>
      </c>
      <c r="C15" s="28">
        <v>3.3968150000000001</v>
      </c>
      <c r="D15" s="511">
        <f>B15*(1/(500))^C15</f>
        <v>732.36476231566348</v>
      </c>
      <c r="E15" s="512">
        <v>59.698906865088254</v>
      </c>
      <c r="G15" s="507">
        <f t="shared" si="2"/>
        <v>-1.3127806596457958E-4</v>
      </c>
    </row>
    <row r="16" spans="1:23">
      <c r="A16" s="516" t="s">
        <v>186</v>
      </c>
      <c r="B16" s="6">
        <v>1.093882E+24</v>
      </c>
      <c r="C16" s="61">
        <v>7.2805850000000003</v>
      </c>
      <c r="D16" s="513">
        <f>B16*(1/(500))^C16</f>
        <v>24484.427121156939</v>
      </c>
      <c r="E16" s="514">
        <v>300.38722612748148</v>
      </c>
      <c r="G16" s="507">
        <f t="shared" si="2"/>
        <v>-2.8525246307253838E-6</v>
      </c>
    </row>
    <row r="17" spans="1:8" ht="15.75" thickBot="1">
      <c r="A17" s="509" t="s">
        <v>187</v>
      </c>
      <c r="B17" s="2">
        <f>4.263298*10^17</f>
        <v>4.263298E+17</v>
      </c>
      <c r="C17" s="2">
        <v>5.0166120000000003</v>
      </c>
      <c r="D17" s="511">
        <f>B17*(1/(500))^C17</f>
        <v>12304.398243552188</v>
      </c>
      <c r="E17" s="512">
        <v>208.08797996947717</v>
      </c>
      <c r="G17" s="507">
        <f t="shared" si="2"/>
        <v>-1.4046323485672474E-5</v>
      </c>
    </row>
    <row r="18" spans="1:8">
      <c r="G18" s="69"/>
      <c r="H18" s="305"/>
    </row>
    <row r="19" spans="1:8">
      <c r="G19" s="50"/>
      <c r="H19" s="305"/>
    </row>
    <row r="20" spans="1:8">
      <c r="G20" s="305"/>
    </row>
    <row r="32" spans="1:8" ht="15.75" thickBot="1"/>
    <row r="33" spans="1:25" ht="15.75" thickBot="1">
      <c r="A33" s="459" t="s">
        <v>188</v>
      </c>
      <c r="B33" s="465"/>
      <c r="C33" s="465"/>
      <c r="D33" s="465"/>
      <c r="E33" s="465"/>
      <c r="F33" s="460"/>
      <c r="G33" s="517"/>
    </row>
    <row r="34" spans="1:25" ht="30" customHeight="1" thickBot="1">
      <c r="A34" s="518" t="s">
        <v>189</v>
      </c>
      <c r="B34" s="519" t="s">
        <v>190</v>
      </c>
      <c r="C34" s="520" t="s">
        <v>191</v>
      </c>
      <c r="D34" s="520" t="s">
        <v>192</v>
      </c>
      <c r="E34" s="520" t="s">
        <v>193</v>
      </c>
      <c r="F34" s="521" t="s">
        <v>194</v>
      </c>
    </row>
    <row r="35" spans="1:25">
      <c r="A35" s="522">
        <v>750</v>
      </c>
      <c r="B35" s="523"/>
      <c r="C35" s="524">
        <v>9168</v>
      </c>
      <c r="D35" s="524">
        <v>6086</v>
      </c>
      <c r="E35" s="525">
        <v>10781</v>
      </c>
      <c r="F35" s="526">
        <v>6772</v>
      </c>
    </row>
    <row r="36" spans="1:25">
      <c r="A36" s="527">
        <v>500</v>
      </c>
      <c r="B36" s="528">
        <v>2660.6669999999999</v>
      </c>
      <c r="C36" s="437">
        <v>50413</v>
      </c>
      <c r="D36" s="437">
        <v>14404</v>
      </c>
      <c r="E36" s="124">
        <v>63896</v>
      </c>
      <c r="F36" s="435">
        <v>21060</v>
      </c>
    </row>
    <row r="37" spans="1:25">
      <c r="A37" s="527">
        <v>400</v>
      </c>
      <c r="B37" s="528">
        <v>4225.6670000000004</v>
      </c>
      <c r="C37" s="437">
        <v>334290</v>
      </c>
      <c r="D37" s="437"/>
      <c r="E37" s="124">
        <v>104015</v>
      </c>
      <c r="F37" s="435"/>
    </row>
    <row r="38" spans="1:25">
      <c r="A38" s="527">
        <v>350</v>
      </c>
      <c r="B38" s="529">
        <v>12199</v>
      </c>
      <c r="C38" s="437"/>
      <c r="D38" s="437"/>
      <c r="E38" s="124"/>
      <c r="F38" s="435"/>
    </row>
    <row r="39" spans="1:25">
      <c r="A39" s="527">
        <v>300</v>
      </c>
      <c r="B39" s="529">
        <v>19292</v>
      </c>
      <c r="C39" s="437">
        <v>1236183</v>
      </c>
      <c r="D39" s="437">
        <v>166171</v>
      </c>
      <c r="E39" s="124">
        <v>671421</v>
      </c>
      <c r="F39" s="435">
        <v>213748</v>
      </c>
    </row>
    <row r="40" spans="1:25">
      <c r="A40" s="527">
        <v>250</v>
      </c>
      <c r="B40" s="529"/>
      <c r="C40" s="524"/>
      <c r="D40" s="437"/>
      <c r="E40" s="124">
        <v>1747427</v>
      </c>
      <c r="F40" s="435"/>
    </row>
    <row r="41" spans="1:25">
      <c r="A41" s="527">
        <v>200</v>
      </c>
      <c r="B41" s="529"/>
      <c r="C41" s="437"/>
      <c r="D41" s="524"/>
      <c r="E41" s="524"/>
      <c r="F41" s="435">
        <v>1019961</v>
      </c>
    </row>
    <row r="42" spans="1:25">
      <c r="A42" s="527">
        <v>170</v>
      </c>
      <c r="B42" s="529"/>
      <c r="C42" s="437"/>
      <c r="D42" s="437">
        <v>1278621</v>
      </c>
      <c r="E42" s="437"/>
      <c r="F42" s="435"/>
      <c r="W42" s="303">
        <v>200</v>
      </c>
      <c r="X42" s="303">
        <v>200</v>
      </c>
      <c r="Y42" s="303">
        <v>100</v>
      </c>
    </row>
    <row r="43" spans="1:25" ht="15.75" thickBot="1">
      <c r="A43" s="530">
        <v>100</v>
      </c>
      <c r="B43" s="531">
        <v>1141000</v>
      </c>
      <c r="C43" s="134"/>
      <c r="D43" s="134"/>
      <c r="E43" s="134"/>
      <c r="F43" s="532"/>
      <c r="W43" s="303">
        <v>300</v>
      </c>
      <c r="X43" s="303">
        <v>300</v>
      </c>
      <c r="Y43" s="303">
        <v>100</v>
      </c>
    </row>
    <row r="44" spans="1:25">
      <c r="W44" s="303">
        <v>400</v>
      </c>
      <c r="X44" s="303">
        <v>400</v>
      </c>
      <c r="Y44" s="303">
        <v>100</v>
      </c>
    </row>
    <row r="45" spans="1:25" ht="15.75" thickBot="1">
      <c r="A45" s="549" t="s">
        <v>195</v>
      </c>
      <c r="B45" s="550"/>
      <c r="C45" s="550"/>
      <c r="D45" s="550"/>
      <c r="E45" s="550"/>
      <c r="F45" s="550"/>
      <c r="W45" s="303">
        <v>500</v>
      </c>
      <c r="X45" s="303">
        <v>500</v>
      </c>
      <c r="Y45" s="303">
        <v>100</v>
      </c>
    </row>
    <row r="46" spans="1:25" ht="30" customHeight="1" thickBot="1">
      <c r="A46" s="518" t="s">
        <v>189</v>
      </c>
      <c r="B46" s="533" t="s">
        <v>180</v>
      </c>
      <c r="C46" s="520" t="s">
        <v>181</v>
      </c>
      <c r="D46" s="520" t="s">
        <v>182</v>
      </c>
      <c r="E46" s="520" t="s">
        <v>183</v>
      </c>
      <c r="F46" s="521" t="s">
        <v>184</v>
      </c>
      <c r="W46" s="303">
        <v>600</v>
      </c>
      <c r="X46" s="303">
        <v>600</v>
      </c>
      <c r="Y46" s="303">
        <v>100</v>
      </c>
    </row>
    <row r="47" spans="1:25">
      <c r="A47" s="534">
        <v>750</v>
      </c>
      <c r="B47" s="535">
        <v>60692.666666666664</v>
      </c>
      <c r="C47" s="536">
        <v>1101.6666666666667</v>
      </c>
      <c r="D47" s="155">
        <v>15132</v>
      </c>
      <c r="E47" s="155">
        <v>6082</v>
      </c>
      <c r="F47" s="164">
        <v>10816</v>
      </c>
      <c r="W47" s="303">
        <v>700</v>
      </c>
      <c r="X47" s="303">
        <v>700</v>
      </c>
      <c r="Y47" s="303">
        <v>100</v>
      </c>
    </row>
    <row r="48" spans="1:25">
      <c r="A48" s="537">
        <v>500</v>
      </c>
      <c r="B48" s="538">
        <v>237261</v>
      </c>
      <c r="C48" s="539">
        <v>16420.666666666668</v>
      </c>
      <c r="D48" s="124">
        <v>43318</v>
      </c>
      <c r="E48" s="124">
        <v>95989</v>
      </c>
      <c r="F48" s="166">
        <v>58035</v>
      </c>
      <c r="W48" s="303">
        <v>800</v>
      </c>
      <c r="X48" s="303">
        <v>800</v>
      </c>
      <c r="Y48" s="303">
        <v>100</v>
      </c>
    </row>
    <row r="49" spans="1:25">
      <c r="A49" s="537">
        <v>450</v>
      </c>
      <c r="B49" s="538">
        <v>475408.66666666669</v>
      </c>
      <c r="C49" s="539"/>
      <c r="D49" s="124"/>
      <c r="E49" s="124"/>
      <c r="F49" s="166"/>
      <c r="W49" s="303">
        <v>900</v>
      </c>
      <c r="X49" s="303">
        <v>900</v>
      </c>
      <c r="Y49" s="303">
        <v>100</v>
      </c>
    </row>
    <row r="50" spans="1:25">
      <c r="A50" s="537">
        <v>350</v>
      </c>
      <c r="B50" s="538">
        <v>4302994.666666667</v>
      </c>
      <c r="C50" s="539">
        <v>97369.666666666672</v>
      </c>
      <c r="D50" s="124">
        <v>315583</v>
      </c>
      <c r="E50" s="124">
        <v>245545</v>
      </c>
      <c r="F50" s="166">
        <v>687896</v>
      </c>
    </row>
    <row r="51" spans="1:25">
      <c r="A51" s="540">
        <v>300</v>
      </c>
      <c r="B51" s="165"/>
      <c r="C51" s="539"/>
      <c r="D51" s="124"/>
      <c r="E51" s="124"/>
      <c r="F51" s="166">
        <v>1898308</v>
      </c>
    </row>
    <row r="52" spans="1:25" ht="15.75" thickBot="1">
      <c r="A52" s="541">
        <v>250</v>
      </c>
      <c r="B52" s="167"/>
      <c r="C52" s="542">
        <v>245925</v>
      </c>
      <c r="D52" s="131">
        <v>1947820</v>
      </c>
      <c r="E52" s="131">
        <v>2402242</v>
      </c>
      <c r="F52" s="168"/>
    </row>
    <row r="53" spans="1:25" ht="15.75" thickBot="1"/>
    <row r="54" spans="1:25" ht="15.75" thickBot="1">
      <c r="A54" s="459" t="s">
        <v>196</v>
      </c>
      <c r="B54" s="465"/>
      <c r="C54" s="460"/>
      <c r="D54" s="424"/>
    </row>
    <row r="55" spans="1:25" ht="30" customHeight="1" thickBot="1">
      <c r="A55" s="518" t="s">
        <v>189</v>
      </c>
      <c r="B55" s="543" t="s">
        <v>14</v>
      </c>
      <c r="C55" s="544" t="s">
        <v>185</v>
      </c>
      <c r="X55" s="303">
        <v>100</v>
      </c>
      <c r="Y55" s="303">
        <v>100000000</v>
      </c>
    </row>
    <row r="56" spans="1:25">
      <c r="A56" s="505">
        <v>250</v>
      </c>
      <c r="B56" s="227">
        <v>11165</v>
      </c>
      <c r="C56" s="545">
        <v>10416</v>
      </c>
    </row>
    <row r="57" spans="1:25">
      <c r="A57" s="537">
        <v>350</v>
      </c>
      <c r="B57" s="165">
        <v>2181</v>
      </c>
      <c r="C57" s="166">
        <v>1393</v>
      </c>
    </row>
    <row r="58" spans="1:25">
      <c r="A58" s="537">
        <v>500</v>
      </c>
      <c r="B58" s="165">
        <v>882</v>
      </c>
      <c r="C58" s="166">
        <v>930</v>
      </c>
    </row>
    <row r="59" spans="1:25" ht="15.75" thickBot="1">
      <c r="A59" s="541">
        <v>600</v>
      </c>
      <c r="B59" s="167">
        <v>313</v>
      </c>
      <c r="C59" s="168">
        <v>406</v>
      </c>
    </row>
    <row r="60" spans="1:25" ht="15.75" thickBot="1"/>
    <row r="61" spans="1:25" ht="15.75" thickBot="1">
      <c r="A61" s="459" t="s">
        <v>197</v>
      </c>
      <c r="B61" s="465"/>
      <c r="C61" s="460"/>
    </row>
    <row r="62" spans="1:25" ht="30" customHeight="1" thickBot="1">
      <c r="A62" s="518" t="s">
        <v>189</v>
      </c>
      <c r="B62" s="533" t="s">
        <v>186</v>
      </c>
      <c r="C62" s="521" t="s">
        <v>187</v>
      </c>
    </row>
    <row r="63" spans="1:25">
      <c r="A63" s="505">
        <v>250</v>
      </c>
      <c r="B63" s="163">
        <v>10273973</v>
      </c>
      <c r="C63" s="164">
        <v>509774</v>
      </c>
    </row>
    <row r="64" spans="1:25">
      <c r="A64" s="537">
        <v>375</v>
      </c>
      <c r="B64" s="165">
        <v>41605</v>
      </c>
      <c r="C64" s="166">
        <v>28838</v>
      </c>
    </row>
    <row r="65" spans="1:3">
      <c r="A65" s="537">
        <v>500</v>
      </c>
      <c r="B65" s="165">
        <v>24100</v>
      </c>
      <c r="C65" s="166">
        <v>17330</v>
      </c>
    </row>
    <row r="66" spans="1:3" ht="15.75" thickBot="1">
      <c r="A66" s="541">
        <v>750</v>
      </c>
      <c r="B66" s="167">
        <v>2301</v>
      </c>
      <c r="C66" s="168">
        <v>1613</v>
      </c>
    </row>
  </sheetData>
  <mergeCells count="4">
    <mergeCell ref="A33:F33"/>
    <mergeCell ref="A45:F45"/>
    <mergeCell ref="A54:C54"/>
    <mergeCell ref="A61:C6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5647-B756-46E3-AA20-B76A3177E668}">
  <dimension ref="A1:N61"/>
  <sheetViews>
    <sheetView workbookViewId="0">
      <selection sqref="A1:XFD1048576"/>
    </sheetView>
  </sheetViews>
  <sheetFormatPr baseColWidth="10" defaultRowHeight="15"/>
  <cols>
    <col min="1" max="1" width="11.42578125" style="303"/>
    <col min="2" max="2" width="18.28515625" style="303" customWidth="1"/>
    <col min="3" max="3" width="9" style="303" bestFit="1" customWidth="1"/>
    <col min="4" max="4" width="8.85546875" style="303" bestFit="1" customWidth="1"/>
    <col min="5" max="6" width="11.42578125" style="303"/>
    <col min="7" max="7" width="9.85546875" style="303" customWidth="1"/>
    <col min="8" max="8" width="13.5703125" style="303" bestFit="1" customWidth="1"/>
    <col min="9" max="9" width="8.7109375" style="303" customWidth="1"/>
    <col min="10" max="10" width="8.7109375" style="303" bestFit="1" customWidth="1"/>
    <col min="11" max="16384" width="11.42578125" style="303"/>
  </cols>
  <sheetData>
    <row r="1" spans="1:14">
      <c r="M1" s="303" t="s">
        <v>137</v>
      </c>
      <c r="N1" s="303">
        <v>188.15</v>
      </c>
    </row>
    <row r="2" spans="1:14" ht="15.75" thickBot="1">
      <c r="M2" s="303" t="s">
        <v>138</v>
      </c>
      <c r="N2" s="303">
        <v>7.1913999999999998</v>
      </c>
    </row>
    <row r="3" spans="1:14" ht="30.75" thickBot="1">
      <c r="B3" s="518" t="s">
        <v>189</v>
      </c>
      <c r="C3" s="551" t="s">
        <v>210</v>
      </c>
      <c r="D3" s="552" t="s">
        <v>211</v>
      </c>
      <c r="E3" s="520" t="s">
        <v>212</v>
      </c>
      <c r="F3" s="553" t="s">
        <v>147</v>
      </c>
      <c r="G3" s="520" t="s">
        <v>213</v>
      </c>
      <c r="H3" s="520" t="s">
        <v>212</v>
      </c>
      <c r="I3" s="553" t="s">
        <v>147</v>
      </c>
      <c r="J3" s="520" t="s">
        <v>214</v>
      </c>
      <c r="K3" s="520" t="s">
        <v>212</v>
      </c>
      <c r="L3" s="554" t="s">
        <v>147</v>
      </c>
    </row>
    <row r="4" spans="1:14">
      <c r="A4" s="555" t="s">
        <v>190</v>
      </c>
      <c r="B4" s="556">
        <v>500</v>
      </c>
      <c r="C4" s="556">
        <v>2660.6669999999999</v>
      </c>
      <c r="D4" s="557">
        <v>2.7121618722791485</v>
      </c>
      <c r="E4" s="155">
        <f>$N$1*EXP($N$2*$D$4)*(1/B4)^$D$4</f>
        <v>2660.9999964665458</v>
      </c>
      <c r="F4" s="558">
        <f>ABS(E4-C4)</f>
        <v>0.33299646654586468</v>
      </c>
      <c r="G4" s="559">
        <v>3.3679049188180867</v>
      </c>
      <c r="H4" s="536">
        <f>$N$1*EXP($N$2*$G$4)*(1/B4)^$G$4</f>
        <v>5049.1832020783004</v>
      </c>
      <c r="I4" s="558">
        <f>ABS(H4-C4)</f>
        <v>2388.5162020783005</v>
      </c>
      <c r="J4" s="560">
        <v>3.1285890300935502</v>
      </c>
      <c r="K4" s="155">
        <f t="shared" ref="K4:K5" si="0">$N$1*EXP($N$2*$J$4)*(1/B4)^$J$4</f>
        <v>3996.682595999102</v>
      </c>
      <c r="L4" s="558">
        <f>ABS(K4-C4)</f>
        <v>1336.0155959991021</v>
      </c>
    </row>
    <row r="5" spans="1:14">
      <c r="A5" s="561"/>
      <c r="B5" s="527">
        <v>400</v>
      </c>
      <c r="C5" s="527">
        <v>4225.6670000000004</v>
      </c>
      <c r="D5" s="562"/>
      <c r="E5" s="124">
        <f>$N$1*EXP($N$2*$D$4)*(1/B5)^$D$4</f>
        <v>4873.9437903539138</v>
      </c>
      <c r="F5" s="563">
        <f t="shared" ref="F5:F8" si="1">ABS(E5-C5)</f>
        <v>648.27679035391338</v>
      </c>
      <c r="G5" s="564"/>
      <c r="H5" s="539">
        <f t="shared" ref="H5:H8" si="2">$N$1*EXP($N$2*$G$4)*(1/B5)^$G$4</f>
        <v>10705.447800317497</v>
      </c>
      <c r="I5" s="563">
        <f t="shared" ref="I5:I8" si="3">ABS(H5-C5)</f>
        <v>6479.7808003174969</v>
      </c>
      <c r="J5" s="565"/>
      <c r="K5" s="124">
        <f t="shared" si="0"/>
        <v>8033.2496342051845</v>
      </c>
      <c r="L5" s="563">
        <f t="shared" ref="L5:L8" si="4">ABS(K5-C5)</f>
        <v>3807.5826342051841</v>
      </c>
    </row>
    <row r="6" spans="1:14">
      <c r="A6" s="561"/>
      <c r="B6" s="527">
        <v>350</v>
      </c>
      <c r="C6" s="566">
        <v>12199</v>
      </c>
      <c r="D6" s="562"/>
      <c r="E6" s="124">
        <f>$N$1*EXP($N$2*$D$4)*(1/B6)^$D$4</f>
        <v>7001.0642584172347</v>
      </c>
      <c r="F6" s="563">
        <f t="shared" si="1"/>
        <v>5197.9357415827653</v>
      </c>
      <c r="G6" s="564"/>
      <c r="H6" s="539">
        <f t="shared" si="2"/>
        <v>16784.801194959491</v>
      </c>
      <c r="I6" s="563">
        <f t="shared" si="3"/>
        <v>4585.8011949594911</v>
      </c>
      <c r="J6" s="565"/>
      <c r="K6" s="124">
        <f>$N$1*EXP($N$2*$J$4)*(1/B6)^$J$4</f>
        <v>12199.000021558171</v>
      </c>
      <c r="L6" s="563">
        <f t="shared" si="4"/>
        <v>2.1558171283686534E-5</v>
      </c>
    </row>
    <row r="7" spans="1:14">
      <c r="A7" s="561"/>
      <c r="B7" s="527">
        <v>300</v>
      </c>
      <c r="C7" s="566">
        <v>19292</v>
      </c>
      <c r="D7" s="562"/>
      <c r="E7" s="124">
        <f>$N$1*EXP($N$2*$D$4)*(1/B7)^$D$4</f>
        <v>10634.928981587598</v>
      </c>
      <c r="F7" s="563">
        <f t="shared" si="1"/>
        <v>8657.0710184124018</v>
      </c>
      <c r="G7" s="564"/>
      <c r="H7" s="539">
        <f t="shared" si="2"/>
        <v>28208.930691125919</v>
      </c>
      <c r="I7" s="563">
        <f t="shared" si="3"/>
        <v>8916.9306911259191</v>
      </c>
      <c r="J7" s="565"/>
      <c r="K7" s="124">
        <f t="shared" ref="K7:K8" si="5">$N$1*EXP($N$2*$J$4)*(1/B7)^$J$4</f>
        <v>19759.375919956834</v>
      </c>
      <c r="L7" s="563">
        <f t="shared" si="4"/>
        <v>467.37591995683397</v>
      </c>
    </row>
    <row r="8" spans="1:14" ht="15.75" thickBot="1">
      <c r="A8" s="561"/>
      <c r="B8" s="567">
        <v>100</v>
      </c>
      <c r="C8" s="233">
        <v>1141000</v>
      </c>
      <c r="D8" s="562"/>
      <c r="E8" s="124">
        <f>$N$1*EXP($N$2*$D$4)*(1/B8)^$D$4</f>
        <v>209297.80301455679</v>
      </c>
      <c r="F8" s="563">
        <f t="shared" si="1"/>
        <v>931702.19698544324</v>
      </c>
      <c r="G8" s="564"/>
      <c r="H8" s="539">
        <f t="shared" si="2"/>
        <v>1140999.9999999176</v>
      </c>
      <c r="I8" s="563">
        <f t="shared" si="3"/>
        <v>8.2422047853469849E-8</v>
      </c>
      <c r="J8" s="565"/>
      <c r="K8" s="124">
        <f t="shared" si="5"/>
        <v>614454.24263536255</v>
      </c>
      <c r="L8" s="563">
        <f t="shared" si="4"/>
        <v>526545.75736463745</v>
      </c>
    </row>
    <row r="9" spans="1:14" ht="15" customHeight="1">
      <c r="A9" s="568" t="s">
        <v>191</v>
      </c>
      <c r="B9" s="569">
        <v>750</v>
      </c>
      <c r="C9" s="569">
        <v>9168</v>
      </c>
      <c r="D9" s="570">
        <v>6.8021226491500055</v>
      </c>
      <c r="E9" s="155">
        <f>$N$1*EXP($N$2*$D$9)*(1/B9)^$D$9</f>
        <v>9168.0000001012431</v>
      </c>
      <c r="F9" s="558">
        <f>ABS(E9-C9)</f>
        <v>1.0124313121195883E-7</v>
      </c>
      <c r="G9" s="571">
        <v>5.9089781462450439</v>
      </c>
      <c r="H9" s="536">
        <f>$N$1*EXP($N$2*$G$9)*(1/B9)^$G$9</f>
        <v>5503.8165789684899</v>
      </c>
      <c r="I9" s="558">
        <f>ABS(H9-C9)</f>
        <v>3664.1834210315101</v>
      </c>
      <c r="J9" s="572">
        <v>6.2357726189651554</v>
      </c>
      <c r="K9" s="124">
        <f>$N$1*EXP($N$2*$J$9)*(1/B9)^$J$9</f>
        <v>6633.6037811341748</v>
      </c>
      <c r="L9" s="558">
        <f>ABS(K9-C9)</f>
        <v>2534.3962188658252</v>
      </c>
    </row>
    <row r="10" spans="1:14">
      <c r="A10" s="573"/>
      <c r="B10" s="566">
        <v>500</v>
      </c>
      <c r="C10" s="566">
        <v>50413</v>
      </c>
      <c r="D10" s="574"/>
      <c r="E10" s="155">
        <f t="shared" ref="E10:E12" si="6">$N$1*EXP($N$2*$D$9)*(1/B10)^$D$9</f>
        <v>144566.92589124199</v>
      </c>
      <c r="F10" s="563">
        <f t="shared" ref="F10:F12" si="7">ABS(E10-C10)</f>
        <v>94153.92589124199</v>
      </c>
      <c r="G10" s="575"/>
      <c r="H10" s="536">
        <f t="shared" ref="H10:H12" si="8">$N$1*EXP($N$2*$G$9)*(1/B10)^$G$9</f>
        <v>60420.366264200966</v>
      </c>
      <c r="I10" s="563">
        <f t="shared" ref="I10:I12" si="9">ABS(H10-C10)</f>
        <v>10007.366264200966</v>
      </c>
      <c r="J10" s="576"/>
      <c r="K10" s="124">
        <f>$N$1*EXP($N$2*$J$9)*(1/B10)^$J$9</f>
        <v>83140.872851420383</v>
      </c>
      <c r="L10" s="563">
        <f t="shared" ref="L10:L12" si="10">ABS(K10-C10)</f>
        <v>32727.872851420383</v>
      </c>
    </row>
    <row r="11" spans="1:14">
      <c r="A11" s="573"/>
      <c r="B11" s="566">
        <v>400</v>
      </c>
      <c r="C11" s="566">
        <v>334290</v>
      </c>
      <c r="D11" s="574"/>
      <c r="E11" s="155">
        <f t="shared" si="6"/>
        <v>659572.80459749035</v>
      </c>
      <c r="F11" s="563">
        <f t="shared" si="7"/>
        <v>325282.80459749035</v>
      </c>
      <c r="G11" s="575"/>
      <c r="H11" s="536">
        <f t="shared" si="8"/>
        <v>225851.25211593346</v>
      </c>
      <c r="I11" s="563">
        <f t="shared" si="9"/>
        <v>108438.74788406654</v>
      </c>
      <c r="J11" s="576"/>
      <c r="K11" s="124">
        <f>$N$1*EXP($N$2*$J$9)*(1/B11)^$J$9</f>
        <v>334289.99999994517</v>
      </c>
      <c r="L11" s="563">
        <f t="shared" si="10"/>
        <v>5.4831616580486298E-8</v>
      </c>
    </row>
    <row r="12" spans="1:14" ht="15.75" thickBot="1">
      <c r="A12" s="577"/>
      <c r="B12" s="578">
        <v>300</v>
      </c>
      <c r="C12" s="578">
        <v>1236183</v>
      </c>
      <c r="D12" s="579"/>
      <c r="E12" s="155">
        <f t="shared" si="6"/>
        <v>4667790.4444804499</v>
      </c>
      <c r="F12" s="563">
        <f t="shared" si="7"/>
        <v>3431607.4444804499</v>
      </c>
      <c r="G12" s="559"/>
      <c r="H12" s="536">
        <f t="shared" si="8"/>
        <v>1236182.9999683863</v>
      </c>
      <c r="I12" s="563">
        <f t="shared" si="9"/>
        <v>3.1613744795322418E-5</v>
      </c>
      <c r="J12" s="560"/>
      <c r="K12" s="124">
        <f>$N$1*EXP($N$2*$J$9)*(1/B12)^$J$9</f>
        <v>2010078.1282802343</v>
      </c>
      <c r="L12" s="563">
        <f t="shared" si="10"/>
        <v>773895.12828023429</v>
      </c>
    </row>
    <row r="13" spans="1:14">
      <c r="A13" s="580" t="s">
        <v>192</v>
      </c>
      <c r="B13" s="569">
        <v>750</v>
      </c>
      <c r="C13" s="569">
        <v>6086</v>
      </c>
      <c r="D13" s="570">
        <v>6.0849707270401368</v>
      </c>
      <c r="E13" s="155">
        <f>$N$1*EXP($N$2*$D$13)*(1/B13)^$D$13</f>
        <v>6086.0000025501358</v>
      </c>
      <c r="F13" s="558">
        <f>ABS(E13-C13)</f>
        <v>2.5501358322799206E-6</v>
      </c>
      <c r="G13" s="571">
        <v>4.2926865564343837</v>
      </c>
      <c r="H13" s="536">
        <f t="shared" ref="H13:H15" si="11">$N$1*EXP($N$2*$G$13)*(1/B13)^$G$13</f>
        <v>2185.8638032414374</v>
      </c>
      <c r="I13" s="558">
        <f>ABS(H13-C13)</f>
        <v>3900.1361967585626</v>
      </c>
      <c r="J13" s="572">
        <v>4.5599981346212273</v>
      </c>
      <c r="K13" s="124">
        <f>$N$1*EXP($N$2*$J$13)*(1/B13)^$J$13</f>
        <v>2546.5343351887786</v>
      </c>
      <c r="L13" s="558">
        <f>ABS(K13-C13)</f>
        <v>3539.4656648112214</v>
      </c>
    </row>
    <row r="14" spans="1:14">
      <c r="A14" s="581"/>
      <c r="B14" s="566">
        <v>500</v>
      </c>
      <c r="C14" s="566">
        <v>14404</v>
      </c>
      <c r="D14" s="574"/>
      <c r="E14" s="155">
        <f t="shared" ref="E14:E16" si="12">$N$1*EXP($N$2*$D$13)*(1/B14)^$D$13</f>
        <v>71753.33723672184</v>
      </c>
      <c r="F14" s="563">
        <f t="shared" ref="F14:F16" si="13">ABS(E14-C14)</f>
        <v>57349.33723672184</v>
      </c>
      <c r="G14" s="575"/>
      <c r="H14" s="536">
        <f t="shared" si="11"/>
        <v>12460.276478443946</v>
      </c>
      <c r="I14" s="563">
        <f t="shared" ref="I14:I16" si="14">ABS(H14-C14)</f>
        <v>1943.723521556054</v>
      </c>
      <c r="J14" s="576"/>
      <c r="K14" s="124">
        <f>$N$1*EXP($N$2*$J$13)*(1/B14)^$J$13</f>
        <v>16178.019293400428</v>
      </c>
      <c r="L14" s="563">
        <f t="shared" ref="L14:L16" si="15">ABS(K14-C14)</f>
        <v>1774.0192934004281</v>
      </c>
    </row>
    <row r="15" spans="1:14">
      <c r="A15" s="581"/>
      <c r="B15" s="566">
        <v>300</v>
      </c>
      <c r="C15" s="578">
        <v>166171</v>
      </c>
      <c r="D15" s="574"/>
      <c r="E15" s="155">
        <f t="shared" si="12"/>
        <v>1606146.8566230584</v>
      </c>
      <c r="F15" s="563">
        <f t="shared" si="13"/>
        <v>1439975.8566230584</v>
      </c>
      <c r="G15" s="575"/>
      <c r="H15" s="536">
        <f t="shared" si="11"/>
        <v>111648.99648656719</v>
      </c>
      <c r="I15" s="563">
        <f t="shared" si="14"/>
        <v>54522.003513432806</v>
      </c>
      <c r="J15" s="576"/>
      <c r="K15" s="124">
        <f>$N$1*EXP($N$2*$J$13)*(1/B15)^$J$13</f>
        <v>166171.00000439008</v>
      </c>
      <c r="L15" s="563">
        <f t="shared" si="15"/>
        <v>4.3900799937546253E-6</v>
      </c>
    </row>
    <row r="16" spans="1:14" ht="15.75" thickBot="1">
      <c r="A16" s="582"/>
      <c r="B16" s="233">
        <v>170</v>
      </c>
      <c r="C16" s="566">
        <v>1278621</v>
      </c>
      <c r="D16" s="579"/>
      <c r="E16" s="155">
        <f t="shared" si="12"/>
        <v>50907196.370235816</v>
      </c>
      <c r="F16" s="563">
        <f t="shared" si="13"/>
        <v>49628575.370235816</v>
      </c>
      <c r="G16" s="559"/>
      <c r="H16" s="536">
        <f>$N$1*EXP($N$2*$G$13)*(1/B16)^$G$13</f>
        <v>1278621.0003905182</v>
      </c>
      <c r="I16" s="563">
        <f t="shared" si="14"/>
        <v>3.9051822386682034E-4</v>
      </c>
      <c r="J16" s="560"/>
      <c r="K16" s="124">
        <f>$N$1*EXP($N$2*$J$13)*(1/B16)^$J$13</f>
        <v>2215035.1039378443</v>
      </c>
      <c r="L16" s="563">
        <f t="shared" si="15"/>
        <v>936414.10393784428</v>
      </c>
    </row>
    <row r="17" spans="1:12">
      <c r="A17" s="583" t="s">
        <v>193</v>
      </c>
      <c r="B17" s="584">
        <v>750</v>
      </c>
      <c r="C17" s="585">
        <v>10781</v>
      </c>
      <c r="D17" s="557">
        <v>7.0857889601019304</v>
      </c>
      <c r="E17" s="155">
        <f>$N$1*EXP($N$2*$D$17)*(1/B17)^$D$17</f>
        <v>10780.999981434754</v>
      </c>
      <c r="F17" s="558">
        <f>ABS(E17-C17)</f>
        <v>1.8565246136859059E-5</v>
      </c>
      <c r="G17" s="559">
        <v>5.4711070355447564</v>
      </c>
      <c r="H17" s="536">
        <f>$N$1*EXP($N$2*$G$17)*(1/B17)^$G$17</f>
        <v>4285.6587637773464</v>
      </c>
      <c r="I17" s="558">
        <f>ABS(H17-C17)</f>
        <v>6495.3412362226536</v>
      </c>
      <c r="J17" s="560">
        <v>5.2628254846434208</v>
      </c>
      <c r="K17" s="155">
        <f>$N$1*EXP($N$2*$J$17)*(1/B17)^$J$17</f>
        <v>3804.8533409100278</v>
      </c>
      <c r="L17" s="558">
        <f>ABS(K17-C17)</f>
        <v>6976.1466590899727</v>
      </c>
    </row>
    <row r="18" spans="1:12">
      <c r="A18" s="586"/>
      <c r="B18" s="566">
        <v>500</v>
      </c>
      <c r="C18" s="587">
        <v>63896</v>
      </c>
      <c r="D18" s="562"/>
      <c r="E18" s="155">
        <f t="shared" ref="E18:E21" si="16">$N$1*EXP($N$2*$D$17)*(1/B18)^$D$17</f>
        <v>190723.64787860037</v>
      </c>
      <c r="F18" s="563">
        <f t="shared" ref="F18:F21" si="17">ABS(E18-C18)</f>
        <v>126827.64787860037</v>
      </c>
      <c r="G18" s="564"/>
      <c r="H18" s="536">
        <f t="shared" ref="H18:H21" si="18">$N$1*EXP($N$2*$G$17)*(1/B18)^$G$17</f>
        <v>39394.148224115546</v>
      </c>
      <c r="I18" s="563">
        <f t="shared" ref="I18:I21" si="19">ABS(H18-C18)</f>
        <v>24501.851775884454</v>
      </c>
      <c r="J18" s="565"/>
      <c r="K18" s="155">
        <f t="shared" ref="K18:K21" si="20">$N$1*EXP($N$2*$J$17)*(1/B18)^$J$17</f>
        <v>32142.191719483653</v>
      </c>
      <c r="L18" s="563">
        <f t="shared" ref="L18:L21" si="21">ABS(K18-C18)</f>
        <v>31753.808280516347</v>
      </c>
    </row>
    <row r="19" spans="1:12">
      <c r="A19" s="586"/>
      <c r="B19" s="566">
        <v>400</v>
      </c>
      <c r="C19" s="587">
        <v>104015</v>
      </c>
      <c r="D19" s="562"/>
      <c r="E19" s="155">
        <f t="shared" si="16"/>
        <v>927018.59342280286</v>
      </c>
      <c r="F19" s="563">
        <f t="shared" si="17"/>
        <v>823003.59342280286</v>
      </c>
      <c r="G19" s="564"/>
      <c r="H19" s="536">
        <f t="shared" si="18"/>
        <v>133547.80939977945</v>
      </c>
      <c r="I19" s="563">
        <f t="shared" si="19"/>
        <v>29532.809399779449</v>
      </c>
      <c r="J19" s="565"/>
      <c r="K19" s="155">
        <f t="shared" si="20"/>
        <v>104014.99999523847</v>
      </c>
      <c r="L19" s="563">
        <f t="shared" si="21"/>
        <v>4.7615321818739176E-6</v>
      </c>
    </row>
    <row r="20" spans="1:12">
      <c r="A20" s="586"/>
      <c r="B20" s="566">
        <v>300</v>
      </c>
      <c r="C20" s="587">
        <v>671421</v>
      </c>
      <c r="D20" s="562"/>
      <c r="E20" s="155">
        <f t="shared" si="16"/>
        <v>7118327.5061619179</v>
      </c>
      <c r="F20" s="563">
        <f t="shared" si="17"/>
        <v>6446906.5061619179</v>
      </c>
      <c r="G20" s="564"/>
      <c r="H20" s="536">
        <f t="shared" si="18"/>
        <v>644451.10027987172</v>
      </c>
      <c r="I20" s="563">
        <f t="shared" si="19"/>
        <v>26969.899720128276</v>
      </c>
      <c r="J20" s="565"/>
      <c r="K20" s="155">
        <f t="shared" si="20"/>
        <v>472744.77817429218</v>
      </c>
      <c r="L20" s="563">
        <f t="shared" si="21"/>
        <v>198676.22182570782</v>
      </c>
    </row>
    <row r="21" spans="1:12" ht="15.75" thickBot="1">
      <c r="A21" s="588"/>
      <c r="B21" s="578">
        <v>250</v>
      </c>
      <c r="C21" s="589">
        <v>1747427</v>
      </c>
      <c r="D21" s="562"/>
      <c r="E21" s="155">
        <f t="shared" si="16"/>
        <v>25908338.62000468</v>
      </c>
      <c r="F21" s="563">
        <f t="shared" si="17"/>
        <v>24160911.62000468</v>
      </c>
      <c r="G21" s="564"/>
      <c r="H21" s="536">
        <f t="shared" si="18"/>
        <v>1747426.9999995171</v>
      </c>
      <c r="I21" s="563">
        <f t="shared" si="19"/>
        <v>4.8289075493812561E-7</v>
      </c>
      <c r="J21" s="565"/>
      <c r="K21" s="155">
        <f t="shared" si="20"/>
        <v>1234081.4378869715</v>
      </c>
      <c r="L21" s="563">
        <f t="shared" si="21"/>
        <v>513345.56211302849</v>
      </c>
    </row>
    <row r="22" spans="1:12">
      <c r="A22" s="583" t="s">
        <v>194</v>
      </c>
      <c r="B22" s="569">
        <v>750</v>
      </c>
      <c r="C22" s="569">
        <v>6772</v>
      </c>
      <c r="D22" s="303">
        <v>6.2719134945173565</v>
      </c>
      <c r="E22" s="155">
        <f>$N$1*EXP($N$2*$D$22)*(1/B22)^$D$22</f>
        <v>6771.99999680371</v>
      </c>
      <c r="F22" s="590">
        <f>E22-C22</f>
        <v>-3.1962899811333045E-6</v>
      </c>
      <c r="G22" s="571">
        <v>4.541817287984804</v>
      </c>
      <c r="H22" s="536">
        <f t="shared" ref="H22:H24" si="22">$N$1*EXP($N$2*$G$22)*(1/B22)^$G$22</f>
        <v>2520.2198649832299</v>
      </c>
      <c r="I22" s="558">
        <f>ABS(H22-C22)</f>
        <v>4251.7801350167701</v>
      </c>
    </row>
    <row r="23" spans="1:12">
      <c r="A23" s="586"/>
      <c r="B23" s="566">
        <v>500</v>
      </c>
      <c r="C23" s="566">
        <v>21060</v>
      </c>
      <c r="E23" s="155">
        <f t="shared" ref="E23:E25" si="23">$N$1*EXP($N$2*$D$22)*(1/B23)^$D$22</f>
        <v>86128.343227640114</v>
      </c>
      <c r="F23" s="590">
        <f t="shared" ref="F23:F25" si="24">E23-C23</f>
        <v>65068.343227640114</v>
      </c>
      <c r="G23" s="575"/>
      <c r="H23" s="536">
        <f t="shared" si="22"/>
        <v>15893.251472037713</v>
      </c>
      <c r="I23" s="563">
        <f t="shared" ref="I23:I25" si="25">ABS(H23-C23)</f>
        <v>5166.748527962287</v>
      </c>
    </row>
    <row r="24" spans="1:12">
      <c r="A24" s="586"/>
      <c r="B24" s="566">
        <v>300</v>
      </c>
      <c r="C24" s="566">
        <v>213748</v>
      </c>
      <c r="E24" s="155">
        <f t="shared" si="23"/>
        <v>2121105.4489356293</v>
      </c>
      <c r="F24" s="590">
        <f t="shared" si="24"/>
        <v>1907357.4489356293</v>
      </c>
      <c r="G24" s="575"/>
      <c r="H24" s="536">
        <f t="shared" si="22"/>
        <v>161736.94717099023</v>
      </c>
      <c r="I24" s="563">
        <f t="shared" si="25"/>
        <v>52011.052829009772</v>
      </c>
    </row>
    <row r="25" spans="1:12" ht="15.75" thickBot="1">
      <c r="A25" s="588"/>
      <c r="B25" s="578">
        <v>200</v>
      </c>
      <c r="C25" s="578">
        <v>1019961</v>
      </c>
      <c r="E25" s="155">
        <f t="shared" si="23"/>
        <v>26976860.338773098</v>
      </c>
      <c r="F25" s="590">
        <f t="shared" si="24"/>
        <v>25956899.338773098</v>
      </c>
      <c r="G25" s="559"/>
      <c r="H25" s="536">
        <f>$N$1*EXP($N$2*$G$22)*(1/B25)^$G$22</f>
        <v>1019961.0000000263</v>
      </c>
      <c r="I25" s="563">
        <f t="shared" si="25"/>
        <v>2.6309862732887268E-8</v>
      </c>
    </row>
    <row r="26" spans="1:12" ht="15" customHeight="1">
      <c r="A26" s="580" t="s">
        <v>180</v>
      </c>
      <c r="B26" s="569">
        <v>750</v>
      </c>
      <c r="C26" s="569">
        <v>60692.666666666664</v>
      </c>
      <c r="D26" s="303">
        <v>10.110393396560584</v>
      </c>
      <c r="E26" s="155">
        <f>$N$1*EXP($N$2*$D$26)*(1/B26)^$D$26</f>
        <v>60692.666666919904</v>
      </c>
      <c r="F26" s="590">
        <f>E26-C26</f>
        <v>2.5323970476165414E-7</v>
      </c>
      <c r="G26" s="571">
        <v>7.5274329384972054</v>
      </c>
      <c r="H26" s="536">
        <f>$N$1*EXP($N$2*$G$26)*(1/B26)^$G$26</f>
        <v>13875.273371192472</v>
      </c>
      <c r="I26" s="558">
        <f>ABS(H26-C26)</f>
        <v>46817.39329547419</v>
      </c>
    </row>
    <row r="27" spans="1:12">
      <c r="A27" s="581"/>
      <c r="B27" s="566">
        <v>500</v>
      </c>
      <c r="C27" s="566">
        <v>237261</v>
      </c>
      <c r="E27" s="155">
        <f t="shared" ref="E27:E29" si="26">$N$1*EXP($N$2*$D$26)*(1/B27)^$D$26</f>
        <v>3660059.3041486456</v>
      </c>
      <c r="G27" s="575"/>
      <c r="H27" s="536">
        <f t="shared" ref="H27:H29" si="27">$N$1*EXP($N$2*$G$26)*(1/B27)^$G$26</f>
        <v>293600.43315164751</v>
      </c>
      <c r="I27" s="563">
        <f t="shared" ref="I27:I29" si="28">ABS(H27-C27)</f>
        <v>56339.433151647507</v>
      </c>
    </row>
    <row r="28" spans="1:12">
      <c r="A28" s="581"/>
      <c r="B28" s="566">
        <v>450</v>
      </c>
      <c r="C28" s="566">
        <v>475408.66666666669</v>
      </c>
      <c r="E28" s="155">
        <f t="shared" si="26"/>
        <v>10619751.458297124</v>
      </c>
      <c r="G28" s="575"/>
      <c r="H28" s="536">
        <f t="shared" si="27"/>
        <v>648922.94966542302</v>
      </c>
      <c r="I28" s="563">
        <f t="shared" si="28"/>
        <v>173514.28299875633</v>
      </c>
    </row>
    <row r="29" spans="1:12" ht="15.75" thickBot="1">
      <c r="A29" s="581"/>
      <c r="B29" s="233">
        <v>350</v>
      </c>
      <c r="C29" s="233">
        <v>4302994.666666667</v>
      </c>
      <c r="E29" s="155">
        <f t="shared" si="26"/>
        <v>134774545.4289979</v>
      </c>
      <c r="G29" s="559"/>
      <c r="H29" s="536">
        <f t="shared" si="27"/>
        <v>4302994.666666666</v>
      </c>
      <c r="I29" s="563">
        <f t="shared" si="28"/>
        <v>9.3132257461547852E-10</v>
      </c>
    </row>
    <row r="30" spans="1:12">
      <c r="A30" s="580" t="s">
        <v>181</v>
      </c>
      <c r="B30" s="584">
        <v>750</v>
      </c>
      <c r="C30" s="584">
        <v>1101.6666666666667</v>
      </c>
      <c r="D30" s="303">
        <v>3.0933959761150631</v>
      </c>
      <c r="E30" s="155">
        <f>$N$1*EXP($N$2*$D$30)*(1/B30)^$D$30</f>
        <v>1101.6667298885495</v>
      </c>
      <c r="F30" s="590">
        <f>E30-C30</f>
        <v>6.3221882783182082E-5</v>
      </c>
      <c r="G30" s="571">
        <v>4.2968887011825085</v>
      </c>
      <c r="H30" s="536">
        <f>$N$1*EXP($N$2*$G$30)*(1/B30)^$G$30</f>
        <v>2191.1179249548704</v>
      </c>
      <c r="I30" s="558">
        <f>ABS(H30-C30)</f>
        <v>1089.4512582882037</v>
      </c>
    </row>
    <row r="31" spans="1:12">
      <c r="A31" s="581"/>
      <c r="B31" s="566">
        <v>500</v>
      </c>
      <c r="C31" s="566">
        <v>16420.666666666668</v>
      </c>
      <c r="E31" s="155">
        <f t="shared" ref="E31:E33" si="29">$N$1*EXP($N$2*$D$30)*(1/B31)^$D$30</f>
        <v>3861.6261451893065</v>
      </c>
      <c r="F31" s="590">
        <f t="shared" ref="F31:F33" si="30">E31-C31</f>
        <v>-12559.040521477362</v>
      </c>
      <c r="G31" s="575"/>
      <c r="H31" s="536">
        <f t="shared" ref="H31:H33" si="31">$N$1*EXP($N$2*$G$30)*(1/B31)^$G$30</f>
        <v>12511.526299024652</v>
      </c>
      <c r="I31" s="563">
        <f t="shared" ref="I31:I33" si="32">ABS(H31-C31)</f>
        <v>3909.1403676420159</v>
      </c>
    </row>
    <row r="32" spans="1:12">
      <c r="A32" s="581"/>
      <c r="B32" s="566">
        <v>350</v>
      </c>
      <c r="C32" s="566">
        <v>97369.666666666672</v>
      </c>
      <c r="E32" s="155">
        <f t="shared" si="29"/>
        <v>11639.741245184066</v>
      </c>
      <c r="F32" s="590">
        <f t="shared" si="30"/>
        <v>-85729.925421482607</v>
      </c>
      <c r="G32" s="575"/>
      <c r="H32" s="536">
        <f t="shared" si="31"/>
        <v>57930.433019695287</v>
      </c>
      <c r="I32" s="563">
        <f t="shared" si="32"/>
        <v>39439.233646971385</v>
      </c>
    </row>
    <row r="33" spans="1:9" ht="15.75" thickBot="1">
      <c r="A33" s="581"/>
      <c r="B33" s="233">
        <v>250</v>
      </c>
      <c r="C33" s="233">
        <v>245925</v>
      </c>
      <c r="E33" s="155">
        <f t="shared" si="29"/>
        <v>32959.089329700742</v>
      </c>
      <c r="F33" s="590">
        <f t="shared" si="30"/>
        <v>-212965.91067029926</v>
      </c>
      <c r="G33" s="559"/>
      <c r="H33" s="536">
        <f t="shared" si="31"/>
        <v>245925.00008835873</v>
      </c>
      <c r="I33" s="563">
        <f t="shared" si="32"/>
        <v>8.835873450152576E-5</v>
      </c>
    </row>
    <row r="34" spans="1:9">
      <c r="A34" s="580" t="s">
        <v>182</v>
      </c>
      <c r="B34" s="584">
        <v>750</v>
      </c>
      <c r="C34" s="584">
        <v>15132</v>
      </c>
      <c r="D34" s="303">
        <v>7.6791908206334973</v>
      </c>
      <c r="E34" s="155">
        <f>$N$1*EXP($N$2*$D$34)*(1/B34)^$D$34</f>
        <v>15131.999989113867</v>
      </c>
      <c r="F34" s="590">
        <f>E34-C34</f>
        <v>-1.088613316824194E-5</v>
      </c>
      <c r="G34" s="571">
        <v>5.5361192143598421</v>
      </c>
      <c r="H34" s="536">
        <f>$N$1*EXP($N$2*$G$34)*(1/B34)^$G$34</f>
        <v>4447.8350717289568</v>
      </c>
      <c r="I34" s="558">
        <f>ABS(H34-C34)</f>
        <v>10684.164928271042</v>
      </c>
    </row>
    <row r="35" spans="1:9">
      <c r="A35" s="581"/>
      <c r="B35" s="566">
        <v>500</v>
      </c>
      <c r="C35" s="566">
        <v>43318</v>
      </c>
      <c r="E35" s="155">
        <f t="shared" ref="E35:E37" si="33">$N$1*EXP($N$2*$D$34)*(1/B35)^$D$34</f>
        <v>340513.7962271389</v>
      </c>
      <c r="G35" s="575"/>
      <c r="H35" s="536">
        <f t="shared" ref="H35:H37" si="34">$N$1*EXP($N$2*$G$34)*(1/B35)^$G$34</f>
        <v>41976.949777724098</v>
      </c>
      <c r="I35" s="563">
        <f t="shared" ref="I35:I37" si="35">ABS(H35-C35)</f>
        <v>1341.0502222759023</v>
      </c>
    </row>
    <row r="36" spans="1:9">
      <c r="A36" s="581"/>
      <c r="B36" s="566">
        <v>350</v>
      </c>
      <c r="C36" s="566">
        <v>315583</v>
      </c>
      <c r="E36" s="155">
        <f t="shared" si="33"/>
        <v>5268129.2514591366</v>
      </c>
      <c r="G36" s="575"/>
      <c r="H36" s="536">
        <f t="shared" si="34"/>
        <v>302389.42190880311</v>
      </c>
      <c r="I36" s="563">
        <f t="shared" si="35"/>
        <v>13193.57809119689</v>
      </c>
    </row>
    <row r="37" spans="1:9" ht="15.75" thickBot="1">
      <c r="A37" s="581"/>
      <c r="B37" s="233">
        <v>250</v>
      </c>
      <c r="C37" s="233">
        <v>1947820</v>
      </c>
      <c r="E37" s="155">
        <f t="shared" si="33"/>
        <v>69791332.76552026</v>
      </c>
      <c r="G37" s="559"/>
      <c r="H37" s="536">
        <f t="shared" si="34"/>
        <v>1947820.0000419237</v>
      </c>
      <c r="I37" s="563">
        <f t="shared" si="35"/>
        <v>4.1923718526959419E-5</v>
      </c>
    </row>
    <row r="38" spans="1:9">
      <c r="A38" s="568" t="s">
        <v>183</v>
      </c>
      <c r="B38" s="584">
        <v>750</v>
      </c>
      <c r="C38" s="584">
        <v>6082</v>
      </c>
      <c r="D38" s="303">
        <v>6.0838199610797847</v>
      </c>
      <c r="E38" s="155">
        <f>$N$1*EXP($N$2*$D$38)*(1/B38)^$D$38</f>
        <v>6081.9999952102107</v>
      </c>
      <c r="F38" s="303">
        <f>E38-C38</f>
        <v>-4.7897892727633007E-6</v>
      </c>
      <c r="G38" s="571">
        <v>5.6616876688525348</v>
      </c>
      <c r="H38" s="536">
        <f>$N$1*EXP($N$2*$G$38)*(1/B38)^$G$38</f>
        <v>4778.6500941121039</v>
      </c>
      <c r="I38" s="558">
        <f>ABS(H38-C38)</f>
        <v>1303.3499058878961</v>
      </c>
    </row>
    <row r="39" spans="1:9">
      <c r="A39" s="573"/>
      <c r="B39" s="566">
        <v>500</v>
      </c>
      <c r="C39" s="566">
        <v>95989</v>
      </c>
      <c r="E39" s="155">
        <f t="shared" ref="E39:E41" si="36">$N$1*EXP($N$2*$D$38)*(1/B39)^$D$38</f>
        <v>71672.727574990262</v>
      </c>
      <c r="G39" s="575"/>
      <c r="H39" s="536">
        <f t="shared" ref="H39:H41" si="37">$N$1*EXP($N$2*$G$38)*(1/B39)^$G$38</f>
        <v>47454.668227734699</v>
      </c>
      <c r="I39" s="563">
        <f t="shared" ref="I39:I41" si="38">ABS(H39-C39)</f>
        <v>48534.331772265301</v>
      </c>
    </row>
    <row r="40" spans="1:9">
      <c r="A40" s="573"/>
      <c r="B40" s="566">
        <v>350</v>
      </c>
      <c r="C40" s="566">
        <v>245545</v>
      </c>
      <c r="E40" s="155">
        <f t="shared" si="36"/>
        <v>627696.2996726092</v>
      </c>
      <c r="G40" s="575"/>
      <c r="H40" s="536">
        <f t="shared" si="37"/>
        <v>357507.74782679352</v>
      </c>
      <c r="I40" s="563">
        <f t="shared" si="38"/>
        <v>111962.74782679352</v>
      </c>
    </row>
    <row r="41" spans="1:9" ht="15.75" thickBot="1">
      <c r="A41" s="577"/>
      <c r="B41" s="233">
        <v>250</v>
      </c>
      <c r="C41" s="233">
        <v>2402242</v>
      </c>
      <c r="E41" s="155">
        <f t="shared" si="36"/>
        <v>4861454.5379172787</v>
      </c>
      <c r="G41" s="559"/>
      <c r="H41" s="536">
        <f t="shared" si="37"/>
        <v>2402242.000458783</v>
      </c>
      <c r="I41" s="563">
        <f t="shared" si="38"/>
        <v>4.5878300443291664E-4</v>
      </c>
    </row>
    <row r="42" spans="1:9">
      <c r="A42" s="568" t="s">
        <v>184</v>
      </c>
      <c r="B42" s="556">
        <v>750</v>
      </c>
      <c r="C42" s="569">
        <v>10816</v>
      </c>
      <c r="D42" s="303">
        <v>7.0914620626441458</v>
      </c>
      <c r="E42" s="155">
        <f>$N$1*EXP($N$2*$D$42)*(1/B42)^$D$42</f>
        <v>10816.000000203441</v>
      </c>
      <c r="F42" s="303">
        <f>E42-C42</f>
        <v>2.0344123186077923E-7</v>
      </c>
      <c r="G42" s="571">
        <v>6.1973147310815921</v>
      </c>
      <c r="H42" s="536">
        <f t="shared" ref="H42:H44" si="39">$N$1*EXP($N$2*$G$42)*(1/B42)^$G$42</f>
        <v>6489.4396826015645</v>
      </c>
      <c r="I42" s="558">
        <f>ABS(H42-C42)</f>
        <v>4326.5603173984355</v>
      </c>
    </row>
    <row r="43" spans="1:9">
      <c r="A43" s="573"/>
      <c r="B43" s="527">
        <v>500</v>
      </c>
      <c r="C43" s="566">
        <v>58035</v>
      </c>
      <c r="E43" s="155">
        <f t="shared" ref="E43:E45" si="40">$N$1*EXP($N$2*$D$42)*(1/B43)^$D$42</f>
        <v>191783.46539404211</v>
      </c>
      <c r="G43" s="575"/>
      <c r="H43" s="536">
        <f t="shared" si="39"/>
        <v>80075.591228853664</v>
      </c>
      <c r="I43" s="563">
        <f t="shared" ref="I43:I45" si="41">ABS(H43-C43)</f>
        <v>22040.591228853664</v>
      </c>
    </row>
    <row r="44" spans="1:9">
      <c r="A44" s="573"/>
      <c r="B44" s="527">
        <v>350</v>
      </c>
      <c r="C44" s="566">
        <v>687896</v>
      </c>
      <c r="E44" s="155">
        <f t="shared" si="40"/>
        <v>2405982.8893034132</v>
      </c>
      <c r="G44" s="575"/>
      <c r="H44" s="536">
        <f t="shared" si="39"/>
        <v>730258.04879999009</v>
      </c>
      <c r="I44" s="563">
        <f t="shared" si="41"/>
        <v>42362.048799990094</v>
      </c>
    </row>
    <row r="45" spans="1:9" ht="15.75" thickBot="1">
      <c r="A45" s="577"/>
      <c r="B45" s="530">
        <v>300</v>
      </c>
      <c r="C45" s="233">
        <v>1898308</v>
      </c>
      <c r="E45" s="155">
        <f t="shared" si="40"/>
        <v>7178656.1785065187</v>
      </c>
      <c r="G45" s="559"/>
      <c r="H45" s="536">
        <f>$N$1*EXP($N$2*$G$42)*(1/B45)^$G$42</f>
        <v>1898308.0000018158</v>
      </c>
      <c r="I45" s="563">
        <f t="shared" si="41"/>
        <v>1.8158461898565292E-6</v>
      </c>
    </row>
    <row r="46" spans="1:9">
      <c r="A46" s="555" t="s">
        <v>215</v>
      </c>
      <c r="B46" s="591">
        <v>250</v>
      </c>
      <c r="C46" s="569">
        <v>11165</v>
      </c>
      <c r="D46" s="303">
        <v>2.4451788037683557</v>
      </c>
      <c r="E46" s="155">
        <f>$N$1*EXP($N$2*$D$46)*(1/B46)^$D$46</f>
        <v>11164.999999919693</v>
      </c>
      <c r="F46" s="303">
        <f>E46-C46</f>
        <v>-8.0306563177146018E-8</v>
      </c>
      <c r="G46" s="571">
        <v>2.4451788037796072</v>
      </c>
      <c r="H46" s="536">
        <f>$N$1*EXP($N$2*$G$46)*(1/B46)^$G$46</f>
        <v>11165.000000129487</v>
      </c>
      <c r="I46" s="558">
        <f>ABS(H46-C46)</f>
        <v>1.2948657968081534E-7</v>
      </c>
    </row>
    <row r="47" spans="1:9">
      <c r="A47" s="561"/>
      <c r="B47" s="592">
        <v>350</v>
      </c>
      <c r="C47" s="566">
        <v>2181</v>
      </c>
      <c r="E47" s="155">
        <f t="shared" ref="E47:E49" si="42">$N$1*EXP($N$2*$D$46)*(1/B47)^$D$46</f>
        <v>4903.989729113855</v>
      </c>
      <c r="G47" s="575"/>
      <c r="H47" s="536">
        <f t="shared" ref="H47:H49" si="43">$N$1*EXP($N$2*$G$46)*(1/B47)^$G$46</f>
        <v>4903.9897291874222</v>
      </c>
      <c r="I47" s="563">
        <f t="shared" ref="I47:I49" si="44">ABS(H47-C47)</f>
        <v>2722.9897291874222</v>
      </c>
    </row>
    <row r="48" spans="1:9">
      <c r="A48" s="561"/>
      <c r="B48" s="592">
        <v>500</v>
      </c>
      <c r="C48" s="566">
        <v>882</v>
      </c>
      <c r="E48" s="155">
        <f t="shared" si="42"/>
        <v>2050.154367403888</v>
      </c>
      <c r="G48" s="575"/>
      <c r="H48" s="536">
        <f t="shared" si="43"/>
        <v>2050.1543674264162</v>
      </c>
      <c r="I48" s="563">
        <f t="shared" si="44"/>
        <v>1168.1543674264162</v>
      </c>
    </row>
    <row r="49" spans="1:9" ht="15.75" thickBot="1">
      <c r="A49" s="593"/>
      <c r="B49" s="594">
        <v>600</v>
      </c>
      <c r="C49" s="233">
        <v>313</v>
      </c>
      <c r="E49" s="155">
        <f t="shared" si="42"/>
        <v>1312.7265174879446</v>
      </c>
      <c r="G49" s="559"/>
      <c r="H49" s="536">
        <f t="shared" si="43"/>
        <v>1312.7265174996785</v>
      </c>
      <c r="I49" s="563">
        <f t="shared" si="44"/>
        <v>999.72651749967849</v>
      </c>
    </row>
    <row r="50" spans="1:9">
      <c r="A50" s="555" t="s">
        <v>185</v>
      </c>
      <c r="B50" s="591">
        <v>250</v>
      </c>
      <c r="C50" s="569">
        <v>10416</v>
      </c>
      <c r="D50" s="303">
        <v>2.4035959696562297</v>
      </c>
      <c r="E50" s="155">
        <f>$N$1*EXP($N$2*$D$50)*(1/B50)^$D$50</f>
        <v>10415.999999883608</v>
      </c>
      <c r="F50" s="303">
        <f>E50-C50</f>
        <v>-1.1639167496468872E-7</v>
      </c>
      <c r="G50" s="571">
        <v>2.4035959671456264</v>
      </c>
      <c r="H50" s="536">
        <f>$N$1*EXP($N$2*$G$50)*(1/B50)^$G$50</f>
        <v>10415.999956213947</v>
      </c>
      <c r="I50" s="558">
        <f>ABS(H50-C50)</f>
        <v>4.378605262900237E-5</v>
      </c>
    </row>
    <row r="51" spans="1:9">
      <c r="A51" s="561"/>
      <c r="B51" s="592">
        <v>350</v>
      </c>
      <c r="C51" s="566">
        <v>1393</v>
      </c>
      <c r="E51" s="155">
        <f t="shared" ref="E51:E53" si="45">$N$1*EXP($N$2*$D$50)*(1/B51)^$D$50</f>
        <v>4639.4683206741474</v>
      </c>
      <c r="G51" s="575"/>
      <c r="H51" s="536">
        <f t="shared" ref="H51:H53" si="46">$N$1*EXP($N$2*$G$50)*(1/B51)^$G$50</f>
        <v>4639.4683051421089</v>
      </c>
      <c r="I51" s="563">
        <f t="shared" ref="I51:I53" si="47">ABS(H51-C51)</f>
        <v>3246.4683051421089</v>
      </c>
    </row>
    <row r="52" spans="1:9">
      <c r="A52" s="561"/>
      <c r="B52" s="592">
        <v>500</v>
      </c>
      <c r="C52" s="566">
        <v>930</v>
      </c>
      <c r="E52" s="155">
        <f t="shared" si="45"/>
        <v>1968.5501668399245</v>
      </c>
      <c r="G52" s="575"/>
      <c r="H52" s="536">
        <f t="shared" si="46"/>
        <v>1968.5501620123791</v>
      </c>
      <c r="I52" s="563">
        <f t="shared" si="47"/>
        <v>1038.5501620123791</v>
      </c>
    </row>
    <row r="53" spans="1:9" ht="15.75" thickBot="1">
      <c r="A53" s="593"/>
      <c r="B53" s="594">
        <v>600</v>
      </c>
      <c r="C53" s="233">
        <v>406</v>
      </c>
      <c r="E53" s="155">
        <f t="shared" si="45"/>
        <v>1270.0673833147987</v>
      </c>
      <c r="G53" s="559"/>
      <c r="H53" s="536">
        <f t="shared" si="46"/>
        <v>1270.0673807815219</v>
      </c>
      <c r="I53" s="563">
        <f t="shared" si="47"/>
        <v>864.06738078152193</v>
      </c>
    </row>
    <row r="54" spans="1:9">
      <c r="A54" s="555" t="s">
        <v>186</v>
      </c>
      <c r="B54" s="591">
        <v>250</v>
      </c>
      <c r="C54" s="595">
        <v>10273973</v>
      </c>
      <c r="D54" s="303">
        <v>6.531905841145921</v>
      </c>
      <c r="E54" s="155"/>
      <c r="F54" s="303">
        <f>E54-C54</f>
        <v>-10273973</v>
      </c>
      <c r="G54" s="571">
        <v>6.5319058411459139</v>
      </c>
      <c r="H54" s="536"/>
      <c r="I54" s="558">
        <f>ABS(H54-C54)</f>
        <v>10273973</v>
      </c>
    </row>
    <row r="55" spans="1:9">
      <c r="A55" s="561"/>
      <c r="B55" s="592">
        <v>375</v>
      </c>
      <c r="C55" s="566">
        <v>41605</v>
      </c>
      <c r="E55" s="155"/>
      <c r="G55" s="575"/>
      <c r="H55" s="536"/>
      <c r="I55" s="563">
        <f t="shared" ref="I55:I57" si="48">ABS(H55-C55)</f>
        <v>41605</v>
      </c>
    </row>
    <row r="56" spans="1:9">
      <c r="A56" s="561"/>
      <c r="B56" s="592">
        <v>500</v>
      </c>
      <c r="C56" s="566">
        <v>24100</v>
      </c>
      <c r="E56" s="155"/>
      <c r="G56" s="575"/>
      <c r="H56" s="536"/>
      <c r="I56" s="563">
        <f t="shared" si="48"/>
        <v>24100</v>
      </c>
    </row>
    <row r="57" spans="1:9" ht="15.75" thickBot="1">
      <c r="A57" s="593"/>
      <c r="B57" s="594">
        <v>750</v>
      </c>
      <c r="C57" s="233">
        <v>2301</v>
      </c>
      <c r="E57" s="155"/>
      <c r="G57" s="559"/>
      <c r="H57" s="536"/>
      <c r="I57" s="563">
        <f t="shared" si="48"/>
        <v>2301</v>
      </c>
    </row>
    <row r="58" spans="1:9">
      <c r="A58" s="568" t="s">
        <v>187</v>
      </c>
      <c r="B58" s="591">
        <v>250</v>
      </c>
      <c r="C58" s="584">
        <v>509774</v>
      </c>
      <c r="D58" s="303">
        <v>4.733396168003714</v>
      </c>
      <c r="E58" s="155">
        <f>$N$1*EXP($N$2*$D$58)*(1/B58)^$D$58</f>
        <v>509773.99999931175</v>
      </c>
      <c r="F58" s="303">
        <f>E58-C58</f>
        <v>-6.8824738264083862E-7</v>
      </c>
      <c r="G58" s="571">
        <v>4.7333961680047434</v>
      </c>
      <c r="H58" s="536">
        <f t="shared" ref="H58:H60" si="49">$N$1*EXP($N$2*$G$58)*(1/B58)^$G$58</f>
        <v>509774.00000018848</v>
      </c>
      <c r="I58" s="558">
        <f>ABS(H58-C58)</f>
        <v>1.8847640603780746E-7</v>
      </c>
    </row>
    <row r="59" spans="1:9">
      <c r="A59" s="573"/>
      <c r="B59" s="592">
        <v>375</v>
      </c>
      <c r="C59" s="566">
        <v>28838</v>
      </c>
      <c r="E59" s="155">
        <f t="shared" ref="E59:E61" si="50">$N$1*EXP($N$2*$D$58)*(1/B59)^$D$58</f>
        <v>74794.211922368602</v>
      </c>
      <c r="G59" s="575"/>
      <c r="H59" s="536">
        <f t="shared" si="49"/>
        <v>74794.211922465867</v>
      </c>
      <c r="I59" s="563">
        <f t="shared" ref="I59:I61" si="51">ABS(H59-C59)</f>
        <v>45956.211922465867</v>
      </c>
    </row>
    <row r="60" spans="1:9">
      <c r="A60" s="573"/>
      <c r="B60" s="592">
        <v>500</v>
      </c>
      <c r="C60" s="566">
        <v>17330</v>
      </c>
      <c r="E60" s="155">
        <f t="shared" si="50"/>
        <v>19163.880472624576</v>
      </c>
      <c r="G60" s="575"/>
      <c r="H60" s="536">
        <f t="shared" si="49"/>
        <v>19163.88047264385</v>
      </c>
      <c r="I60" s="563">
        <f t="shared" si="51"/>
        <v>1833.8804726438502</v>
      </c>
    </row>
    <row r="61" spans="1:9" ht="15.75" thickBot="1">
      <c r="A61" s="577"/>
      <c r="B61" s="594">
        <v>750</v>
      </c>
      <c r="C61" s="233">
        <v>1613</v>
      </c>
      <c r="E61" s="155">
        <f t="shared" si="50"/>
        <v>2811.7309578879249</v>
      </c>
      <c r="G61" s="559"/>
      <c r="H61" s="536">
        <f>$N$1*EXP($N$2*$G$58)*(1/B61)^$G$58</f>
        <v>2811.7309578895838</v>
      </c>
      <c r="I61" s="563">
        <f t="shared" si="51"/>
        <v>1198.7309578895838</v>
      </c>
    </row>
  </sheetData>
  <mergeCells count="36">
    <mergeCell ref="A58:A61"/>
    <mergeCell ref="G58:G61"/>
    <mergeCell ref="A46:A49"/>
    <mergeCell ref="G46:G49"/>
    <mergeCell ref="A50:A53"/>
    <mergeCell ref="G50:G53"/>
    <mergeCell ref="A54:A57"/>
    <mergeCell ref="G54:G57"/>
    <mergeCell ref="A34:A37"/>
    <mergeCell ref="G34:G37"/>
    <mergeCell ref="A38:A41"/>
    <mergeCell ref="G38:G41"/>
    <mergeCell ref="A42:A45"/>
    <mergeCell ref="G42:G45"/>
    <mergeCell ref="A22:A25"/>
    <mergeCell ref="G22:G25"/>
    <mergeCell ref="A26:A29"/>
    <mergeCell ref="G26:G29"/>
    <mergeCell ref="A30:A33"/>
    <mergeCell ref="G30:G33"/>
    <mergeCell ref="A13:A15"/>
    <mergeCell ref="D13:D16"/>
    <mergeCell ref="G13:G16"/>
    <mergeCell ref="J13:J16"/>
    <mergeCell ref="A17:A21"/>
    <mergeCell ref="D17:D21"/>
    <mergeCell ref="G17:G21"/>
    <mergeCell ref="J17:J21"/>
    <mergeCell ref="A4:A8"/>
    <mergeCell ref="D4:D8"/>
    <mergeCell ref="G4:G8"/>
    <mergeCell ref="J4:J8"/>
    <mergeCell ref="A9:A12"/>
    <mergeCell ref="D9:D12"/>
    <mergeCell ref="G9:G12"/>
    <mergeCell ref="J9:J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F057E-1B0F-455E-8485-CC4E6ED51C12}">
  <dimension ref="A1"/>
  <sheetViews>
    <sheetView workbookViewId="0">
      <selection sqref="A1:XFD104857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IM53"/>
  <sheetViews>
    <sheetView tabSelected="1" topLeftCell="N13" zoomScale="78" zoomScaleNormal="78" workbookViewId="0">
      <selection activeCell="CA13" sqref="CA13"/>
    </sheetView>
  </sheetViews>
  <sheetFormatPr baseColWidth="10" defaultRowHeight="15"/>
  <cols>
    <col min="1" max="1" width="11.42578125" style="303"/>
    <col min="2" max="2" width="15.5703125" style="303" bestFit="1" customWidth="1"/>
    <col min="3" max="3" width="12.7109375" style="303" bestFit="1" customWidth="1"/>
    <col min="4" max="4" width="11.42578125" style="303"/>
    <col min="5" max="5" width="14.28515625" style="303" customWidth="1"/>
    <col min="6" max="7" width="11.42578125" style="303"/>
    <col min="8" max="8" width="10.7109375" style="303" customWidth="1"/>
    <col min="9" max="10" width="11.42578125" style="303"/>
    <col min="11" max="11" width="5.7109375" style="4" customWidth="1"/>
    <col min="12" max="14" width="11.42578125" style="303"/>
    <col min="15" max="15" width="14.42578125" style="303" bestFit="1" customWidth="1"/>
    <col min="16" max="16" width="17.140625" style="303" bestFit="1" customWidth="1"/>
    <col min="17" max="17" width="11.42578125" style="303"/>
    <col min="18" max="18" width="12.28515625" style="303" bestFit="1" customWidth="1"/>
    <col min="19" max="19" width="11.42578125" style="303"/>
    <col min="20" max="20" width="13.42578125" style="303" bestFit="1" customWidth="1"/>
    <col min="21" max="22" width="11.42578125" style="303"/>
    <col min="23" max="23" width="11.42578125" style="303" customWidth="1"/>
    <col min="24" max="26" width="11.42578125" style="303"/>
    <col min="27" max="27" width="11.7109375" style="303" bestFit="1" customWidth="1"/>
    <col min="28" max="36" width="11.42578125" style="303"/>
    <col min="37" max="37" width="14.42578125" style="303" bestFit="1" customWidth="1"/>
    <col min="38" max="44" width="11.42578125" style="303"/>
    <col min="45" max="45" width="14.42578125" style="303" bestFit="1" customWidth="1"/>
    <col min="46" max="48" width="14.42578125" style="303" customWidth="1"/>
    <col min="49" max="49" width="14.42578125" style="245" customWidth="1"/>
    <col min="50" max="50" width="13" style="245" customWidth="1"/>
    <col min="51" max="51" width="14.42578125" style="245" customWidth="1"/>
    <col min="52" max="56" width="11.42578125" style="245"/>
    <col min="57" max="57" width="5.7109375" style="4" customWidth="1"/>
    <col min="58" max="60" width="11.42578125" style="303"/>
    <col min="61" max="61" width="15.5703125" style="303" bestFit="1" customWidth="1"/>
    <col min="62" max="62" width="17.140625" style="303" customWidth="1"/>
    <col min="63" max="64" width="11.42578125" style="303"/>
    <col min="65" max="65" width="15.5703125" style="303" bestFit="1" customWidth="1"/>
    <col min="66" max="66" width="13" style="303" bestFit="1" customWidth="1"/>
    <col min="67" max="75" width="11.42578125" style="303"/>
    <col min="76" max="76" width="13.42578125" style="303" customWidth="1"/>
    <col min="77" max="77" width="15.85546875" style="303" customWidth="1"/>
    <col min="78" max="78" width="11.5703125" style="303" customWidth="1"/>
    <col min="79" max="81" width="11.42578125" style="303"/>
    <col min="82" max="82" width="13.42578125" style="303" customWidth="1"/>
    <col min="83" max="99" width="11.42578125" style="303"/>
    <col min="100" max="101" width="11.42578125" style="245"/>
    <col min="102" max="102" width="5.7109375" style="4" customWidth="1"/>
    <col min="103" max="106" width="11.42578125" style="303"/>
    <col min="107" max="107" width="17.140625" style="303" customWidth="1"/>
    <col min="108" max="121" width="11.42578125" style="303"/>
    <col min="122" max="122" width="13.5703125" style="303" bestFit="1" customWidth="1"/>
    <col min="123" max="144" width="11.42578125" style="303"/>
    <col min="145" max="146" width="11.42578125" style="245"/>
    <col min="147" max="147" width="5.7109375" style="4" customWidth="1"/>
    <col min="148" max="151" width="11.42578125" style="303"/>
    <col min="152" max="152" width="17.140625" style="303" customWidth="1"/>
    <col min="153" max="166" width="11.42578125" style="303"/>
    <col min="167" max="167" width="13.5703125" style="303" customWidth="1"/>
    <col min="168" max="191" width="11.42578125" style="303"/>
    <col min="192" max="192" width="5.7109375" style="4" customWidth="1"/>
    <col min="193" max="196" width="11.42578125" style="303"/>
    <col min="197" max="197" width="17.140625" style="303" customWidth="1"/>
    <col min="198" max="200" width="11.42578125" style="303"/>
    <col min="201" max="201" width="13.7109375" style="303" bestFit="1" customWidth="1"/>
    <col min="202" max="211" width="11.42578125" style="303"/>
    <col min="212" max="212" width="14.85546875" style="303" bestFit="1" customWidth="1"/>
    <col min="213" max="217" width="11.42578125" style="303"/>
    <col min="218" max="218" width="14.42578125" style="303" bestFit="1" customWidth="1"/>
    <col min="219" max="225" width="11.42578125" style="303"/>
    <col min="226" max="226" width="14.42578125" style="303" bestFit="1" customWidth="1"/>
    <col min="227" max="227" width="8.42578125" style="303" bestFit="1" customWidth="1"/>
    <col min="228" max="228" width="10.5703125" style="303" bestFit="1" customWidth="1"/>
    <col min="229" max="229" width="10.7109375" style="303" customWidth="1"/>
    <col min="230" max="236" width="11.42578125" style="303"/>
    <col min="237" max="237" width="14.42578125" style="303" bestFit="1" customWidth="1"/>
    <col min="238" max="238" width="11.42578125" style="303"/>
    <col min="239" max="239" width="12.85546875" style="303" customWidth="1"/>
    <col min="240" max="16384" width="11.42578125" style="303"/>
  </cols>
  <sheetData>
    <row r="1" spans="1:247" ht="15.75" thickBot="1">
      <c r="AD1" s="303" t="s">
        <v>66</v>
      </c>
      <c r="GH1" s="245"/>
      <c r="GI1" s="245"/>
      <c r="HR1" s="245"/>
      <c r="HS1" s="245"/>
      <c r="HT1" s="245"/>
      <c r="HU1" s="245"/>
      <c r="HV1" s="245"/>
      <c r="HW1" s="245"/>
      <c r="HX1" s="245"/>
      <c r="HY1" s="245"/>
      <c r="HZ1" s="245"/>
    </row>
    <row r="2" spans="1:247" ht="15.75" thickBot="1">
      <c r="AE2" s="280" t="s">
        <v>63</v>
      </c>
      <c r="AF2" s="281"/>
      <c r="AG2" s="281"/>
      <c r="AH2" s="280" t="s">
        <v>64</v>
      </c>
      <c r="AI2" s="281"/>
      <c r="AJ2" s="282"/>
      <c r="BX2" s="303" t="s">
        <v>90</v>
      </c>
      <c r="CK2" s="245"/>
      <c r="CL2" s="245"/>
      <c r="CM2" s="245"/>
      <c r="CN2" s="245"/>
      <c r="CO2" s="245"/>
      <c r="CP2" s="245"/>
      <c r="CQ2" s="245"/>
      <c r="CR2" s="245"/>
      <c r="CS2" s="245"/>
      <c r="DQ2" s="303" t="s">
        <v>90</v>
      </c>
      <c r="EE2" s="245"/>
      <c r="EF2" s="245"/>
      <c r="EG2" s="245"/>
      <c r="EH2" s="245"/>
      <c r="EI2" s="245"/>
      <c r="EJ2" s="245"/>
      <c r="EK2" s="245"/>
      <c r="EL2" s="245"/>
      <c r="EM2" s="245"/>
      <c r="EO2" s="303"/>
      <c r="FJ2" s="303" t="s">
        <v>90</v>
      </c>
      <c r="FY2" s="245"/>
      <c r="FZ2" s="245"/>
      <c r="GA2" s="245"/>
      <c r="GB2" s="245"/>
      <c r="GC2" s="245"/>
      <c r="GD2" s="245"/>
      <c r="GE2" s="245"/>
      <c r="GF2" s="245"/>
      <c r="GG2" s="245"/>
      <c r="HC2" s="303" t="s">
        <v>90</v>
      </c>
      <c r="HR2" s="245"/>
      <c r="HS2" s="245"/>
      <c r="HT2" s="245"/>
      <c r="HU2" s="245"/>
      <c r="HV2" s="245"/>
      <c r="HW2" s="245"/>
      <c r="HX2" s="245"/>
      <c r="HY2" s="245"/>
      <c r="HZ2" s="245"/>
    </row>
    <row r="3" spans="1:247" ht="15.75" thickBot="1">
      <c r="AD3" s="191" t="s">
        <v>53</v>
      </c>
      <c r="AE3" s="190" t="s">
        <v>54</v>
      </c>
      <c r="AF3" s="179" t="s">
        <v>55</v>
      </c>
      <c r="AG3" s="181" t="s">
        <v>56</v>
      </c>
      <c r="AH3" s="224" t="s">
        <v>54</v>
      </c>
      <c r="AI3" s="225" t="s">
        <v>55</v>
      </c>
      <c r="AJ3" s="226" t="s">
        <v>56</v>
      </c>
      <c r="AK3" s="306"/>
      <c r="AW3" s="249" t="s">
        <v>22</v>
      </c>
      <c r="AX3" s="431">
        <f>S4+S5</f>
        <v>18.34</v>
      </c>
      <c r="AY3" s="251" t="s">
        <v>21</v>
      </c>
      <c r="BY3" s="448" t="s">
        <v>63</v>
      </c>
      <c r="BZ3" s="449"/>
      <c r="CA3" s="449"/>
      <c r="CB3" s="448" t="s">
        <v>64</v>
      </c>
      <c r="CC3" s="449"/>
      <c r="CD3" s="450"/>
      <c r="CE3" s="306"/>
      <c r="CK3" s="249" t="s">
        <v>22</v>
      </c>
      <c r="CL3" s="431">
        <f>BM4+BM5</f>
        <v>16.5</v>
      </c>
      <c r="CM3" s="251" t="s">
        <v>21</v>
      </c>
      <c r="CN3" s="325"/>
      <c r="CO3" s="325"/>
      <c r="CP3" s="325"/>
      <c r="CQ3" s="245"/>
      <c r="CR3" s="245"/>
      <c r="CS3" s="245"/>
      <c r="CT3" s="245"/>
      <c r="DR3" s="448" t="s">
        <v>63</v>
      </c>
      <c r="DS3" s="449"/>
      <c r="DT3" s="449"/>
      <c r="DU3" s="448" t="s">
        <v>64</v>
      </c>
      <c r="DV3" s="449"/>
      <c r="DW3" s="450"/>
      <c r="DX3" s="306"/>
      <c r="EE3" s="249" t="s">
        <v>22</v>
      </c>
      <c r="EF3" s="431">
        <f>DF4+DF5</f>
        <v>21.189999999999998</v>
      </c>
      <c r="EG3" s="251" t="s">
        <v>21</v>
      </c>
      <c r="EH3" s="427"/>
      <c r="EI3" s="426"/>
      <c r="EK3" s="245"/>
      <c r="EL3" s="245"/>
      <c r="EM3" s="245"/>
      <c r="EN3" s="245"/>
      <c r="EO3" s="303"/>
      <c r="FK3" s="448" t="s">
        <v>63</v>
      </c>
      <c r="FL3" s="449"/>
      <c r="FM3" s="449"/>
      <c r="FN3" s="448" t="s">
        <v>64</v>
      </c>
      <c r="FO3" s="449"/>
      <c r="FP3" s="450"/>
      <c r="FQ3" s="306"/>
      <c r="GC3" s="249" t="s">
        <v>22</v>
      </c>
      <c r="GD3" s="431">
        <f>EY4+EY5</f>
        <v>21.96</v>
      </c>
      <c r="GE3" s="251" t="s">
        <v>21</v>
      </c>
      <c r="GF3" s="245"/>
      <c r="GG3" s="245"/>
      <c r="GH3" s="245"/>
      <c r="HD3" s="448" t="s">
        <v>63</v>
      </c>
      <c r="HE3" s="449"/>
      <c r="HF3" s="449"/>
      <c r="HG3" s="448" t="s">
        <v>64</v>
      </c>
      <c r="HH3" s="449"/>
      <c r="HI3" s="450"/>
      <c r="HJ3" s="306"/>
      <c r="HV3" s="249" t="s">
        <v>22</v>
      </c>
      <c r="HW3" s="431">
        <f>GR4+GR5</f>
        <v>18.28</v>
      </c>
      <c r="HX3" s="251" t="s">
        <v>21</v>
      </c>
      <c r="HY3" s="245"/>
      <c r="HZ3" s="245"/>
      <c r="IA3" s="245"/>
    </row>
    <row r="4" spans="1:247" ht="15.75" thickBot="1">
      <c r="B4" s="303" t="s">
        <v>0</v>
      </c>
      <c r="M4" s="33" t="s">
        <v>116</v>
      </c>
      <c r="N4" s="33"/>
      <c r="R4" s="330" t="s">
        <v>20</v>
      </c>
      <c r="S4" s="433">
        <v>3</v>
      </c>
      <c r="T4" s="331" t="s">
        <v>21</v>
      </c>
      <c r="U4" s="304"/>
      <c r="V4" s="304"/>
      <c r="W4" s="304"/>
      <c r="X4" s="304"/>
      <c r="Y4" s="304"/>
      <c r="Z4" s="304"/>
      <c r="AA4" s="304"/>
      <c r="AB4" s="304"/>
      <c r="AC4" s="304"/>
      <c r="AD4" s="192" t="s">
        <v>4</v>
      </c>
      <c r="AE4" s="176"/>
      <c r="AF4" s="303">
        <v>-2.894097640251819E-3</v>
      </c>
      <c r="AG4" s="295">
        <v>-1.7520651154012948E-3</v>
      </c>
      <c r="AH4" s="231"/>
      <c r="AI4" s="288">
        <v>3.2289274895735957E-2</v>
      </c>
      <c r="AJ4" s="297">
        <v>2.8378975815912366E-2</v>
      </c>
      <c r="AK4" s="306"/>
      <c r="AN4" s="306"/>
      <c r="AO4" s="306"/>
      <c r="AP4" s="306"/>
      <c r="AQ4" s="306"/>
      <c r="AR4" s="306"/>
      <c r="AS4" s="306"/>
      <c r="AT4" s="306"/>
      <c r="AU4" s="306"/>
      <c r="AV4" s="306"/>
      <c r="AW4" s="327" t="s">
        <v>23</v>
      </c>
      <c r="AX4" s="432">
        <f>S5/AX3*100</f>
        <v>83.642311886586697</v>
      </c>
      <c r="AY4" s="329" t="s">
        <v>21</v>
      </c>
      <c r="AZ4" s="316"/>
      <c r="BA4" s="316"/>
      <c r="BB4" s="316"/>
      <c r="BC4" s="316"/>
      <c r="BD4" s="316"/>
      <c r="BG4" s="33" t="s">
        <v>118</v>
      </c>
      <c r="BH4" s="33"/>
      <c r="BL4" s="330" t="s">
        <v>20</v>
      </c>
      <c r="BM4" s="433">
        <v>3</v>
      </c>
      <c r="BN4" s="331" t="s">
        <v>21</v>
      </c>
      <c r="BO4" s="304"/>
      <c r="BP4" s="304"/>
      <c r="BQ4" s="304"/>
      <c r="BR4" s="304"/>
      <c r="BS4" s="304"/>
      <c r="BT4" s="304"/>
      <c r="BU4" s="304"/>
      <c r="BV4" s="304"/>
      <c r="BW4" s="304"/>
      <c r="BX4" s="191" t="s">
        <v>53</v>
      </c>
      <c r="BY4" s="190" t="s">
        <v>54</v>
      </c>
      <c r="BZ4" s="179" t="s">
        <v>55</v>
      </c>
      <c r="CA4" s="181" t="s">
        <v>56</v>
      </c>
      <c r="CB4" s="178" t="s">
        <v>54</v>
      </c>
      <c r="CC4" s="179" t="s">
        <v>55</v>
      </c>
      <c r="CD4" s="180" t="s">
        <v>56</v>
      </c>
      <c r="CE4" s="306"/>
      <c r="CH4" s="306"/>
      <c r="CI4" s="306"/>
      <c r="CJ4" s="306"/>
      <c r="CK4" s="327" t="s">
        <v>23</v>
      </c>
      <c r="CL4" s="432">
        <f>BM5/CL3*100</f>
        <v>81.818181818181827</v>
      </c>
      <c r="CM4" s="329" t="s">
        <v>21</v>
      </c>
      <c r="CN4" s="325"/>
      <c r="CO4" s="325"/>
      <c r="CP4" s="325"/>
      <c r="CQ4" s="316"/>
      <c r="CR4" s="316"/>
      <c r="CS4" s="316"/>
      <c r="CT4" s="316"/>
      <c r="CZ4" s="33" t="s">
        <v>120</v>
      </c>
      <c r="DA4" s="33"/>
      <c r="DE4" s="330" t="s">
        <v>20</v>
      </c>
      <c r="DF4" s="433">
        <v>10</v>
      </c>
      <c r="DG4" s="331" t="s">
        <v>21</v>
      </c>
      <c r="DH4" s="304"/>
      <c r="DI4" s="304"/>
      <c r="DJ4" s="304"/>
      <c r="DK4" s="304"/>
      <c r="DL4" s="304"/>
      <c r="DM4" s="304"/>
      <c r="DN4" s="304"/>
      <c r="DO4" s="304"/>
      <c r="DP4" s="304"/>
      <c r="DQ4" s="191" t="s">
        <v>53</v>
      </c>
      <c r="DR4" s="190" t="s">
        <v>54</v>
      </c>
      <c r="DS4" s="179" t="s">
        <v>55</v>
      </c>
      <c r="DT4" s="181" t="s">
        <v>56</v>
      </c>
      <c r="DU4" s="178" t="s">
        <v>54</v>
      </c>
      <c r="DV4" s="179" t="s">
        <v>55</v>
      </c>
      <c r="DW4" s="180" t="s">
        <v>56</v>
      </c>
      <c r="DX4" s="306"/>
      <c r="EA4" s="306"/>
      <c r="EB4" s="306"/>
      <c r="EC4" s="306"/>
      <c r="ED4" s="304"/>
      <c r="EE4" s="327" t="s">
        <v>23</v>
      </c>
      <c r="EF4" s="432">
        <f>DF5/EF3*100</f>
        <v>52.807928268050972</v>
      </c>
      <c r="EG4" s="329" t="s">
        <v>21</v>
      </c>
      <c r="EH4" s="427"/>
      <c r="EI4" s="426"/>
      <c r="EK4" s="316"/>
      <c r="EL4" s="316"/>
      <c r="EM4" s="316"/>
      <c r="EN4" s="316"/>
      <c r="EO4" s="303"/>
      <c r="ES4" s="33" t="s">
        <v>121</v>
      </c>
      <c r="ET4" s="33"/>
      <c r="EX4" s="330" t="s">
        <v>20</v>
      </c>
      <c r="EY4" s="433">
        <v>10</v>
      </c>
      <c r="EZ4" s="331" t="s">
        <v>21</v>
      </c>
      <c r="FA4" s="304"/>
      <c r="FB4" s="304"/>
      <c r="FC4" s="304"/>
      <c r="FD4" s="304"/>
      <c r="FE4" s="304"/>
      <c r="FF4" s="304"/>
      <c r="FG4" s="304"/>
      <c r="FH4" s="304"/>
      <c r="FI4" s="304"/>
      <c r="FJ4" s="191" t="s">
        <v>53</v>
      </c>
      <c r="FK4" s="190" t="s">
        <v>54</v>
      </c>
      <c r="FL4" s="179" t="s">
        <v>55</v>
      </c>
      <c r="FM4" s="181" t="s">
        <v>56</v>
      </c>
      <c r="FN4" s="178" t="s">
        <v>54</v>
      </c>
      <c r="FO4" s="179" t="s">
        <v>55</v>
      </c>
      <c r="FP4" s="180" t="s">
        <v>56</v>
      </c>
      <c r="FQ4" s="306"/>
      <c r="FT4" s="306"/>
      <c r="FU4" s="306"/>
      <c r="FV4" s="306"/>
      <c r="FW4" s="304"/>
      <c r="FX4" s="304"/>
      <c r="GC4" s="327" t="s">
        <v>23</v>
      </c>
      <c r="GD4" s="432">
        <f>EY5/GD3*100</f>
        <v>54.462659380692166</v>
      </c>
      <c r="GE4" s="329" t="s">
        <v>21</v>
      </c>
      <c r="GF4" s="316"/>
      <c r="GG4" s="316"/>
      <c r="GH4" s="316"/>
      <c r="GL4" s="33" t="s">
        <v>122</v>
      </c>
      <c r="GM4" s="33"/>
      <c r="GQ4" s="330" t="s">
        <v>20</v>
      </c>
      <c r="GR4" s="433">
        <v>4.7</v>
      </c>
      <c r="GS4" s="331" t="s">
        <v>21</v>
      </c>
      <c r="GT4" s="304"/>
      <c r="GU4" s="304"/>
      <c r="GV4" s="304"/>
      <c r="GW4" s="304"/>
      <c r="GX4" s="304"/>
      <c r="GY4" s="304"/>
      <c r="GZ4" s="304"/>
      <c r="HA4" s="304"/>
      <c r="HB4" s="304"/>
      <c r="HC4" s="191" t="s">
        <v>53</v>
      </c>
      <c r="HD4" s="355" t="s">
        <v>54</v>
      </c>
      <c r="HE4" s="225" t="s">
        <v>55</v>
      </c>
      <c r="HF4" s="356" t="s">
        <v>56</v>
      </c>
      <c r="HG4" s="224" t="s">
        <v>54</v>
      </c>
      <c r="HH4" s="225" t="s">
        <v>55</v>
      </c>
      <c r="HI4" s="226" t="s">
        <v>56</v>
      </c>
      <c r="HJ4" s="306"/>
      <c r="HM4" s="306"/>
      <c r="HN4" s="306"/>
      <c r="HO4" s="306"/>
      <c r="HP4" s="304"/>
      <c r="HQ4" s="304"/>
      <c r="HV4" s="327" t="s">
        <v>23</v>
      </c>
      <c r="HW4" s="432">
        <f>GR5/HW3*100</f>
        <v>74.288840262582056</v>
      </c>
      <c r="HX4" s="329" t="s">
        <v>21</v>
      </c>
      <c r="HY4" s="316"/>
      <c r="HZ4" s="316"/>
      <c r="IA4" s="316"/>
      <c r="IB4" s="304"/>
    </row>
    <row r="5" spans="1:247" ht="15.75" thickBot="1">
      <c r="M5" s="303" t="s">
        <v>149</v>
      </c>
      <c r="R5" s="327" t="s">
        <v>97</v>
      </c>
      <c r="S5" s="328">
        <v>15.34</v>
      </c>
      <c r="T5" s="329" t="s">
        <v>21</v>
      </c>
      <c r="U5" s="325"/>
      <c r="V5" s="325"/>
      <c r="W5" s="325"/>
      <c r="X5" s="325"/>
      <c r="Y5" s="325"/>
      <c r="Z5" s="325"/>
      <c r="AA5" s="325"/>
      <c r="AB5" s="325"/>
      <c r="AC5" s="325"/>
      <c r="AD5" s="173" t="s">
        <v>57</v>
      </c>
      <c r="AE5" s="169"/>
      <c r="AF5" s="82">
        <v>-1.744615722742492E-2</v>
      </c>
      <c r="AG5" s="296">
        <v>-2.0920877899711532E-2</v>
      </c>
      <c r="AH5" s="187"/>
      <c r="AI5" s="286">
        <v>4.4815050371139406E-2</v>
      </c>
      <c r="AJ5" s="298">
        <v>7.6424949730818481E-2</v>
      </c>
      <c r="AK5" s="89"/>
      <c r="AN5" s="89"/>
      <c r="AO5" s="89"/>
      <c r="AP5" s="89"/>
      <c r="AQ5" s="89"/>
      <c r="AR5" s="89"/>
      <c r="AS5" s="89"/>
      <c r="AT5" s="89"/>
      <c r="AU5" s="89"/>
      <c r="AV5" s="89"/>
      <c r="AW5" s="303"/>
      <c r="AX5" s="303"/>
      <c r="AY5" s="303"/>
      <c r="AZ5" s="247"/>
      <c r="BA5" s="247"/>
      <c r="BB5" s="247"/>
      <c r="BC5" s="247"/>
      <c r="BD5" s="247"/>
      <c r="BG5" s="303" t="s">
        <v>150</v>
      </c>
      <c r="BL5" s="327" t="s">
        <v>97</v>
      </c>
      <c r="BM5" s="328">
        <v>13.5</v>
      </c>
      <c r="BN5" s="329" t="s">
        <v>21</v>
      </c>
      <c r="BO5" s="325"/>
      <c r="BP5" s="325"/>
      <c r="BQ5" s="325"/>
      <c r="BR5" s="325"/>
      <c r="BS5" s="325"/>
      <c r="BT5" s="325"/>
      <c r="BU5" s="325"/>
      <c r="BV5" s="325"/>
      <c r="BW5" s="325"/>
      <c r="BX5" s="192" t="s">
        <v>4</v>
      </c>
      <c r="BY5" s="227"/>
      <c r="BZ5" s="292">
        <v>-6.0279187884722349E-4</v>
      </c>
      <c r="CA5" s="292">
        <v>-1.2608247281351947E-3</v>
      </c>
      <c r="CB5" s="231"/>
      <c r="CC5" s="300">
        <v>1.7762208991367535E-2</v>
      </c>
      <c r="CD5" s="300">
        <v>1.1611419035201314E-2</v>
      </c>
      <c r="CE5" s="89"/>
      <c r="CH5" s="89"/>
      <c r="CI5" s="89"/>
      <c r="CJ5" s="89"/>
      <c r="CQ5" s="247"/>
      <c r="CR5" s="247"/>
      <c r="CS5" s="247"/>
      <c r="CT5" s="247"/>
      <c r="CZ5" s="303" t="s">
        <v>149</v>
      </c>
      <c r="DE5" s="327" t="s">
        <v>97</v>
      </c>
      <c r="DF5" s="328">
        <v>11.19</v>
      </c>
      <c r="DG5" s="329" t="s">
        <v>21</v>
      </c>
      <c r="DH5" s="325"/>
      <c r="DI5" s="325"/>
      <c r="DJ5" s="325"/>
      <c r="DK5" s="325"/>
      <c r="DL5" s="325"/>
      <c r="DM5" s="325"/>
      <c r="DN5" s="325"/>
      <c r="DO5" s="325"/>
      <c r="DP5" s="325"/>
      <c r="DQ5" s="192" t="s">
        <v>4</v>
      </c>
      <c r="DR5" s="227"/>
      <c r="DS5" s="126">
        <v>-2.894097640251819E-3</v>
      </c>
      <c r="DT5" s="229">
        <v>-2.9516413400354738E-3</v>
      </c>
      <c r="DU5" s="231"/>
      <c r="DV5" s="347">
        <v>3.2289277471039386E-2</v>
      </c>
      <c r="DW5" s="297">
        <v>2.2211831130310025E-2</v>
      </c>
      <c r="DX5" s="89"/>
      <c r="EA5" s="89"/>
      <c r="EB5" s="89"/>
      <c r="EC5" s="89"/>
      <c r="ED5" s="325"/>
      <c r="EK5" s="247"/>
      <c r="EL5" s="247"/>
      <c r="EM5" s="247"/>
      <c r="EN5" s="247"/>
      <c r="EO5" s="303"/>
      <c r="ES5" s="303" t="s">
        <v>150</v>
      </c>
      <c r="EX5" s="327" t="s">
        <v>97</v>
      </c>
      <c r="EY5" s="432">
        <v>11.96</v>
      </c>
      <c r="EZ5" s="329" t="s">
        <v>21</v>
      </c>
      <c r="FA5" s="325"/>
      <c r="FB5" s="325"/>
      <c r="FC5" s="325"/>
      <c r="FD5" s="325"/>
      <c r="FE5" s="325"/>
      <c r="FF5" s="325"/>
      <c r="FG5" s="325"/>
      <c r="FH5" s="325"/>
      <c r="FI5" s="325"/>
      <c r="FJ5" s="192" t="s">
        <v>4</v>
      </c>
      <c r="FK5" s="227"/>
      <c r="FL5" s="126">
        <v>-1.7790638251800541E-3</v>
      </c>
      <c r="FM5" s="292">
        <v>-1.5501070426665647E-3</v>
      </c>
      <c r="FN5" s="231"/>
      <c r="FO5" s="232">
        <v>5.3210818925551268E-2</v>
      </c>
      <c r="FP5" s="297">
        <v>2.6655056140226223E-2</v>
      </c>
      <c r="FQ5" s="89"/>
      <c r="FT5" s="89"/>
      <c r="FU5" s="89"/>
      <c r="FV5" s="89"/>
      <c r="FW5" s="325"/>
      <c r="FX5" s="325"/>
      <c r="GE5" s="247"/>
      <c r="GF5" s="247"/>
      <c r="GG5" s="247"/>
      <c r="GH5" s="247"/>
      <c r="GQ5" s="327" t="s">
        <v>97</v>
      </c>
      <c r="GR5" s="432">
        <v>13.58</v>
      </c>
      <c r="GS5" s="329" t="s">
        <v>21</v>
      </c>
      <c r="GT5" s="325"/>
      <c r="GU5" s="325"/>
      <c r="GV5" s="325"/>
      <c r="GW5" s="325"/>
      <c r="GX5" s="325"/>
      <c r="GY5" s="325"/>
      <c r="GZ5" s="325"/>
      <c r="HA5" s="325"/>
      <c r="HB5" s="325"/>
      <c r="HC5" s="351" t="s">
        <v>4</v>
      </c>
      <c r="HD5" s="227"/>
      <c r="HE5" s="358">
        <v>-2.7629663774609409E-3</v>
      </c>
      <c r="HF5" s="359">
        <v>-1.1489648769353071E-3</v>
      </c>
      <c r="HG5" s="353"/>
      <c r="HH5" s="288">
        <v>2.5168231516603211E-2</v>
      </c>
      <c r="HI5" s="297">
        <v>2.651183672865378E-2</v>
      </c>
      <c r="HJ5" s="89"/>
      <c r="HM5" s="89"/>
      <c r="HN5" s="89"/>
      <c r="HO5" s="89"/>
      <c r="HP5" s="325"/>
      <c r="HQ5" s="325"/>
      <c r="HX5" s="247"/>
      <c r="HY5" s="247"/>
      <c r="HZ5" s="247"/>
      <c r="IA5" s="247"/>
      <c r="IB5" s="325"/>
    </row>
    <row r="6" spans="1:247" ht="15.75" thickBot="1">
      <c r="C6" s="464" t="s">
        <v>2</v>
      </c>
      <c r="D6" s="464"/>
      <c r="E6" s="464"/>
      <c r="S6" s="303" t="s">
        <v>117</v>
      </c>
      <c r="U6" s="325"/>
      <c r="V6" s="325"/>
      <c r="W6" s="325"/>
      <c r="X6" s="325"/>
      <c r="Y6" s="325"/>
      <c r="Z6" s="325"/>
      <c r="AA6" s="325"/>
      <c r="AB6" s="325"/>
      <c r="AC6" s="325"/>
      <c r="AD6" s="174" t="s">
        <v>58</v>
      </c>
      <c r="AE6" s="170"/>
      <c r="AF6" s="86">
        <v>0.59173081536123207</v>
      </c>
      <c r="AG6" s="296">
        <v>0.5345192149294723</v>
      </c>
      <c r="AH6" s="187"/>
      <c r="AI6" s="286">
        <v>-1.0592845729187821</v>
      </c>
      <c r="AJ6" s="298">
        <v>-0.74341775326456494</v>
      </c>
      <c r="AK6" s="89"/>
      <c r="AN6" s="89"/>
      <c r="AO6" s="89"/>
      <c r="AP6" s="89"/>
      <c r="AQ6" s="89"/>
      <c r="AR6" s="89"/>
      <c r="AS6" s="89"/>
      <c r="AT6" s="89"/>
      <c r="AU6" s="89"/>
      <c r="AV6" s="89"/>
      <c r="AW6" s="247"/>
      <c r="AX6" s="247"/>
      <c r="AY6" s="247"/>
      <c r="AZ6" s="247"/>
      <c r="BA6" s="247"/>
      <c r="BB6" s="247"/>
      <c r="BC6" s="247"/>
      <c r="BD6" s="247"/>
      <c r="BO6" s="325"/>
      <c r="BP6" s="325"/>
      <c r="BQ6" s="325"/>
      <c r="BR6" s="325"/>
      <c r="BS6" s="325"/>
      <c r="BT6" s="325"/>
      <c r="BU6" s="325"/>
      <c r="BV6" s="325"/>
      <c r="BW6" s="325"/>
      <c r="BX6" s="173" t="s">
        <v>57</v>
      </c>
      <c r="BY6" s="165"/>
      <c r="BZ6" s="293">
        <v>-1.2554106342932133E-2</v>
      </c>
      <c r="CA6" s="293">
        <v>-1.7067445694853432E-2</v>
      </c>
      <c r="CB6" s="187"/>
      <c r="CC6" s="302">
        <v>2.0836342193147603E-2</v>
      </c>
      <c r="CD6" s="302">
        <v>6.9770169267814569E-2</v>
      </c>
      <c r="CE6" s="89"/>
      <c r="CH6" s="89"/>
      <c r="CI6" s="89"/>
      <c r="CJ6" s="89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DH6" s="325"/>
      <c r="DI6" s="325"/>
      <c r="DJ6" s="325"/>
      <c r="DK6" s="325"/>
      <c r="DL6" s="325"/>
      <c r="DM6" s="325"/>
      <c r="DN6" s="325"/>
      <c r="DO6" s="325"/>
      <c r="DP6" s="325"/>
      <c r="DQ6" s="173" t="s">
        <v>57</v>
      </c>
      <c r="DR6" s="165"/>
      <c r="DS6" s="82">
        <v>-1.744615722742492E-2</v>
      </c>
      <c r="DT6" s="183">
        <v>-1.378153905349962E-2</v>
      </c>
      <c r="DU6" s="187"/>
      <c r="DV6" s="302">
        <v>4.481504977065473E-2</v>
      </c>
      <c r="DW6" s="298">
        <v>6.1192298208837863E-2</v>
      </c>
      <c r="DX6" s="89"/>
      <c r="EA6" s="89"/>
      <c r="EB6" s="89"/>
      <c r="EC6" s="89"/>
      <c r="ED6" s="325"/>
      <c r="EE6" s="247"/>
      <c r="EF6" s="247"/>
      <c r="EG6" s="247"/>
      <c r="EH6" s="247"/>
      <c r="EI6" s="247"/>
      <c r="EJ6" s="247"/>
      <c r="EK6" s="247"/>
      <c r="EL6" s="247"/>
      <c r="EM6" s="247"/>
      <c r="EN6" s="247"/>
      <c r="EO6" s="303"/>
      <c r="FA6" s="325"/>
      <c r="FB6" s="325"/>
      <c r="FC6" s="325"/>
      <c r="FD6" s="325"/>
      <c r="FE6" s="325"/>
      <c r="FF6" s="325"/>
      <c r="FG6" s="325"/>
      <c r="FH6" s="325"/>
      <c r="FI6" s="325"/>
      <c r="FJ6" s="173" t="s">
        <v>57</v>
      </c>
      <c r="FK6" s="165"/>
      <c r="FL6" s="82">
        <v>-1.773028089420909E-2</v>
      </c>
      <c r="FM6" s="293">
        <v>-2.0937467856821771E-2</v>
      </c>
      <c r="FN6" s="187"/>
      <c r="FO6" s="82">
        <v>0.14228997650303893</v>
      </c>
      <c r="FP6" s="298">
        <v>7.9256181696618133E-2</v>
      </c>
      <c r="FQ6" s="89"/>
      <c r="FT6" s="89"/>
      <c r="FU6" s="89"/>
      <c r="FV6" s="89"/>
      <c r="FW6" s="325"/>
      <c r="FX6" s="325"/>
      <c r="FY6" s="247"/>
      <c r="FZ6" s="247"/>
      <c r="GA6" s="247"/>
      <c r="GB6" s="247"/>
      <c r="GC6" s="247"/>
      <c r="GD6" s="247"/>
      <c r="GE6" s="247"/>
      <c r="GF6" s="247"/>
      <c r="GG6" s="247"/>
      <c r="GH6" s="247"/>
      <c r="GT6" s="325"/>
      <c r="GU6" s="325"/>
      <c r="GV6" s="325"/>
      <c r="GW6" s="325"/>
      <c r="GX6" s="325"/>
      <c r="GY6" s="325"/>
      <c r="GZ6" s="325"/>
      <c r="HA6" s="325"/>
      <c r="HB6" s="325"/>
      <c r="HC6" s="222" t="s">
        <v>57</v>
      </c>
      <c r="HD6" s="165"/>
      <c r="HE6" s="357">
        <v>-1.8523656885214936E-2</v>
      </c>
      <c r="HF6" s="293">
        <v>-2.2758260317085922E-2</v>
      </c>
      <c r="HG6" s="169"/>
      <c r="HH6" s="286">
        <v>4.4501992963189976E-2</v>
      </c>
      <c r="HI6" s="298">
        <v>5.6896023697566758E-2</v>
      </c>
      <c r="HJ6" s="89"/>
      <c r="HM6" s="89"/>
      <c r="HN6" s="89"/>
      <c r="HO6" s="89"/>
      <c r="HP6" s="325"/>
      <c r="HQ6" s="325"/>
      <c r="HR6" s="247"/>
      <c r="HS6" s="247"/>
      <c r="HT6" s="247"/>
      <c r="HU6" s="247"/>
      <c r="HV6" s="247"/>
      <c r="HW6" s="247"/>
      <c r="HX6" s="247"/>
      <c r="HY6" s="247"/>
      <c r="HZ6" s="247"/>
      <c r="IA6" s="247"/>
      <c r="IB6" s="325"/>
    </row>
    <row r="7" spans="1:247" ht="15.75" thickBot="1">
      <c r="C7" s="78" t="s">
        <v>3</v>
      </c>
      <c r="D7" s="76" t="s">
        <v>4</v>
      </c>
      <c r="E7" s="77" t="s">
        <v>5</v>
      </c>
      <c r="F7" s="76" t="s">
        <v>6</v>
      </c>
      <c r="G7" s="76" t="s">
        <v>7</v>
      </c>
      <c r="H7" s="76" t="s">
        <v>9</v>
      </c>
      <c r="I7" s="77" t="s">
        <v>8</v>
      </c>
      <c r="AD7" s="175" t="s">
        <v>59</v>
      </c>
      <c r="AE7" s="171"/>
      <c r="AF7" s="84">
        <v>5.6224616733049633</v>
      </c>
      <c r="AG7" s="287">
        <v>5.9532197329324914</v>
      </c>
      <c r="AH7" s="187"/>
      <c r="AI7" s="286">
        <v>-2.9162031339011922</v>
      </c>
      <c r="AJ7" s="298">
        <v>-3.9007482223051744</v>
      </c>
      <c r="AK7" s="89"/>
      <c r="AN7" s="89"/>
      <c r="AO7" s="89"/>
      <c r="AP7" s="89"/>
      <c r="AQ7" s="89"/>
      <c r="AR7" s="89"/>
      <c r="AS7" s="89"/>
      <c r="AT7" s="89"/>
      <c r="AU7" s="89"/>
      <c r="AV7" s="89"/>
      <c r="AW7" s="247"/>
      <c r="AX7" s="247"/>
      <c r="AY7" s="247"/>
      <c r="AZ7" s="247"/>
      <c r="BA7" s="247"/>
      <c r="BB7" s="247"/>
      <c r="BC7" s="247"/>
      <c r="BD7" s="247"/>
      <c r="BX7" s="174" t="s">
        <v>58</v>
      </c>
      <c r="BY7" s="165"/>
      <c r="BZ7" s="293">
        <v>0.53502155884847635</v>
      </c>
      <c r="CA7" s="293">
        <v>0.42126425881739504</v>
      </c>
      <c r="CB7" s="187"/>
      <c r="CC7" s="302">
        <v>-0.92538670190093353</v>
      </c>
      <c r="CD7" s="302">
        <v>-0.38174136165702666</v>
      </c>
      <c r="CE7" s="89"/>
      <c r="CH7" s="89"/>
      <c r="CI7" s="89"/>
      <c r="CJ7" s="89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DQ7" s="174" t="s">
        <v>58</v>
      </c>
      <c r="DR7" s="165"/>
      <c r="DS7" s="82">
        <v>0.59173081536123207</v>
      </c>
      <c r="DT7" s="183">
        <v>0.52738578105691747</v>
      </c>
      <c r="DU7" s="187"/>
      <c r="DV7" s="302">
        <v>-1.0592844158396808</v>
      </c>
      <c r="DW7" s="298">
        <v>-0.6356306089857533</v>
      </c>
      <c r="DX7" s="89"/>
      <c r="EA7" s="89"/>
      <c r="EB7" s="89"/>
      <c r="EC7" s="89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303"/>
      <c r="FJ7" s="174" t="s">
        <v>58</v>
      </c>
      <c r="FK7" s="165"/>
      <c r="FL7" s="82">
        <v>0.56222048108831035</v>
      </c>
      <c r="FM7" s="293">
        <v>0.51954166590941864</v>
      </c>
      <c r="FN7" s="187"/>
      <c r="FO7" s="82">
        <v>-1.1936924524602937</v>
      </c>
      <c r="FP7" s="298">
        <v>-0.63909764789802392</v>
      </c>
      <c r="FQ7" s="89"/>
      <c r="FT7" s="89"/>
      <c r="FU7" s="89"/>
      <c r="FV7" s="89"/>
      <c r="FY7" s="247"/>
      <c r="FZ7" s="247"/>
      <c r="GA7" s="247"/>
      <c r="GB7" s="247"/>
      <c r="GC7" s="247"/>
      <c r="GD7" s="247"/>
      <c r="GE7" s="247"/>
      <c r="GF7" s="247"/>
      <c r="GG7" s="247"/>
      <c r="GH7" s="247"/>
      <c r="HC7" s="223" t="s">
        <v>58</v>
      </c>
      <c r="HD7" s="165"/>
      <c r="HE7" s="357">
        <v>0.61112414145532201</v>
      </c>
      <c r="HF7" s="293">
        <v>0.52088574598438098</v>
      </c>
      <c r="HG7" s="169"/>
      <c r="HH7" s="286">
        <v>-1.0066028426549045</v>
      </c>
      <c r="HI7" s="298">
        <v>-0.5787260831406541</v>
      </c>
      <c r="HJ7" s="89"/>
      <c r="HM7" s="89"/>
      <c r="HN7" s="89"/>
      <c r="HO7" s="89"/>
      <c r="HR7" s="247"/>
      <c r="HS7" s="247"/>
      <c r="HT7" s="247"/>
      <c r="HU7" s="247"/>
      <c r="HV7" s="247"/>
      <c r="HW7" s="247"/>
      <c r="HX7" s="247"/>
      <c r="HY7" s="247"/>
      <c r="HZ7" s="247"/>
      <c r="IA7" s="247"/>
    </row>
    <row r="8" spans="1:247" ht="15.75" thickBot="1">
      <c r="C8" s="56" t="s">
        <v>1</v>
      </c>
      <c r="D8" s="57">
        <v>10.98</v>
      </c>
      <c r="E8" s="57">
        <v>-3.68</v>
      </c>
      <c r="F8" s="6">
        <v>60</v>
      </c>
      <c r="G8" s="48">
        <f t="shared" ref="G8:G14" si="0">F8+459.67</f>
        <v>519.67000000000007</v>
      </c>
      <c r="H8" s="48">
        <f t="shared" ref="H8:H14" si="1">10^(10^(D8+E8*LOG(G8)))</f>
        <v>4847355036.3257704</v>
      </c>
      <c r="I8" s="61">
        <f t="shared" ref="I8:I14" si="2">H8/10^8</f>
        <v>48.473550363257701</v>
      </c>
      <c r="AD8" s="326" t="s">
        <v>89</v>
      </c>
      <c r="AH8" s="167"/>
      <c r="AI8" s="299">
        <v>53.950351907136266</v>
      </c>
      <c r="AJ8" s="301">
        <v>49.165810256183377</v>
      </c>
      <c r="AK8" s="89"/>
      <c r="AN8" s="89"/>
      <c r="AO8" s="89"/>
      <c r="AP8" s="89"/>
      <c r="AQ8" s="89"/>
      <c r="AR8" s="89"/>
      <c r="AS8" s="89"/>
      <c r="AT8" s="89"/>
      <c r="AU8" s="89"/>
      <c r="AV8" s="89"/>
      <c r="AW8" s="247"/>
      <c r="AX8" s="247"/>
      <c r="AY8" s="247"/>
      <c r="AZ8" s="247"/>
      <c r="BA8" s="247"/>
      <c r="BB8" s="247"/>
      <c r="BC8" s="247"/>
      <c r="BD8" s="247"/>
      <c r="BX8" s="175" t="s">
        <v>59</v>
      </c>
      <c r="BY8" s="165"/>
      <c r="BZ8" s="294">
        <v>5.7196663290299643</v>
      </c>
      <c r="CA8" s="294">
        <v>6.2075507226412379</v>
      </c>
      <c r="CB8" s="187"/>
      <c r="CC8" s="302">
        <v>-3.1469016886494678</v>
      </c>
      <c r="CD8" s="302">
        <v>-3.6138939069913718</v>
      </c>
      <c r="CE8" s="89"/>
      <c r="CH8" s="89"/>
      <c r="CI8" s="89"/>
      <c r="CJ8" s="89"/>
      <c r="CK8" s="247"/>
      <c r="CL8" s="247"/>
      <c r="CM8" s="247"/>
      <c r="CN8" s="247"/>
      <c r="CO8" s="247"/>
      <c r="CP8" s="247"/>
      <c r="CQ8" s="247"/>
      <c r="CR8" s="247"/>
      <c r="CS8" s="247"/>
      <c r="CT8" s="247"/>
      <c r="DQ8" s="175" t="s">
        <v>59</v>
      </c>
      <c r="DR8" s="165"/>
      <c r="DS8" s="82">
        <v>5.6224616733049633</v>
      </c>
      <c r="DT8" s="183">
        <v>5.8988920496973671</v>
      </c>
      <c r="DU8" s="187"/>
      <c r="DV8" s="302">
        <v>-2.9162030746293643</v>
      </c>
      <c r="DW8" s="298">
        <v>-3.7651374553299441</v>
      </c>
      <c r="DX8" s="89"/>
      <c r="EA8" s="89"/>
      <c r="EB8" s="89"/>
      <c r="EC8" s="89"/>
      <c r="EE8" s="247"/>
      <c r="EF8" s="247"/>
      <c r="EG8" s="247"/>
      <c r="EH8" s="247"/>
      <c r="EI8" s="247"/>
      <c r="EJ8" s="247"/>
      <c r="EK8" s="247"/>
      <c r="EL8" s="247"/>
      <c r="EM8" s="247"/>
      <c r="EN8" s="247"/>
      <c r="EO8" s="303"/>
      <c r="FJ8" s="175" t="s">
        <v>59</v>
      </c>
      <c r="FK8" s="165"/>
      <c r="FL8" s="82">
        <v>5.7706481553561586</v>
      </c>
      <c r="FM8" s="294">
        <v>6.101898511543955</v>
      </c>
      <c r="FN8" s="187"/>
      <c r="FO8" s="82">
        <v>-3.7548428678320418</v>
      </c>
      <c r="FP8" s="298">
        <v>-3.9125929403531163</v>
      </c>
      <c r="FQ8" s="89"/>
      <c r="FT8" s="89"/>
      <c r="FU8" s="89"/>
      <c r="FV8" s="89"/>
      <c r="FY8" s="247"/>
      <c r="FZ8" s="247"/>
      <c r="GA8" s="247"/>
      <c r="GB8" s="247"/>
      <c r="GC8" s="247"/>
      <c r="GD8" s="247"/>
      <c r="GE8" s="247"/>
      <c r="GF8" s="247"/>
      <c r="GG8" s="247"/>
      <c r="GH8" s="247"/>
      <c r="HC8" s="352" t="s">
        <v>59</v>
      </c>
      <c r="HD8" s="165"/>
      <c r="HE8" s="357">
        <v>5.6146973563014857</v>
      </c>
      <c r="HF8" s="293">
        <v>6.0231528664794824</v>
      </c>
      <c r="HG8" s="169"/>
      <c r="HH8" s="286">
        <v>-3.3184737126177568</v>
      </c>
      <c r="HI8" s="298">
        <v>-4.0015377096835056</v>
      </c>
      <c r="HJ8" s="89"/>
      <c r="HM8" s="89"/>
      <c r="HN8" s="89"/>
      <c r="HO8" s="89"/>
      <c r="HR8" s="247"/>
      <c r="HS8" s="247"/>
      <c r="HT8" s="247"/>
      <c r="HU8" s="247"/>
      <c r="HV8" s="247"/>
      <c r="HW8" s="247"/>
      <c r="HX8" s="247"/>
      <c r="HY8" s="247"/>
      <c r="HZ8" s="247"/>
      <c r="IA8" s="247"/>
    </row>
    <row r="9" spans="1:247" ht="15.75" thickBot="1">
      <c r="C9" s="322" t="s">
        <v>30</v>
      </c>
      <c r="D9" s="321">
        <v>10.298999999999999</v>
      </c>
      <c r="E9" s="321">
        <v>-3.4260000000000002</v>
      </c>
      <c r="F9" s="25">
        <v>60</v>
      </c>
      <c r="G9" s="305">
        <f t="shared" si="0"/>
        <v>519.67000000000007</v>
      </c>
      <c r="H9" s="305">
        <f t="shared" si="1"/>
        <v>7649688903.9541988</v>
      </c>
      <c r="I9" s="26">
        <f t="shared" si="2"/>
        <v>76.496889039541983</v>
      </c>
      <c r="BY9" s="167"/>
      <c r="BZ9" s="131"/>
      <c r="CA9" s="230"/>
      <c r="CB9" s="167"/>
      <c r="CC9" s="301">
        <v>55.765946941683296</v>
      </c>
      <c r="CD9" s="301">
        <v>45.696169672968814</v>
      </c>
      <c r="CK9" s="245"/>
      <c r="CL9" s="245"/>
      <c r="CM9" s="245"/>
      <c r="CN9" s="245"/>
      <c r="CO9" s="245"/>
      <c r="CP9" s="245"/>
      <c r="CQ9" s="245"/>
      <c r="CR9" s="245"/>
      <c r="CS9" s="245"/>
      <c r="CT9" s="245"/>
      <c r="DR9" s="167"/>
      <c r="DS9" s="131"/>
      <c r="DT9" s="230"/>
      <c r="DU9" s="167"/>
      <c r="DV9" s="301">
        <v>53.950386078055807</v>
      </c>
      <c r="DW9" s="301">
        <v>49.138451897014704</v>
      </c>
      <c r="EE9" s="245"/>
      <c r="EF9" s="245"/>
      <c r="EG9" s="245"/>
      <c r="EH9" s="245"/>
      <c r="EI9" s="245"/>
      <c r="EJ9" s="245"/>
      <c r="EK9" s="245"/>
      <c r="EL9" s="245"/>
      <c r="EM9" s="245"/>
      <c r="EN9" s="245"/>
      <c r="EO9" s="303"/>
      <c r="FK9" s="167"/>
      <c r="FL9" s="131"/>
      <c r="FM9" s="230"/>
      <c r="FN9" s="167"/>
      <c r="FO9" s="131">
        <v>53.285907940088379</v>
      </c>
      <c r="FP9" s="301">
        <v>47.520840479987648</v>
      </c>
      <c r="FY9" s="245"/>
      <c r="FZ9" s="245"/>
      <c r="GA9" s="245"/>
      <c r="GB9" s="245"/>
      <c r="GC9" s="245"/>
      <c r="GD9" s="245"/>
      <c r="GE9" s="245"/>
      <c r="GF9" s="245"/>
      <c r="GG9" s="245"/>
      <c r="GH9" s="245"/>
      <c r="HD9" s="167"/>
      <c r="HE9" s="131"/>
      <c r="HF9" s="168"/>
      <c r="HG9" s="354"/>
      <c r="HH9" s="299">
        <v>55.752226788792989</v>
      </c>
      <c r="HI9" s="301">
        <v>47.909697401739699</v>
      </c>
      <c r="HR9" s="245"/>
      <c r="HS9" s="245"/>
      <c r="HT9" s="245"/>
      <c r="HU9" s="245"/>
      <c r="HV9" s="245"/>
      <c r="HW9" s="245"/>
      <c r="HX9" s="245"/>
      <c r="HY9" s="245"/>
      <c r="HZ9" s="245"/>
      <c r="IA9" s="245"/>
    </row>
    <row r="10" spans="1:247" ht="15.75" thickBot="1">
      <c r="C10" s="322" t="s">
        <v>31</v>
      </c>
      <c r="D10" s="321">
        <v>9.7149999999999999</v>
      </c>
      <c r="E10" s="321">
        <v>-3.2170000000000001</v>
      </c>
      <c r="F10" s="25">
        <v>60</v>
      </c>
      <c r="G10" s="305">
        <f t="shared" si="0"/>
        <v>519.67000000000007</v>
      </c>
      <c r="H10" s="305">
        <f t="shared" si="1"/>
        <v>3289195529.1247902</v>
      </c>
      <c r="I10" s="26">
        <f t="shared" si="2"/>
        <v>32.891955291247903</v>
      </c>
      <c r="O10" s="474" t="s">
        <v>42</v>
      </c>
      <c r="P10" s="468" t="s">
        <v>88</v>
      </c>
      <c r="Q10" s="469"/>
      <c r="R10" s="469"/>
      <c r="S10" s="470"/>
      <c r="T10" s="459" t="s">
        <v>87</v>
      </c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0"/>
      <c r="AT10" s="424"/>
      <c r="AU10" s="424"/>
      <c r="AV10" s="424"/>
      <c r="AW10" s="320"/>
      <c r="AX10" s="320"/>
      <c r="AY10" s="320"/>
      <c r="AZ10" s="320"/>
      <c r="BA10" s="320"/>
      <c r="BB10" s="320"/>
      <c r="BC10" s="320"/>
      <c r="BD10" s="320"/>
      <c r="CF10" s="239"/>
      <c r="CK10" s="320"/>
      <c r="CL10" s="320"/>
      <c r="CM10" s="320"/>
      <c r="CN10" s="320"/>
      <c r="CO10" s="320"/>
      <c r="CP10" s="320"/>
      <c r="CQ10" s="320"/>
      <c r="CR10" s="320"/>
      <c r="CS10" s="320"/>
      <c r="CT10" s="320"/>
      <c r="EE10" s="320"/>
      <c r="EF10" s="320"/>
      <c r="EG10" s="320"/>
      <c r="EH10" s="320"/>
      <c r="EI10" s="320"/>
      <c r="EJ10" s="320"/>
      <c r="EK10" s="320"/>
      <c r="EL10" s="320"/>
      <c r="EM10" s="320"/>
      <c r="EN10" s="320"/>
      <c r="EO10" s="303"/>
      <c r="GH10" s="320"/>
      <c r="GI10" s="320"/>
      <c r="ID10" s="320"/>
      <c r="IE10" s="320"/>
      <c r="IF10" s="320"/>
      <c r="IG10" s="320"/>
      <c r="IH10" s="320"/>
      <c r="II10" s="320"/>
      <c r="IJ10" s="320"/>
    </row>
    <row r="11" spans="1:247" ht="15.75" thickBot="1">
      <c r="B11" s="319"/>
      <c r="C11" s="322" t="s">
        <v>37</v>
      </c>
      <c r="D11" s="321">
        <v>9.2089999999999996</v>
      </c>
      <c r="E11" s="321">
        <v>-3.0190000000000001</v>
      </c>
      <c r="F11" s="290">
        <v>60</v>
      </c>
      <c r="G11" s="305">
        <f t="shared" si="0"/>
        <v>519.67000000000007</v>
      </c>
      <c r="H11" s="305">
        <f t="shared" si="1"/>
        <v>17301084906.105522</v>
      </c>
      <c r="I11" s="26">
        <f t="shared" si="2"/>
        <v>173.01084906105521</v>
      </c>
      <c r="M11" s="8" t="s">
        <v>17</v>
      </c>
      <c r="N11" s="204" t="s">
        <v>60</v>
      </c>
      <c r="O11" s="475"/>
      <c r="P11" s="471"/>
      <c r="Q11" s="472"/>
      <c r="R11" s="472"/>
      <c r="S11" s="473"/>
      <c r="T11" s="334" t="s">
        <v>92</v>
      </c>
      <c r="U11" s="333" t="s">
        <v>60</v>
      </c>
      <c r="V11" s="454" t="s">
        <v>61</v>
      </c>
      <c r="W11" s="455"/>
      <c r="X11" s="455"/>
      <c r="Y11" s="455"/>
      <c r="Z11" s="455"/>
      <c r="AA11" s="455"/>
      <c r="AB11" s="455"/>
      <c r="AC11" s="456"/>
      <c r="AD11" s="454" t="s">
        <v>62</v>
      </c>
      <c r="AE11" s="455"/>
      <c r="AF11" s="455"/>
      <c r="AG11" s="455"/>
      <c r="AH11" s="455"/>
      <c r="AI11" s="455"/>
      <c r="AJ11" s="455"/>
      <c r="AK11" s="456"/>
      <c r="AL11" s="454" t="s">
        <v>56</v>
      </c>
      <c r="AM11" s="455"/>
      <c r="AN11" s="455"/>
      <c r="AO11" s="455"/>
      <c r="AP11" s="455"/>
      <c r="AQ11" s="455"/>
      <c r="AR11" s="455"/>
      <c r="AS11" s="456"/>
      <c r="AT11" s="454" t="s">
        <v>61</v>
      </c>
      <c r="AU11" s="455"/>
      <c r="AV11" s="456"/>
      <c r="AW11" s="454" t="s">
        <v>55</v>
      </c>
      <c r="AX11" s="455"/>
      <c r="AY11" s="456"/>
      <c r="AZ11" s="454" t="s">
        <v>56</v>
      </c>
      <c r="BA11" s="455"/>
      <c r="BB11" s="456"/>
      <c r="BC11" s="320"/>
      <c r="BD11" s="320"/>
      <c r="BG11" s="8" t="s">
        <v>17</v>
      </c>
      <c r="BH11" s="14"/>
      <c r="BI11" s="65" t="s">
        <v>42</v>
      </c>
      <c r="BJ11" s="462" t="s">
        <v>43</v>
      </c>
      <c r="BK11" s="462"/>
      <c r="BL11" s="462"/>
      <c r="BM11" s="463"/>
      <c r="BN11" s="48"/>
      <c r="BO11" s="61"/>
      <c r="BP11" s="454" t="s">
        <v>61</v>
      </c>
      <c r="BQ11" s="455"/>
      <c r="BR11" s="455"/>
      <c r="BS11" s="455"/>
      <c r="BT11" s="455"/>
      <c r="BU11" s="455"/>
      <c r="BV11" s="455"/>
      <c r="BW11" s="456"/>
      <c r="BX11" s="283" t="s">
        <v>62</v>
      </c>
      <c r="BY11" s="284"/>
      <c r="BZ11" s="284"/>
      <c r="CA11" s="284"/>
      <c r="CB11" s="284"/>
      <c r="CC11" s="284"/>
      <c r="CD11" s="284"/>
      <c r="CE11" s="285"/>
      <c r="CF11" s="283" t="s">
        <v>56</v>
      </c>
      <c r="CG11" s="284"/>
      <c r="CH11" s="284"/>
      <c r="CI11" s="284"/>
      <c r="CJ11" s="284"/>
      <c r="CK11" s="284"/>
      <c r="CL11" s="284"/>
      <c r="CM11" s="285"/>
      <c r="CN11" s="454" t="s">
        <v>61</v>
      </c>
      <c r="CO11" s="455"/>
      <c r="CP11" s="455"/>
      <c r="CQ11" s="454" t="s">
        <v>55</v>
      </c>
      <c r="CR11" s="455"/>
      <c r="CS11" s="455"/>
      <c r="CT11" s="454" t="s">
        <v>56</v>
      </c>
      <c r="CU11" s="455"/>
      <c r="CV11" s="456"/>
      <c r="CZ11" s="8" t="s">
        <v>17</v>
      </c>
      <c r="DA11" s="14"/>
      <c r="DB11" s="65" t="s">
        <v>42</v>
      </c>
      <c r="DC11" s="462" t="s">
        <v>43</v>
      </c>
      <c r="DD11" s="462"/>
      <c r="DE11" s="462"/>
      <c r="DF11" s="463"/>
      <c r="DG11" s="48"/>
      <c r="DH11" s="48"/>
      <c r="DI11" s="454" t="s">
        <v>61</v>
      </c>
      <c r="DJ11" s="455"/>
      <c r="DK11" s="455"/>
      <c r="DL11" s="455"/>
      <c r="DM11" s="455"/>
      <c r="DN11" s="455"/>
      <c r="DO11" s="455"/>
      <c r="DP11" s="456"/>
      <c r="DQ11" s="455" t="s">
        <v>62</v>
      </c>
      <c r="DR11" s="455"/>
      <c r="DS11" s="455"/>
      <c r="DT11" s="455"/>
      <c r="DU11" s="455"/>
      <c r="DV11" s="455"/>
      <c r="DW11" s="455"/>
      <c r="DX11" s="456"/>
      <c r="DY11" s="454" t="s">
        <v>56</v>
      </c>
      <c r="DZ11" s="455"/>
      <c r="EA11" s="455"/>
      <c r="EB11" s="455"/>
      <c r="EC11" s="455"/>
      <c r="ED11" s="455"/>
      <c r="EE11" s="455"/>
      <c r="EF11" s="456"/>
      <c r="EG11" s="454" t="s">
        <v>61</v>
      </c>
      <c r="EH11" s="455"/>
      <c r="EI11" s="455"/>
      <c r="EJ11" s="454" t="s">
        <v>55</v>
      </c>
      <c r="EK11" s="455"/>
      <c r="EL11" s="455"/>
      <c r="EM11" s="454" t="s">
        <v>56</v>
      </c>
      <c r="EN11" s="455"/>
      <c r="EO11" s="456"/>
      <c r="ES11" s="8" t="s">
        <v>17</v>
      </c>
      <c r="ET11" s="14"/>
      <c r="EU11" s="65" t="s">
        <v>42</v>
      </c>
      <c r="EV11" s="462" t="s">
        <v>43</v>
      </c>
      <c r="EW11" s="462"/>
      <c r="EX11" s="462"/>
      <c r="EY11" s="463"/>
      <c r="EZ11" s="6"/>
      <c r="FA11" s="61"/>
      <c r="FB11" s="455" t="s">
        <v>61</v>
      </c>
      <c r="FC11" s="455"/>
      <c r="FD11" s="455"/>
      <c r="FE11" s="455"/>
      <c r="FF11" s="455"/>
      <c r="FG11" s="455"/>
      <c r="FH11" s="455"/>
      <c r="FI11" s="456"/>
      <c r="FJ11" s="454" t="s">
        <v>62</v>
      </c>
      <c r="FK11" s="455"/>
      <c r="FL11" s="455"/>
      <c r="FM11" s="455"/>
      <c r="FN11" s="455"/>
      <c r="FO11" s="455"/>
      <c r="FP11" s="455"/>
      <c r="FQ11" s="456"/>
      <c r="FR11" s="454" t="s">
        <v>56</v>
      </c>
      <c r="FS11" s="455"/>
      <c r="FT11" s="455"/>
      <c r="FU11" s="455"/>
      <c r="FV11" s="455"/>
      <c r="FW11" s="455"/>
      <c r="FX11" s="455"/>
      <c r="FY11" s="456"/>
      <c r="FZ11" s="454" t="s">
        <v>61</v>
      </c>
      <c r="GA11" s="455"/>
      <c r="GB11" s="455"/>
      <c r="GC11" s="454" t="s">
        <v>55</v>
      </c>
      <c r="GD11" s="455"/>
      <c r="GE11" s="455"/>
      <c r="GF11" s="454" t="s">
        <v>56</v>
      </c>
      <c r="GG11" s="455"/>
      <c r="GH11" s="456"/>
      <c r="GL11" s="8" t="s">
        <v>17</v>
      </c>
      <c r="GM11" s="14"/>
      <c r="GN11" s="65" t="s">
        <v>42</v>
      </c>
      <c r="GO11" s="462" t="s">
        <v>43</v>
      </c>
      <c r="GP11" s="462"/>
      <c r="GQ11" s="462"/>
      <c r="GR11" s="463"/>
      <c r="GS11" s="48"/>
      <c r="GT11" s="48"/>
      <c r="GU11" s="454" t="s">
        <v>61</v>
      </c>
      <c r="GV11" s="455"/>
      <c r="GW11" s="455"/>
      <c r="GX11" s="455"/>
      <c r="GY11" s="455"/>
      <c r="GZ11" s="455"/>
      <c r="HA11" s="455"/>
      <c r="HB11" s="456"/>
      <c r="HC11" s="454" t="s">
        <v>62</v>
      </c>
      <c r="HD11" s="455"/>
      <c r="HE11" s="455"/>
      <c r="HF11" s="455"/>
      <c r="HG11" s="455"/>
      <c r="HH11" s="455"/>
      <c r="HI11" s="455"/>
      <c r="HJ11" s="456"/>
      <c r="HK11" s="454" t="s">
        <v>56</v>
      </c>
      <c r="HL11" s="455"/>
      <c r="HM11" s="455"/>
      <c r="HN11" s="455"/>
      <c r="HO11" s="455"/>
      <c r="HP11" s="455"/>
      <c r="HQ11" s="455"/>
      <c r="HR11" s="456"/>
      <c r="HS11" s="454" t="s">
        <v>61</v>
      </c>
      <c r="HT11" s="455"/>
      <c r="HU11" s="455"/>
      <c r="HV11" s="454" t="s">
        <v>55</v>
      </c>
      <c r="HW11" s="455"/>
      <c r="HX11" s="455"/>
      <c r="HY11" s="454" t="s">
        <v>56</v>
      </c>
      <c r="HZ11" s="455"/>
      <c r="IA11" s="456"/>
      <c r="IE11" s="303" t="s">
        <v>152</v>
      </c>
      <c r="IF11" s="303" t="s">
        <v>64</v>
      </c>
    </row>
    <row r="12" spans="1:247" ht="15.75" thickBot="1">
      <c r="A12" s="319"/>
      <c r="B12" s="289" t="s">
        <v>52</v>
      </c>
      <c r="C12" s="322" t="s">
        <v>51</v>
      </c>
      <c r="D12" s="321">
        <v>11.375</v>
      </c>
      <c r="E12" s="321">
        <v>-3.8220000000000001</v>
      </c>
      <c r="F12" s="290">
        <v>60</v>
      </c>
      <c r="G12" s="305">
        <f t="shared" si="0"/>
        <v>519.67000000000007</v>
      </c>
      <c r="H12" s="305">
        <f t="shared" si="1"/>
        <v>7882546046.1761436</v>
      </c>
      <c r="I12" s="26">
        <f t="shared" si="2"/>
        <v>78.825460461761438</v>
      </c>
      <c r="M12" s="51" t="s">
        <v>18</v>
      </c>
      <c r="N12" s="52"/>
      <c r="O12" s="64" t="s">
        <v>38</v>
      </c>
      <c r="P12" s="2" t="s">
        <v>39</v>
      </c>
      <c r="Q12" s="63" t="s">
        <v>40</v>
      </c>
      <c r="R12" s="63" t="s">
        <v>41</v>
      </c>
      <c r="S12" s="15" t="s">
        <v>38</v>
      </c>
      <c r="T12" s="193" t="s">
        <v>91</v>
      </c>
      <c r="U12" s="241" t="s">
        <v>93</v>
      </c>
      <c r="V12" s="194" t="s">
        <v>83</v>
      </c>
      <c r="W12" s="63" t="s">
        <v>84</v>
      </c>
      <c r="X12" s="63" t="s">
        <v>65</v>
      </c>
      <c r="Y12" s="63" t="s">
        <v>86</v>
      </c>
      <c r="Z12" s="2" t="s">
        <v>39</v>
      </c>
      <c r="AA12" s="63" t="s">
        <v>40</v>
      </c>
      <c r="AB12" s="63" t="s">
        <v>41</v>
      </c>
      <c r="AC12" s="15" t="s">
        <v>38</v>
      </c>
      <c r="AD12" s="194" t="s">
        <v>83</v>
      </c>
      <c r="AE12" s="63" t="s">
        <v>84</v>
      </c>
      <c r="AF12" s="63" t="s">
        <v>65</v>
      </c>
      <c r="AG12" s="63" t="s">
        <v>86</v>
      </c>
      <c r="AH12" s="2" t="s">
        <v>39</v>
      </c>
      <c r="AI12" s="63" t="s">
        <v>40</v>
      </c>
      <c r="AJ12" s="63" t="s">
        <v>41</v>
      </c>
      <c r="AK12" s="15" t="s">
        <v>38</v>
      </c>
      <c r="AL12" s="194" t="s">
        <v>83</v>
      </c>
      <c r="AM12" s="63" t="s">
        <v>84</v>
      </c>
      <c r="AN12" s="63" t="s">
        <v>65</v>
      </c>
      <c r="AO12" s="63" t="s">
        <v>86</v>
      </c>
      <c r="AP12" s="2" t="s">
        <v>39</v>
      </c>
      <c r="AQ12" s="63" t="s">
        <v>40</v>
      </c>
      <c r="AR12" s="63" t="s">
        <v>41</v>
      </c>
      <c r="AS12" s="15" t="s">
        <v>38</v>
      </c>
      <c r="AT12" s="335" t="s">
        <v>95</v>
      </c>
      <c r="AU12" s="216" t="s">
        <v>98</v>
      </c>
      <c r="AV12" s="218" t="s">
        <v>100</v>
      </c>
      <c r="AW12" s="335" t="s">
        <v>95</v>
      </c>
      <c r="AX12" s="216" t="s">
        <v>98</v>
      </c>
      <c r="AY12" s="218" t="s">
        <v>100</v>
      </c>
      <c r="AZ12" s="335" t="s">
        <v>96</v>
      </c>
      <c r="BA12" s="216" t="s">
        <v>98</v>
      </c>
      <c r="BB12" s="218" t="s">
        <v>100</v>
      </c>
      <c r="BG12" s="51" t="s">
        <v>18</v>
      </c>
      <c r="BH12" s="52"/>
      <c r="BI12" s="64" t="s">
        <v>38</v>
      </c>
      <c r="BJ12" s="2" t="s">
        <v>39</v>
      </c>
      <c r="BK12" s="63" t="s">
        <v>40</v>
      </c>
      <c r="BL12" s="63" t="s">
        <v>41</v>
      </c>
      <c r="BM12" s="15" t="s">
        <v>38</v>
      </c>
      <c r="BN12" s="193" t="s">
        <v>85</v>
      </c>
      <c r="BO12" s="28" t="s">
        <v>60</v>
      </c>
      <c r="BP12" s="425" t="s">
        <v>83</v>
      </c>
      <c r="BQ12" s="62" t="s">
        <v>84</v>
      </c>
      <c r="BR12" s="62" t="s">
        <v>65</v>
      </c>
      <c r="BS12" s="62" t="s">
        <v>86</v>
      </c>
      <c r="BT12" s="305" t="s">
        <v>39</v>
      </c>
      <c r="BU12" s="62" t="s">
        <v>40</v>
      </c>
      <c r="BV12" s="62" t="s">
        <v>41</v>
      </c>
      <c r="BW12" s="52" t="s">
        <v>38</v>
      </c>
      <c r="BX12" s="194" t="s">
        <v>83</v>
      </c>
      <c r="BY12" s="63" t="s">
        <v>84</v>
      </c>
      <c r="BZ12" s="63" t="s">
        <v>65</v>
      </c>
      <c r="CA12" s="63" t="s">
        <v>86</v>
      </c>
      <c r="CB12" s="2" t="s">
        <v>39</v>
      </c>
      <c r="CC12" s="63" t="s">
        <v>40</v>
      </c>
      <c r="CD12" s="63" t="s">
        <v>41</v>
      </c>
      <c r="CE12" s="15" t="s">
        <v>38</v>
      </c>
      <c r="CF12" s="194" t="s">
        <v>83</v>
      </c>
      <c r="CG12" s="63" t="s">
        <v>84</v>
      </c>
      <c r="CH12" s="63" t="s">
        <v>65</v>
      </c>
      <c r="CI12" s="63" t="s">
        <v>86</v>
      </c>
      <c r="CJ12" s="2" t="s">
        <v>39</v>
      </c>
      <c r="CK12" s="63" t="s">
        <v>40</v>
      </c>
      <c r="CL12" s="63" t="s">
        <v>41</v>
      </c>
      <c r="CM12" s="15" t="s">
        <v>38</v>
      </c>
      <c r="CN12" s="335" t="s">
        <v>95</v>
      </c>
      <c r="CO12" s="216" t="s">
        <v>98</v>
      </c>
      <c r="CP12" s="216" t="s">
        <v>100</v>
      </c>
      <c r="CQ12" s="335" t="s">
        <v>95</v>
      </c>
      <c r="CR12" s="216" t="s">
        <v>98</v>
      </c>
      <c r="CS12" s="216" t="s">
        <v>100</v>
      </c>
      <c r="CT12" s="335" t="s">
        <v>96</v>
      </c>
      <c r="CU12" s="216" t="s">
        <v>98</v>
      </c>
      <c r="CV12" s="218" t="s">
        <v>100</v>
      </c>
      <c r="CZ12" s="51" t="s">
        <v>18</v>
      </c>
      <c r="DA12" s="52"/>
      <c r="DB12" s="64" t="s">
        <v>38</v>
      </c>
      <c r="DC12" s="2" t="s">
        <v>39</v>
      </c>
      <c r="DD12" s="63" t="s">
        <v>40</v>
      </c>
      <c r="DE12" s="63" t="s">
        <v>41</v>
      </c>
      <c r="DF12" s="15" t="s">
        <v>38</v>
      </c>
      <c r="DG12" s="193" t="s">
        <v>85</v>
      </c>
      <c r="DH12" s="2" t="s">
        <v>60</v>
      </c>
      <c r="DI12" s="194" t="s">
        <v>83</v>
      </c>
      <c r="DJ12" s="63" t="s">
        <v>84</v>
      </c>
      <c r="DK12" s="63" t="s">
        <v>65</v>
      </c>
      <c r="DL12" s="63" t="s">
        <v>86</v>
      </c>
      <c r="DM12" s="2" t="s">
        <v>39</v>
      </c>
      <c r="DN12" s="63" t="s">
        <v>40</v>
      </c>
      <c r="DO12" s="63" t="s">
        <v>41</v>
      </c>
      <c r="DP12" s="15" t="s">
        <v>38</v>
      </c>
      <c r="DQ12" s="393" t="s">
        <v>83</v>
      </c>
      <c r="DR12" s="63" t="s">
        <v>84</v>
      </c>
      <c r="DS12" s="63" t="s">
        <v>65</v>
      </c>
      <c r="DT12" s="63" t="s">
        <v>86</v>
      </c>
      <c r="DU12" s="2" t="s">
        <v>39</v>
      </c>
      <c r="DV12" s="63" t="s">
        <v>40</v>
      </c>
      <c r="DW12" s="63" t="s">
        <v>41</v>
      </c>
      <c r="DX12" s="15" t="s">
        <v>38</v>
      </c>
      <c r="DY12" s="194" t="s">
        <v>83</v>
      </c>
      <c r="DZ12" s="63" t="s">
        <v>84</v>
      </c>
      <c r="EA12" s="63" t="s">
        <v>65</v>
      </c>
      <c r="EB12" s="63" t="s">
        <v>86</v>
      </c>
      <c r="EC12" s="2" t="s">
        <v>39</v>
      </c>
      <c r="ED12" s="63" t="s">
        <v>40</v>
      </c>
      <c r="EE12" s="63" t="s">
        <v>41</v>
      </c>
      <c r="EF12" s="15" t="s">
        <v>38</v>
      </c>
      <c r="EG12" s="335" t="s">
        <v>95</v>
      </c>
      <c r="EH12" s="216" t="s">
        <v>98</v>
      </c>
      <c r="EI12" s="218" t="s">
        <v>100</v>
      </c>
      <c r="EJ12" s="335" t="s">
        <v>95</v>
      </c>
      <c r="EK12" s="216" t="s">
        <v>98</v>
      </c>
      <c r="EL12" s="218" t="s">
        <v>100</v>
      </c>
      <c r="EM12" s="335" t="s">
        <v>96</v>
      </c>
      <c r="EN12" s="216" t="s">
        <v>98</v>
      </c>
      <c r="EO12" s="218" t="s">
        <v>100</v>
      </c>
      <c r="ES12" s="51" t="s">
        <v>18</v>
      </c>
      <c r="ET12" s="52"/>
      <c r="EU12" s="64" t="s">
        <v>38</v>
      </c>
      <c r="EV12" s="2" t="s">
        <v>39</v>
      </c>
      <c r="EW12" s="63" t="s">
        <v>40</v>
      </c>
      <c r="EX12" s="63" t="s">
        <v>41</v>
      </c>
      <c r="EY12" s="15" t="s">
        <v>38</v>
      </c>
      <c r="EZ12" s="193" t="s">
        <v>85</v>
      </c>
      <c r="FA12" s="28" t="s">
        <v>60</v>
      </c>
      <c r="FB12" s="393" t="s">
        <v>83</v>
      </c>
      <c r="FC12" s="63" t="s">
        <v>84</v>
      </c>
      <c r="FD12" s="63" t="s">
        <v>65</v>
      </c>
      <c r="FE12" s="63" t="s">
        <v>86</v>
      </c>
      <c r="FF12" s="2" t="s">
        <v>39</v>
      </c>
      <c r="FG12" s="63" t="s">
        <v>40</v>
      </c>
      <c r="FH12" s="63" t="s">
        <v>41</v>
      </c>
      <c r="FI12" s="15" t="s">
        <v>38</v>
      </c>
      <c r="FJ12" s="194" t="s">
        <v>83</v>
      </c>
      <c r="FK12" s="63" t="s">
        <v>84</v>
      </c>
      <c r="FL12" s="63" t="s">
        <v>65</v>
      </c>
      <c r="FM12" s="63" t="s">
        <v>86</v>
      </c>
      <c r="FN12" s="2" t="s">
        <v>39</v>
      </c>
      <c r="FO12" s="63" t="s">
        <v>40</v>
      </c>
      <c r="FP12" s="63" t="s">
        <v>41</v>
      </c>
      <c r="FQ12" s="15" t="s">
        <v>38</v>
      </c>
      <c r="FR12" s="194" t="s">
        <v>83</v>
      </c>
      <c r="FS12" s="63" t="s">
        <v>84</v>
      </c>
      <c r="FT12" s="63" t="s">
        <v>65</v>
      </c>
      <c r="FU12" s="63" t="s">
        <v>86</v>
      </c>
      <c r="FV12" s="2" t="s">
        <v>39</v>
      </c>
      <c r="FW12" s="63" t="s">
        <v>40</v>
      </c>
      <c r="FX12" s="63" t="s">
        <v>41</v>
      </c>
      <c r="FY12" s="15" t="s">
        <v>38</v>
      </c>
      <c r="FZ12" s="335" t="s">
        <v>95</v>
      </c>
      <c r="GA12" s="216" t="s">
        <v>98</v>
      </c>
      <c r="GB12" s="218" t="s">
        <v>100</v>
      </c>
      <c r="GC12" s="335" t="s">
        <v>95</v>
      </c>
      <c r="GD12" s="216" t="s">
        <v>98</v>
      </c>
      <c r="GE12" s="218" t="s">
        <v>100</v>
      </c>
      <c r="GF12" s="335" t="s">
        <v>96</v>
      </c>
      <c r="GG12" s="216" t="s">
        <v>98</v>
      </c>
      <c r="GH12" s="218" t="s">
        <v>100</v>
      </c>
      <c r="GL12" s="51" t="s">
        <v>18</v>
      </c>
      <c r="GM12" s="52"/>
      <c r="GN12" s="64" t="s">
        <v>38</v>
      </c>
      <c r="GO12" s="2" t="s">
        <v>39</v>
      </c>
      <c r="GP12" s="63" t="s">
        <v>40</v>
      </c>
      <c r="GQ12" s="63" t="s">
        <v>41</v>
      </c>
      <c r="GR12" s="15" t="s">
        <v>38</v>
      </c>
      <c r="GS12" s="193" t="s">
        <v>85</v>
      </c>
      <c r="GT12" s="2" t="s">
        <v>60</v>
      </c>
      <c r="GU12" s="194" t="s">
        <v>83</v>
      </c>
      <c r="GV12" s="63" t="s">
        <v>84</v>
      </c>
      <c r="GW12" s="63" t="s">
        <v>65</v>
      </c>
      <c r="GX12" s="63" t="s">
        <v>86</v>
      </c>
      <c r="GY12" s="2" t="s">
        <v>39</v>
      </c>
      <c r="GZ12" s="63" t="s">
        <v>40</v>
      </c>
      <c r="HA12" s="63" t="s">
        <v>41</v>
      </c>
      <c r="HB12" s="15" t="s">
        <v>38</v>
      </c>
      <c r="HC12" s="194" t="s">
        <v>83</v>
      </c>
      <c r="HD12" s="63" t="s">
        <v>84</v>
      </c>
      <c r="HE12" s="63" t="s">
        <v>65</v>
      </c>
      <c r="HF12" s="63" t="s">
        <v>86</v>
      </c>
      <c r="HG12" s="2" t="s">
        <v>39</v>
      </c>
      <c r="HH12" s="63" t="s">
        <v>40</v>
      </c>
      <c r="HI12" s="63" t="s">
        <v>41</v>
      </c>
      <c r="HJ12" s="15" t="s">
        <v>38</v>
      </c>
      <c r="HK12" s="194" t="s">
        <v>83</v>
      </c>
      <c r="HL12" s="63" t="s">
        <v>84</v>
      </c>
      <c r="HM12" s="63" t="s">
        <v>65</v>
      </c>
      <c r="HN12" s="63" t="s">
        <v>86</v>
      </c>
      <c r="HO12" s="2" t="s">
        <v>39</v>
      </c>
      <c r="HP12" s="63" t="s">
        <v>40</v>
      </c>
      <c r="HQ12" s="63" t="s">
        <v>41</v>
      </c>
      <c r="HR12" s="15" t="s">
        <v>38</v>
      </c>
      <c r="HS12" s="335" t="s">
        <v>95</v>
      </c>
      <c r="HT12" s="216" t="s">
        <v>98</v>
      </c>
      <c r="HU12" s="218" t="s">
        <v>100</v>
      </c>
      <c r="HV12" s="335" t="s">
        <v>95</v>
      </c>
      <c r="HW12" s="216" t="s">
        <v>98</v>
      </c>
      <c r="HX12" s="218" t="s">
        <v>100</v>
      </c>
      <c r="HY12" s="335" t="s">
        <v>96</v>
      </c>
      <c r="HZ12" s="216" t="s">
        <v>98</v>
      </c>
      <c r="IA12" s="218" t="s">
        <v>100</v>
      </c>
      <c r="IE12" s="303" t="s">
        <v>148</v>
      </c>
      <c r="IF12" s="303" t="s">
        <v>151</v>
      </c>
      <c r="IM12" s="62"/>
    </row>
    <row r="13" spans="1:247">
      <c r="A13" s="319"/>
      <c r="C13" s="322" t="s">
        <v>109</v>
      </c>
      <c r="D13" s="321">
        <v>9.1999999999999993</v>
      </c>
      <c r="E13" s="321">
        <v>-3.024</v>
      </c>
      <c r="F13" s="290">
        <v>60</v>
      </c>
      <c r="G13" s="305">
        <f t="shared" si="0"/>
        <v>519.67000000000007</v>
      </c>
      <c r="H13" s="305">
        <f t="shared" si="1"/>
        <v>5240867512.8421297</v>
      </c>
      <c r="I13" s="26">
        <f t="shared" si="2"/>
        <v>52.408675128421294</v>
      </c>
      <c r="M13" s="30">
        <v>1E-4</v>
      </c>
      <c r="N13" s="53">
        <f>LOG(M13)</f>
        <v>-4</v>
      </c>
      <c r="O13" s="209">
        <v>2.284592711548378</v>
      </c>
      <c r="P13" s="195">
        <f>3.750063+0.02932*$C$24-0.001767*$C$24^2-0.002841*$E$23-0.058097*$S$4-0.802208*($S$5/($S$5+$S$4))+(3.871977-0.0021*$E$23+0.003958*$E$22-0.000017*$E$22^2+0.00547*$E$21)/(1+EXP(-0.603313-0.313351*LOG(M13)-0.393532*LOG($I$13)))</f>
        <v>4.7393749033807975</v>
      </c>
      <c r="Q13" s="69">
        <f>10^P13</f>
        <v>54875.046767636384</v>
      </c>
      <c r="R13" s="195">
        <f>Q13*0.00689476</f>
        <v>378.35027745162864</v>
      </c>
      <c r="S13" s="212">
        <f>LOG(R13)</f>
        <v>2.5778940567803064</v>
      </c>
      <c r="T13" s="200">
        <f>M13*2*PI()</f>
        <v>6.2831853071795862E-4</v>
      </c>
      <c r="U13" s="198">
        <f>LOG(T13)</f>
        <v>-3.2018201316418851</v>
      </c>
      <c r="V13" s="236">
        <f>AD13/$IE13</f>
        <v>3.5423702099527543</v>
      </c>
      <c r="W13" s="420">
        <f>10^V13</f>
        <v>3486.3437826473705</v>
      </c>
      <c r="X13" s="195">
        <f>W13*0.000145038</f>
        <v>0.5056523295476093</v>
      </c>
      <c r="Y13" s="195">
        <f>AG13/$IF13</f>
        <v>56.166655227809919</v>
      </c>
      <c r="Z13" s="195">
        <f>-0.349+0.754*(X13^-0.0052)*(6.65-0.032*$C$24+0.0027*$C$24^2+0.011*$E$23-0.0001*$E$23^2+0.006*$E$22-0.00014*$E$22^2-0.08*$S$4-1.06*($S$5/($S$5+$S$4)))+(2.56+0.03*$S$4+0.71*($S$5/($S$5+$S$4))+0.012*$E$22-0.0001*$E$22^2-0.01*$E$21)/(1+EXP(-0.7814-0.5785*LOG(X13)+0.8834*LOG(Y13)))</f>
        <v>4.9983736767446425</v>
      </c>
      <c r="AA13" s="421">
        <f>10^Z13</f>
        <v>99626.225513943777</v>
      </c>
      <c r="AB13" s="237">
        <f>AA13*0.00689476</f>
        <v>686.89891462451897</v>
      </c>
      <c r="AC13" s="212">
        <f>LOG(AB13)</f>
        <v>2.8368928301441514</v>
      </c>
      <c r="AD13" s="6">
        <f t="shared" ref="AD13:AD41" si="3">$AF$4*U13^3+$AF$5*U13^2+$AF$6*U13+$AF$7</f>
        <v>3.6439898062213589</v>
      </c>
      <c r="AE13" s="48">
        <f>10^AD13</f>
        <v>4405.445229053259</v>
      </c>
      <c r="AF13" s="237">
        <f>AE13*0.000145038</f>
        <v>0.63895696513142664</v>
      </c>
      <c r="AG13" s="238">
        <f>$AI$4*$U13^4+$AI$5*$U13^3+$AI$6*$U13^2+$AI$7*$U13+$AI$8</f>
        <v>54.350571672657175</v>
      </c>
      <c r="AH13" s="195">
        <f t="shared" ref="AH13:AH41" si="4">-0.349+0.754*(AF13^-0.0052)*(6.65-0.032*$C$24+0.0027*$C$24^2+0.011*$E$23-0.0001*$E$23^2+0.006*$E$22-0.00014*$E$22^2-0.08*$S$4-1.06*($S$5/($S$5+$S$4)))+(2.56+0.03*$S$4+0.71*($S$5/($S$5+$S$4))+0.012*$E$22-0.0001*$E$22^2-0.01*$E$21)/(1+EXP(-0.7814-0.5785*LOG(AF13)+0.8834*LOG(AG13)))</f>
        <v>5.0433375439236512</v>
      </c>
      <c r="AI13" s="69">
        <f>10^AH13</f>
        <v>110493.70694296627</v>
      </c>
      <c r="AJ13" s="237">
        <f>AI13*0.00689476</f>
        <v>761.82759088208604</v>
      </c>
      <c r="AK13" s="212">
        <f>LOG(AJ13)</f>
        <v>2.8818566973231601</v>
      </c>
      <c r="AL13" s="48">
        <f t="shared" ref="AL13:AL41" si="5">$AG$4*U13^3+$AG$5*U13^2+$AG$6*U13+$AG$7</f>
        <v>4.0848214779896503</v>
      </c>
      <c r="AM13" s="48">
        <f>10^AL13</f>
        <v>12156.861753875217</v>
      </c>
      <c r="AN13" s="237">
        <f>AM13*0.000145038</f>
        <v>1.7632069150585536</v>
      </c>
      <c r="AO13" s="238">
        <f>$AJ$4*$U13^4+$AJ$5*$U13^3+$AJ$6*$U13^2+$AJ$7*$U13+$AJ$8</f>
        <v>54.508003184729276</v>
      </c>
      <c r="AP13" s="195">
        <f t="shared" ref="AP13:AP41" si="6">-0.349+0.754*(AN13^-0.0052)*(6.65-0.032*$C$24+0.0027*$C$24^2+0.011*$E$23-0.0001*$E$23^2+0.006*$E$22-0.00014*$E$22^2-0.08*$S$4-1.06*($S$5/($S$5+$S$4)))+(2.56+0.03*$S$4+0.71*($S$5/($S$5+$S$4))+0.012*$E$22-0.0001*$E$22^2-0.01*$E$21)/(1+EXP(-0.7814-0.5785*LOG(AN13)+0.8834*LOG(AO13)))</f>
        <v>5.2106421977088395</v>
      </c>
      <c r="AQ13" s="69">
        <f>10^AP13</f>
        <v>162421.00660654379</v>
      </c>
      <c r="AR13" s="237">
        <f>AQ13*0.00689476</f>
        <v>1119.8538595105338</v>
      </c>
      <c r="AS13" s="212">
        <f>LOG(AR13)</f>
        <v>3.0491613511083488</v>
      </c>
      <c r="AT13" s="428">
        <f>(20+$AX$4*3*X13/$AX$3)^0.58/(650+($AX$4*3*AC13/$AX$3)^0.58)</f>
        <v>1.0255852838539277E-2</v>
      </c>
      <c r="AU13" s="420">
        <f>AT13*(4200000*(1-$AX$3/100)+3*X13*$AX$4*$AX$3/10000)+(1-AT13)*((1-$AX$3/100)/4200000+$AX$3/(3*$AX$4*X13))^-1</f>
        <v>35181.553330709794</v>
      </c>
      <c r="AV13" s="429">
        <f>LOG(AU13*0.00689476)</f>
        <v>2.3848341638496362</v>
      </c>
      <c r="AW13" s="336">
        <f>(20+$AX$4*3*AF13/$AX$3)^0.58/(650+($AX$4*3*AF13/$AX$3)^0.58)</f>
        <v>1.0732099356559712E-2</v>
      </c>
      <c r="AX13" s="337">
        <f t="shared" ref="AX13:AX41" si="7">AW13*(4200000*(1-$AX$3/100)+3*AF13*$AX$4*$AX$3/10000)+(1-AW13)*((1-$AX$3/100)/4200000+$AX$3/(3*$AX$4*AF13))^-1</f>
        <v>36816.747300624396</v>
      </c>
      <c r="AY13" s="360">
        <f>LOG(AX13*0.00689476)</f>
        <v>2.404564570055554</v>
      </c>
      <c r="AZ13" s="336">
        <f>(20+$AX$4*3*AN13/$AX$3)^0.58/(650+($AX$4*3*AN13/$AX$3)^0.58)</f>
        <v>1.3702056225623567E-2</v>
      </c>
      <c r="BA13" s="337">
        <f t="shared" ref="BA13:BA41" si="8">AZ13*(4200000*(1-$AX$3/100)+3*AN13*$AX$4*$AX$3/10000)+(1-AZ13)*((1-$AX$3/100)/4200000+$AX$3/(3*$AX$4*AN13))^-1</f>
        <v>47018.020841137295</v>
      </c>
      <c r="BB13" s="360">
        <f>LOG(BA13*0.00689476)</f>
        <v>2.5107834975448062</v>
      </c>
      <c r="BG13" s="30">
        <v>1E-4</v>
      </c>
      <c r="BH13" s="53">
        <f>LOG(BG13)</f>
        <v>-4</v>
      </c>
      <c r="BI13" s="362">
        <v>2.3045115076474296</v>
      </c>
      <c r="BJ13" s="48">
        <f>3.750063+0.02932*$C$24-0.001767*$C$24^2-0.002841*$E$23-0.058097*$BM$4-0.802208*($BM$5/($BM$5+$BM$4))+(3.871977-0.0021*$E$23+0.003958*$E$22-0.000017*$E$22^2+0.00547*$E$21)/(1+EXP(-0.603313-0.313351*LOG(BG13)-0.393532*LOG($I$14)))</f>
        <v>4.8063843532795092</v>
      </c>
      <c r="BK13" s="69">
        <f>10^BJ13</f>
        <v>64030.125534035738</v>
      </c>
      <c r="BL13" s="48">
        <f>BK13*0.00689476</f>
        <v>441.47234832704822</v>
      </c>
      <c r="BM13" s="348">
        <f>LOG(BL13)</f>
        <v>2.6449035066790185</v>
      </c>
      <c r="BN13" s="200">
        <f>BG13*2*PI()</f>
        <v>6.2831853071795862E-4</v>
      </c>
      <c r="BO13" s="198">
        <f>LOG(BN13)</f>
        <v>-3.2018201316418851</v>
      </c>
      <c r="BP13" s="236">
        <f>BX13/$IE13</f>
        <v>3.7890141628987535</v>
      </c>
      <c r="BQ13" s="420">
        <f>10^BP13</f>
        <v>6151.9693474195547</v>
      </c>
      <c r="BR13" s="195">
        <f>BQ13*0.000145038</f>
        <v>0.89226933021103738</v>
      </c>
      <c r="BS13" s="195">
        <f>CA13/$IF13</f>
        <v>59.4604136988834</v>
      </c>
      <c r="BT13" s="195">
        <f>-0.349+0.754*(BR13^-0.0052)*(6.65-0.032*$C$24+0.0027*$C$24^2+0.011*$E$23-0.0001*$E$23^2+0.006*$E$22-0.00014*$E$22^2-0.08*$BM$4-1.06*($BM$5/($BM$5+$BM$4)))+(2.56+0.03*$BM$4+0.71*($BM$5/($BM$5+$BM$4))+0.012*$E$22-0.0001*$E$22^2-0.01*$E$21)/(1+EXP(-0.7814-0.5785*LOG(BR13)+0.8834*LOG(BS13)))</f>
        <v>5.0820437149941302</v>
      </c>
      <c r="BU13" s="69">
        <f>10^BT13</f>
        <v>120793.54167393781</v>
      </c>
      <c r="BV13" s="237">
        <f>BU13*0.00689476</f>
        <v>832.84247939179943</v>
      </c>
      <c r="BW13" s="212">
        <f>LOG(BV13)</f>
        <v>2.9205628683936391</v>
      </c>
      <c r="BX13" s="48">
        <f t="shared" ref="BX13:BX41" si="9">$BZ$5*BO13^3+$BZ$6*BO13^2+$BZ$7*BO13+$BZ$8</f>
        <v>3.8977092079304616</v>
      </c>
      <c r="BY13" s="48">
        <f>10^BX13</f>
        <v>7901.4938775816108</v>
      </c>
      <c r="BZ13" s="237">
        <f>BY13*0.000145038</f>
        <v>1.1460168690166816</v>
      </c>
      <c r="CA13" s="238">
        <f>$CC$5*$BO13^4+$CC$6*$BO13^3+$CC$7*$BO13^2+$CC$8*$BO13+$CC$9</f>
        <v>57.537830289507546</v>
      </c>
      <c r="CB13" s="195">
        <f t="shared" ref="CB13:CB41" si="10">-0.349+0.754*(BZ13^-0.0052)*(6.65-0.032*$C$24+0.0027*$C$24^2+0.011*$E$23-0.0001*$E$23^2+0.006*$E$22-0.00014*$E$22^2-0.08*$BM$4-1.06*($BM$5/($BM$5+$BM$4)))+(2.56+0.03*$BM$4+0.71*($BM$5/($BM$5+$BM$4))+0.012*$E$22-0.0001*$E$22^2-0.01*$E$21)/(1+EXP(-0.7814-0.5785*LOG(BZ13)+0.8834*LOG(CA13)))</f>
        <v>5.1319576917047218</v>
      </c>
      <c r="CC13" s="69">
        <f>10^CB13</f>
        <v>135505.73983294121</v>
      </c>
      <c r="CD13" s="237">
        <f>CC13*0.00689476</f>
        <v>934.27955477056969</v>
      </c>
      <c r="CE13" s="212">
        <f>LOG(CD13)</f>
        <v>2.9704768451042312</v>
      </c>
      <c r="CF13" s="48">
        <f t="shared" ref="CF13:CF41" si="11">$CA$5*BO13^3+$CA$6*BO13^2+$CA$7*BO13+$CA$8</f>
        <v>4.7251540646855625</v>
      </c>
      <c r="CG13" s="48">
        <f>10^CF13</f>
        <v>53107.280732923653</v>
      </c>
      <c r="CH13" s="237">
        <f>CG13*0.000145038</f>
        <v>7.7025737829417809</v>
      </c>
      <c r="CI13" s="238">
        <f t="shared" ref="CI13:CI41" si="12">$CD$5*BO13^4+$CD$6*$BO13^3+$CD$7*BO13^2+$CD$8*BO13+$CD$9</f>
        <v>52.283914012186173</v>
      </c>
      <c r="CJ13" s="195">
        <f t="shared" ref="CJ13:CJ41" si="13">-0.349+0.754*(CH13^-0.0052)*(6.65-0.032*$C$24+0.0027*$C$24^2+0.011*$E$23-0.0001*$E$23^2+0.006*$E$22-0.00014*$E$22^2-0.08*$BM$4-1.06*($BM$5/($BM$5+$BM$4)))+(2.56+0.03*$BM$4+0.71*($BM$5/($BM$5+$BM$4))+0.012*$E$22-0.0001*$E$22^2-0.01*$E$21)/(1+EXP(-0.7814-0.5785*LOG(CH13)+0.8834*LOG(CI13)))</f>
        <v>5.5023324505158904</v>
      </c>
      <c r="CK13" s="69">
        <f>10^CJ13</f>
        <v>317930.68848145864</v>
      </c>
      <c r="CL13" s="237">
        <f>CK13*0.00689476</f>
        <v>2192.0557937144217</v>
      </c>
      <c r="CM13" s="212">
        <f>LOG(CL13)</f>
        <v>3.3408516039153993</v>
      </c>
      <c r="CN13" s="428">
        <f>(20+$CL$4*3*BR13/$CL$3)^0.58/(650+($CL$4*3*BR13/$CL$3)^0.58)</f>
        <v>1.1665942739924233E-2</v>
      </c>
      <c r="CO13" s="420">
        <f>CN13*(4200000*(1-$CL$3/100)+3*BR13*$CL$4*$CL$3/10000)+(1-CN13)*((1-$CL$3/100)/4200000+$CL$3/(3*$CL$4*BR13))^-1</f>
        <v>40925.58395100804</v>
      </c>
      <c r="CP13" s="430">
        <f>LOG(CO13*0.00689476)</f>
        <v>2.4505140383042865</v>
      </c>
      <c r="CQ13" s="336">
        <f t="shared" ref="CQ13:CQ41" si="14">(20+$CL$4*3*BZ13/$CL$3)^0.58/(650+($CL$4*3*BZ13/$CL$3)^0.58)</f>
        <v>1.2402917243228671E-2</v>
      </c>
      <c r="CR13" s="337">
        <f t="shared" ref="CR13:CR41" si="15">CQ13*(4200000*(1-$CL$3/100)+3*BZ13*$CL$4*$CL$3/10000)+(1-CQ13)*((1-$CL$3/100)/4200000+$CL$3/(3*$CL$4*BZ13))^-1</f>
        <v>43513.873209191173</v>
      </c>
      <c r="CS13" s="340">
        <f>LOG(CR13*0.00689476)</f>
        <v>2.4771468953572118</v>
      </c>
      <c r="CT13" s="336">
        <f t="shared" ref="CT13:CT41" si="16">(20+$CL$4*3*CH13/$CL$3)^0.58/(650+($CL$4*3*CH13/$CL$3)^0.58)</f>
        <v>2.5797345095385338E-2</v>
      </c>
      <c r="CU13" s="337">
        <f t="shared" ref="CU13:CU41" si="17">CT13*(4200000*(1-$CL$3/100)+3*CH13*$CL$4*$CL$3/10000)+(1-CT13)*((1-$CL$3/100)/4200000+$CL$3/(3*$CL$4*CH13))^-1</f>
        <v>90582.994968451909</v>
      </c>
      <c r="CV13" s="342">
        <f>LOG(CU13*0.00689476)</f>
        <v>2.7955658291720296</v>
      </c>
      <c r="CZ13" s="30">
        <v>1E-4</v>
      </c>
      <c r="DA13" s="53">
        <f>LOG(CZ13)</f>
        <v>-4</v>
      </c>
      <c r="DB13" s="344">
        <v>1.9088584905624375</v>
      </c>
      <c r="DC13" s="6">
        <f>3.750063+0.02932*$C$31-0.001767*$C$31^2-0.002841*$E$30-0.058097*$DF$4-0.802208*($DF$5/($DF$5+$DF$4))+(3.871977-0.0021*$E$30+0.003958*$E$29-0.000017*$E$29^2+0.00547*$E$28)/(1+EXP(-0.603313-0.313351*LOG(CZ13)-0.393532*LOG($I$13)))</f>
        <v>4.5566520061048292</v>
      </c>
      <c r="DD13" s="69">
        <f>10^DC13</f>
        <v>36028.983228876416</v>
      </c>
      <c r="DE13" s="48">
        <f>DD13*0.00689476</f>
        <v>248.41119240712794</v>
      </c>
      <c r="DF13" s="61">
        <f>LOG(DE13)</f>
        <v>2.3951711595043381</v>
      </c>
      <c r="DG13" s="200">
        <f>CZ13*2*PI()</f>
        <v>6.2831853071795862E-4</v>
      </c>
      <c r="DH13" s="196">
        <f>LOG(DG13)</f>
        <v>-3.2018201316418851</v>
      </c>
      <c r="DI13" s="202">
        <f>DQ13/$IE13</f>
        <v>3.5423702099527543</v>
      </c>
      <c r="DJ13" s="337">
        <f>10^DI13</f>
        <v>3486.3437826473705</v>
      </c>
      <c r="DK13" s="196">
        <f>DJ13*0.000145038</f>
        <v>0.5056523295476093</v>
      </c>
      <c r="DL13" s="196">
        <f>DT13/$IF13</f>
        <v>56.166692308601682</v>
      </c>
      <c r="DM13" s="196">
        <f>-0.349+0.754*(DK13^-0.0052)*(6.65-0.032*$C$31+0.0027*$C$31^2+0.011*$E$30-0.0001*$E$30^2+0.006*$E$29-0.00014*$E$29^2-0.08*$DF$4-1.06*($DF$5/($DF$5+$DF$4)))+(2.56+0.03*$DF$4+0.71*($DF$5/($DF$5+$DF$4))+0.012*$E$29-0.0001*$E$29^2-0.01*$E$28)/(1+EXP(-0.7814-0.5785*LOG(DK13)+0.8834*LOG(DL13)))</f>
        <v>4.8037098034744048</v>
      </c>
      <c r="DN13" s="50">
        <f>10^DM13</f>
        <v>63637.015487488134</v>
      </c>
      <c r="DO13" s="205">
        <f>DN13*0.00689476</f>
        <v>438.76194890251367</v>
      </c>
      <c r="DP13" s="213">
        <f>LOG(DO13)</f>
        <v>2.6422289568739137</v>
      </c>
      <c r="DQ13" s="305">
        <f t="shared" ref="DQ13:DQ41" si="18">$DS$5*DH13^3+$DS$6*DH13^2+$DS$7*DH13+$DS$8</f>
        <v>3.6439898062213589</v>
      </c>
      <c r="DR13" s="305">
        <f>10^DQ13</f>
        <v>4405.445229053259</v>
      </c>
      <c r="DS13" s="205">
        <f>DR13*0.000145038</f>
        <v>0.63895696513142664</v>
      </c>
      <c r="DT13" s="207">
        <f t="shared" ref="DT13:DT41" si="19">$DV$5*$BO13^4+$DV$6*$BO13^3+$DV$7*$BO13^2+$DV$8*$BO13+$DV$9</f>
        <v>54.350607554484611</v>
      </c>
      <c r="DU13" s="195">
        <f t="shared" ref="DU13:DU41" si="20">-0.349+0.754*(DS13^-0.0052)*(6.65-0.032*$C$31+0.0027*$C$31^2+0.011*$E$30-0.0001*$E$30^2+0.006*$E$29-0.00014*$E$29^2-0.08*$DF$4-1.06*($DF$5/($DF$5+$DF$4)))+(2.56+0.03*$DF$4+0.71*($DF$5/($DF$5+$DF$4))+0.012*$E$29-0.0001*$E$29^2-0.01*$E$28)/(1+EXP(-0.7814-0.5785*LOG(DS13)+0.8834*LOG(DT13)))</f>
        <v>4.8492568796666582</v>
      </c>
      <c r="DV13" s="50">
        <f>10^DU13</f>
        <v>70673.545569932932</v>
      </c>
      <c r="DW13" s="205">
        <f>DV13*0.00689476</f>
        <v>487.27713505375078</v>
      </c>
      <c r="DX13" s="213">
        <f>LOG(DW13)</f>
        <v>2.6877760330661675</v>
      </c>
      <c r="DY13" s="25">
        <f t="shared" ref="DY13:DY41" si="21">$DT$5*DH13^3+$DT$6*DH13^2+$DT$7*DH13+$DT$8</f>
        <v>4.1658986109308351</v>
      </c>
      <c r="DZ13" s="305">
        <f>10^DY13</f>
        <v>14652.057385479735</v>
      </c>
      <c r="EA13" s="205">
        <f>DZ13*0.000145038</f>
        <v>2.1251050990752098</v>
      </c>
      <c r="EB13" s="207">
        <f t="shared" ref="EB13:EB41" si="22">$DW$5*DH13^4+$DW$6*$BO13^3+$DW$7*DH13^2+$DW$8*DH13+$DW$9</f>
        <v>55.003291055087772</v>
      </c>
      <c r="EC13" s="195">
        <f t="shared" ref="EC13:EC41" si="23">-0.349+0.754*(EA13^-0.0052)*(6.65-0.032*$C$31+0.0027*$C$31^2+0.011*$E$30-0.0001*$E$30^2+0.006*$E$29-0.00014*$E$29^2-0.08*$DF$4-1.06*($DF$5/($DF$5+$DF$4)))+(2.56+0.03*$DF$4+0.71*($DF$5/($DF$5+$DF$4))+0.012*$E$29-0.0001*$E$29^2-0.01*$E$28)/(1+EXP(-0.7814-0.5785*LOG(EA13)+0.8834*LOG(EB13)))</f>
        <v>5.049272280501806</v>
      </c>
      <c r="ED13" s="50">
        <f>10^EC13</f>
        <v>112013.99340082154</v>
      </c>
      <c r="EE13" s="205">
        <f>ED13*0.00689476</f>
        <v>772.30960114024822</v>
      </c>
      <c r="EF13" s="213">
        <f>LOG(EE13)</f>
        <v>2.8877914339013149</v>
      </c>
      <c r="EG13" s="428">
        <f>(20+$EF$4*3*DK13/$EF$3)^0.58/(650+($EF$4*3*DK13/$EF$3)^0.58)</f>
        <v>9.6349966445712764E-3</v>
      </c>
      <c r="EH13" s="420">
        <f>EG13*(4200000*(1-$EF$3/100)+3*DK13*$EF$4*$EF$3/10000)+(1-EG13)*((1-$EF$3/100)/4200000+$EF$3/(3*$EF$4*DK13))^-1</f>
        <v>31895.777233957113</v>
      </c>
      <c r="EI13" s="429">
        <f>LOG(EH13*0.00689476)</f>
        <v>2.3422523428709705</v>
      </c>
      <c r="EJ13" s="336">
        <f t="shared" ref="EJ13:EJ41" si="24">(20+$EF$4*3*DS13/$EF$3)^0.58/(650+($EF$4*3*DS13/$EF$3)^0.58)</f>
        <v>9.862425752112389E-3</v>
      </c>
      <c r="EK13" s="337">
        <f t="shared" ref="EK13:EK41" si="25">EJ13*(4200000*(1-$EF$3/100)+3*DS13*$EF$4*$EF$3/10000)+(1-EJ13)*((1-$EF$3/100)/4200000+$EF$3/(3*$EF$4*DS13))^-1</f>
        <v>32649.558549544236</v>
      </c>
      <c r="EL13" s="360">
        <f>LOG(EK13*0.00689476)</f>
        <v>2.3523964670108137</v>
      </c>
      <c r="EM13" s="336">
        <f t="shared" ref="EM13:EM41" si="26">(20+$EF$4*3*EA13/$EF$3)^0.58/(650+($EF$4*3*EA13/$EF$3)^0.58)</f>
        <v>1.2180000673079169E-2</v>
      </c>
      <c r="EN13" s="337">
        <f t="shared" ref="EN13:EN41" si="27">EM13*(4200000*(1-$EF$3/100)+3*EA13*$EF$4*$EF$3/10000)+(1-EM13)*((1-$EF$3/100)/4200000+$EF$3/(3*$EF$4*EA13))^-1</f>
        <v>40331.748976496208</v>
      </c>
      <c r="EO13" s="360">
        <f>LOG(EN13*0.00689476)</f>
        <v>2.4441662088901857</v>
      </c>
      <c r="ES13" s="30">
        <v>1E-4</v>
      </c>
      <c r="ET13" s="53">
        <f>LOG(ES13)</f>
        <v>-4</v>
      </c>
      <c r="EU13" s="344">
        <v>2.0987795685437396</v>
      </c>
      <c r="EV13" s="48">
        <f>3.750063+0.02932*$C$45-0.001767*$C$45^2-0.002841*$E$44-0.058097*$EY$4-0.802208*($EY$5/($EY$5+$EY$4))+(3.871977-0.0021*$E$44+0.003958*$E$43-0.000017*$E$43^2+0.00547*$E$42)/(1+EXP(-0.603313-0.313351*LOG(ES13)-0.393532*LOG($I$13)))</f>
        <v>4.5446077480210123</v>
      </c>
      <c r="EW13" s="69">
        <f>10^EV13</f>
        <v>35043.522014039481</v>
      </c>
      <c r="EX13" s="48">
        <f>EW13*0.00689476</f>
        <v>241.61667384151886</v>
      </c>
      <c r="EY13" s="348">
        <f>LOG(EX13)</f>
        <v>2.3831269014205216</v>
      </c>
      <c r="EZ13" s="200">
        <f>ES13*2*PI()</f>
        <v>6.2831853071795862E-4</v>
      </c>
      <c r="FA13" s="198">
        <f>LOG(EZ13)</f>
        <v>-3.2018201316418851</v>
      </c>
      <c r="FB13" s="195">
        <f>FJ13/$IE13</f>
        <v>3.7398654037979222</v>
      </c>
      <c r="FC13" s="420">
        <f>10^FB13</f>
        <v>5493.7058697392431</v>
      </c>
      <c r="FD13" s="195">
        <f>FC13*0.000145038</f>
        <v>0.79679611193524036</v>
      </c>
      <c r="FE13" s="196">
        <f>FM13/$IF13</f>
        <v>55.796789472436707</v>
      </c>
      <c r="FF13" s="195">
        <f>-0.349+0.754*(FD13^-0.0052)*(6.65-0.032*$C$45+0.0027*$C$45^2+0.011*$E$44-0.0001*$E$44^2+0.006*$E$43-0.00014*$E$43^2-0.08*$EY$4-1.06*($EY$5/($EY$5+$EY$4)))+(2.56+0.03*$EY$4+0.71*($EY$5/($EY$5+$EY$4))+0.012*$E$43-0.0001*$E$43^2-0.01*$E$42)/(1+EXP(-0.7814-0.5785*LOG(FD13)+0.8834*LOG(FE13)))</f>
        <v>4.8536989039238794</v>
      </c>
      <c r="FG13" s="50">
        <f>10^FF13</f>
        <v>71400.113792340431</v>
      </c>
      <c r="FH13" s="205">
        <f>FG13*0.00689476</f>
        <v>492.28664857087711</v>
      </c>
      <c r="FI13" s="213">
        <f>LOG(FH13)</f>
        <v>2.6922180573233883</v>
      </c>
      <c r="FJ13" s="25">
        <f t="shared" ref="FJ13:FJ41" si="28">$FL$5*FA13^3+$FL$6*FA13^2+$FL$7*FA13+$FL$8</f>
        <v>3.8471505236211083</v>
      </c>
      <c r="FK13" s="305">
        <f>10^FJ13</f>
        <v>7033.1604237591509</v>
      </c>
      <c r="FL13" s="205">
        <f>FK13*0.000145038</f>
        <v>1.0200755215411799</v>
      </c>
      <c r="FM13" s="207">
        <f t="shared" ref="FM13:FM41" si="29">$FO$5*$BO13^4+$FO$6*$BO13^3+$FO$7*$BO13^2+$FO$8*$BO13+$FO$9</f>
        <v>53.99266509685809</v>
      </c>
      <c r="FN13" s="195">
        <f>-0.349+0.754*(FL13^-0.0052)*(6.65-0.032*$C$45+0.0027*$C$45^2+0.011*$E$44-0.0001*$E$44^2+0.006*$E$43-0.00014*$E$43^2-0.08*$EY$4-1.06*($EY$5/($EY$5+$EY$4)))+(2.56+0.03*$EY$4+0.71*($EY$5/($EY$5+$EY$4))+0.012*$E$43-0.0001*$E$43^2-0.01*$E$42)/(1+EXP(-0.7814-0.5785*LOG(FL13)+0.8834*LOG(FM13)))</f>
        <v>4.9038149933373969</v>
      </c>
      <c r="FO13" s="50">
        <f>10^FN13</f>
        <v>80133.662640685696</v>
      </c>
      <c r="FP13" s="205">
        <f>FO13*0.00689476</f>
        <v>552.50237182849412</v>
      </c>
      <c r="FQ13" s="213">
        <f>LOG(FP13)</f>
        <v>2.7423341467369058</v>
      </c>
      <c r="FR13" s="305">
        <f t="shared" ref="FR13:FR41" si="30">$FM$5*FA13^3+$FM$6*FA13^2+$FM$7*FA13+$FM$8</f>
        <v>4.2746565391816604</v>
      </c>
      <c r="FS13" s="305">
        <f>10^FR13</f>
        <v>18821.599987257796</v>
      </c>
      <c r="FT13" s="205">
        <f>FS13*0.000145038</f>
        <v>2.7298472189518961</v>
      </c>
      <c r="FU13" s="207">
        <f t="shared" ref="FU13:FU41" si="31">$FP$5*FA13^4+$FP$6*$BO13^3+$FP$7*FA13^2+$FP$8*FA13+$FP$9</f>
        <v>53.696301588999411</v>
      </c>
      <c r="FV13" s="195">
        <f>-0.349+0.754*(FT13^-0.0052)*(6.65-0.032*$C$45+0.0027*$C$45^2+0.011*$E$44-0.0001*$E$44^2+0.006*$E$43-0.00014*$E$43^2-0.08*$EY$4-1.06*($EY$5/($EY$5+$EY$4)))+(2.56+0.03*$EY$4+0.71*($EY$5/($EY$5+$EY$4))+0.012*$E$43-0.0001*$E$43^2-0.01*$E$42)/(1+EXP(-0.7814-0.5785*LOG(FT13)+0.8834*LOG(FU13)))</f>
        <v>5.078046812610328</v>
      </c>
      <c r="FW13" s="50">
        <f>10^FV13</f>
        <v>119686.95349440268</v>
      </c>
      <c r="FX13" s="205">
        <f>FW13*0.00689476</f>
        <v>825.21281947506782</v>
      </c>
      <c r="FY13" s="213">
        <f>LOG(FX13)</f>
        <v>2.9165659660098373</v>
      </c>
      <c r="FZ13" s="428">
        <f>(20+$GD$4*3*FD13/$GD$3)^0.58/(650+($GD$4*3*FD13/$GD$3)^0.58)</f>
        <v>1.012055946173201E-2</v>
      </c>
      <c r="GA13" s="420">
        <f>FZ13*(4200000*(1-$GD$3/100)+3*FD13*$GD$4*$GD$3/10000)+(1-FZ13)*((1-$GD$3/100)/4200000+$GD$3/(3*$GD$4*FD13))^-1</f>
        <v>33177.826590531469</v>
      </c>
      <c r="GB13" s="429">
        <f>LOG(GA13*0.00689476)</f>
        <v>2.3593670863037981</v>
      </c>
      <c r="GC13" s="336">
        <f t="shared" ref="GC13:GC41" si="32">(20+$GD$4*3*FL13/$GD$3)^0.58/(650+($GD$4*3*FL13/$GD$3)^0.58)</f>
        <v>1.0484792548603504E-2</v>
      </c>
      <c r="GD13" s="337">
        <f t="shared" ref="GD13:GD41" si="33">GC13*(4200000*(1-$GD$3/100)+3*FL13*$GD$4*$GD$3/10000)+(1-GC13)*((1-$GD$3/100)/4200000+$GD$3/(3*$GD$4*FL13))^-1</f>
        <v>34373.308712974285</v>
      </c>
      <c r="GE13" s="360">
        <f>LOG(GD13*0.00689476)</f>
        <v>2.3747404919558588</v>
      </c>
      <c r="GF13" s="336">
        <f t="shared" ref="GF13:GF41" si="34">(20+$GD$4*3*FT13/$GD$3)^0.58/(650+($GD$4*3*FT13/$GD$3)^0.58)</f>
        <v>1.3014163061143664E-2</v>
      </c>
      <c r="GG13" s="337">
        <f t="shared" ref="GG13:GG41" si="35">GF13*(4200000*(1-$GD$3/100)+3*FT13*$GD$4*$GD$3/10000)+(1-GF13)*((1-$GD$3/100)/4200000+$GD$3/(3*$GD$4*FT13))^-1</f>
        <v>42676.321082795235</v>
      </c>
      <c r="GH13" s="360">
        <f>LOG(GG13*0.00689476)</f>
        <v>2.468706127359396</v>
      </c>
      <c r="GL13" s="30">
        <v>1E-4</v>
      </c>
      <c r="GM13" s="53">
        <f>LOG(GL13)</f>
        <v>-4</v>
      </c>
      <c r="GN13" s="362">
        <v>2.0562608173919834</v>
      </c>
      <c r="GO13" s="48">
        <f>3.750063+0.02932*$C$52-0.001767*$C$52^2-0.002841*$E$51-0.058097*$GR$4-0.802208*($GR$5/($GR$5+$GR$4))+(3.871977-0.0021*$E$51+0.003958*$E$50-0.000017*$E$50^2+0.00547*$E$49)/(1+EXP(-0.603313-0.313351*LOG(GL13)-0.393532*LOG($I$13)))</f>
        <v>4.818522926707514</v>
      </c>
      <c r="GP13" s="69">
        <f>10^GO13</f>
        <v>65845.018906896861</v>
      </c>
      <c r="GQ13" s="48">
        <f>GP13*0.00689476</f>
        <v>453.98560255851618</v>
      </c>
      <c r="GR13" s="61">
        <f>LOG(GQ13)</f>
        <v>2.6570420801070234</v>
      </c>
      <c r="GS13" s="200">
        <f>GL13*2*PI()</f>
        <v>6.2831853071795862E-4</v>
      </c>
      <c r="GT13" s="196">
        <f>LOG(GS13)</f>
        <v>-3.2018201316418851</v>
      </c>
      <c r="GU13" s="236">
        <f>HC13/$IE13</f>
        <v>3.4595377594990473</v>
      </c>
      <c r="GV13" s="420">
        <f>10^GU13</f>
        <v>2880.9635227029512</v>
      </c>
      <c r="GW13" s="195">
        <f>GV13*0.000145038</f>
        <v>0.41784918740579063</v>
      </c>
      <c r="GX13" s="196">
        <f>HF13/$IF13</f>
        <v>59.155111126696553</v>
      </c>
      <c r="GY13" s="195">
        <f>-0.349+0.754*(GW13^-0.0052)*(6.65-0.032*$C$52+0.0027*$C$52^2+0.011*$E$51-0.0001*$E$51^2+0.006*$E$50-0.00014*$E$50^2-0.08*$GR$4-1.06*($GR$5/($GR$5+$GR$4)))+(2.56+0.03*$GR$4+0.71*($GR$5/($GR$5+$GR$4))+0.012*$E$50-0.0001*$E$50^2-0.01*$E$49)/(1+EXP(-0.7814-0.5785*LOG(GW13)+0.8834*LOG(GX13)))</f>
        <v>4.9399136354223527</v>
      </c>
      <c r="GZ13" s="50">
        <f>10^GY13</f>
        <v>87079.04057988085</v>
      </c>
      <c r="HA13" s="205">
        <f>GZ13*0.00689476</f>
        <v>600.38908582853924</v>
      </c>
      <c r="HB13" s="213">
        <f>LOG(HA13)</f>
        <v>2.7784327888218616</v>
      </c>
      <c r="HC13" s="25">
        <f t="shared" ref="HC13:HC41" si="36">$HE$5*GT13^3+$HE$6*GT13^2+$HE$7*GT13+$HE$8</f>
        <v>3.5587811500990871</v>
      </c>
      <c r="HD13" s="305">
        <f>10^HC13</f>
        <v>3620.6050272229563</v>
      </c>
      <c r="HE13" s="205">
        <f>HD13*0.000145038</f>
        <v>0.5251253119383632</v>
      </c>
      <c r="HF13" s="207">
        <f t="shared" ref="HF13:HF41" si="37">$HH$5*$BO13^4+$HH$6*$BO13^3+$HH$7*$BO13^2+$HH$8*$BO13+$HH$9</f>
        <v>57.242399321361312</v>
      </c>
      <c r="HG13" s="195">
        <f>-0.349+0.754*(HE13^-0.0052)*(6.65-0.032*$C$52+0.0027*$C$52^2+0.011*$E$51-0.0001*$E$51^2+0.006*$E$50-0.00014*$E$50^2-0.08*$GR$4-1.06*($GR$5/($GR$5+$GR$4)))+(2.56+0.03*$GR$4+0.71*($GR$5/($GR$5+$GR$4))+0.012*$E$50-0.0001*$E$50^2-0.01*$E$49)/(1+EXP(-0.7814-0.5785*LOG(HE13)+0.8834*LOG(HF13)))</f>
        <v>4.9835253261128942</v>
      </c>
      <c r="HH13" s="50">
        <f>10^HG13</f>
        <v>96277.615613812566</v>
      </c>
      <c r="HI13" s="205">
        <f>HH13*0.00689476</f>
        <v>663.81105302949027</v>
      </c>
      <c r="HJ13" s="213">
        <f>LOG(HI13)</f>
        <v>2.8220444795124036</v>
      </c>
      <c r="HK13" s="305">
        <f t="shared" ref="HK13:HK41" si="38">$HF$5*GT13^3+$HF$6*GT13^2+$HF$7*GT13+$HF$8</f>
        <v>4.1597741916367958</v>
      </c>
      <c r="HL13" s="305">
        <f>10^HK13</f>
        <v>14446.884198438813</v>
      </c>
      <c r="HM13" s="205">
        <f>HL13*0.000145038</f>
        <v>2.0953471903731686</v>
      </c>
      <c r="HN13" s="207">
        <f t="shared" ref="HN13:HN41" si="39">$HI$5*GT13^4+$HI$6*$BO13^3+$HI$7*GT13^2+$HI$8*GT13+$HI$9</f>
        <v>55.707748729607964</v>
      </c>
      <c r="HO13" s="195">
        <f>-0.349+0.754*(HM13^-0.0052)*(6.65-0.032*$C$52+0.0027*$C$52^2+0.011*$E$51-0.0001*$E$51^2+0.006*$E$50-0.00014*$E$50^2-0.08*$GR$4-1.06*($GR$5/($GR$5+$GR$4)))+(2.56+0.03*$GR$4+0.71*($GR$5/($GR$5+$GR$4))+0.012*$E$50-0.0001*$E$50^2-0.01*$E$49)/(1+EXP(-0.7814-0.5785*LOG(HM13)+0.8834*LOG(HN13)))</f>
        <v>5.2240118548904739</v>
      </c>
      <c r="HP13" s="50">
        <f>10^HO13</f>
        <v>167498.85973887448</v>
      </c>
      <c r="HQ13" s="205">
        <f>HP13*0.00689476</f>
        <v>1154.8644381732022</v>
      </c>
      <c r="HR13" s="213">
        <f>LOG(HQ13)</f>
        <v>3.0625310082899828</v>
      </c>
      <c r="HS13" s="428">
        <f>(20+$HW$4*3*GW13/$HW$3)^0.58/(650+($HW$4*3*GW13/$HW$3)^0.58)</f>
        <v>9.9340462593444142E-3</v>
      </c>
      <c r="HT13" s="420">
        <f>HS13*(4200000*(1-$HW$3/100)+3*GW13*$HW$4*$HW$3/10000)+(1-HS13)*((1-$HW$3/100)/4200000+$HW$3/(3*$HW$4*GW13))^-1</f>
        <v>34101.076355071578</v>
      </c>
      <c r="HU13" s="429">
        <f>LOG(HT13*0.00689476)</f>
        <v>2.3712872405354313</v>
      </c>
      <c r="HV13" s="336">
        <f t="shared" ref="HV13:HV41" si="40">(20+$HW$4*3*HE13/$HW$3)^0.58/(650+($HW$4*3*HE13/$HW$3)^0.58)</f>
        <v>1.0225424849285642E-2</v>
      </c>
      <c r="HW13" s="337">
        <f t="shared" ref="HW13:HW41" si="41">HV13*(4200000*(1-$HW$3/100)+3*HE13*$HW$4*$HW$3/10000)+(1-HV13)*((1-$HW$3/100)/4200000+$HW$3/(3*$HW$4*HE13))^-1</f>
        <v>35102.451133586255</v>
      </c>
      <c r="HX13" s="360">
        <f>LOG(HW13*0.00689476)</f>
        <v>2.3838565968346668</v>
      </c>
      <c r="HY13" s="336">
        <f t="shared" ref="HY13:HY41" si="42">(20+$HW$4*3*HM13/$HW$3)^0.58/(650+($HW$4*3*HM13/$HW$3)^0.58)</f>
        <v>1.3951915170487614E-2</v>
      </c>
      <c r="HZ13" s="337">
        <f t="shared" ref="HZ13:HZ41" si="43">HY13*(4200000*(1-$HW$3/100)+3*HM13*$HW$4*$HW$3/10000)+(1-HY13)*((1-$HW$3/100)/4200000+$HW$3/(3*$HW$4*HM13))^-1</f>
        <v>47911.522794130316</v>
      </c>
      <c r="IA13" s="360">
        <f>LOG(HZ13*0.00689476)</f>
        <v>2.5189591278597812</v>
      </c>
      <c r="IE13" s="303">
        <v>1.0286868933075066</v>
      </c>
      <c r="IF13" s="303">
        <v>0.96766616157243523</v>
      </c>
      <c r="IM13" s="205"/>
    </row>
    <row r="14" spans="1:247" ht="15.75" thickBot="1">
      <c r="C14" s="323" t="s">
        <v>110</v>
      </c>
      <c r="D14" s="324">
        <v>8.75</v>
      </c>
      <c r="E14" s="324">
        <v>-2.8559999999999999</v>
      </c>
      <c r="F14" s="291">
        <v>60</v>
      </c>
      <c r="G14" s="2">
        <f t="shared" si="0"/>
        <v>519.67000000000007</v>
      </c>
      <c r="H14" s="2">
        <f t="shared" si="1"/>
        <v>7246225972.4306908</v>
      </c>
      <c r="I14" s="28">
        <f t="shared" si="2"/>
        <v>72.462259724306904</v>
      </c>
      <c r="M14" s="30">
        <v>1E-3</v>
      </c>
      <c r="N14" s="53">
        <f>LOG(M14)</f>
        <v>-3</v>
      </c>
      <c r="O14" s="210">
        <v>2.4477807135527199</v>
      </c>
      <c r="P14" s="196">
        <f t="shared" ref="P14:P41" si="44">3.750063+0.02932*$C$24-0.001767*$C$24^2-0.002841*$E$23-0.058097*$S$4-0.802208*($S$5/($S$5+$S$4))+(3.871977-0.0021*$E$23+0.003958*$E$22-0.000017*$E$22^2+0.00547*$E$21)/(1+EXP(-0.603313-0.313351*LOG(M14)-0.393532*LOG($I$13)))</f>
        <v>5.0329408713265629</v>
      </c>
      <c r="Q14" s="50">
        <f t="shared" ref="Q14:Q41" si="45">10^P14</f>
        <v>107879.98349256415</v>
      </c>
      <c r="R14" s="196">
        <f t="shared" ref="R14:R41" si="46">Q14*0.00689476</f>
        <v>743.80659498519151</v>
      </c>
      <c r="S14" s="213">
        <f t="shared" ref="S14:S41" si="47">LOG(R14)</f>
        <v>2.8714600247260718</v>
      </c>
      <c r="T14" s="200">
        <f t="shared" ref="T14:T41" si="48">M14*2*PI()</f>
        <v>6.2831853071795866E-3</v>
      </c>
      <c r="U14" s="198">
        <f t="shared" ref="U14:U41" si="49">LOG(T14)</f>
        <v>-2.2018201316418851</v>
      </c>
      <c r="V14" s="202">
        <f t="shared" ref="V14:V41" si="50">AD14/$IE14</f>
        <v>4.1837653009494362</v>
      </c>
      <c r="W14" s="337">
        <f t="shared" ref="W14:W41" si="51">10^V14</f>
        <v>15267.407623578021</v>
      </c>
      <c r="X14" s="196">
        <f t="shared" ref="X14:X41" si="52">W14*0.000145038</f>
        <v>2.2143542669085092</v>
      </c>
      <c r="Y14" s="196">
        <f t="shared" ref="Y14:Y41" si="53">AG14/$IF14</f>
        <v>58.457596677804332</v>
      </c>
      <c r="Z14" s="196">
        <f t="shared" ref="Z14:Z41" si="54">-0.349+0.754*(X14^-0.0052)*(6.65-0.032*$C$24+0.0027*$C$24^2+0.011*$E$23-0.0001*$E$23^2+0.006*$E$22-0.00014*$E$22^2-0.08*$S$4-1.06*($S$5/($S$5+$S$4)))+(2.56+0.03*$S$4+0.71*($S$5/($S$5+$S$4))+0.012*$E$22-0.0001*$E$22^2-0.01*$E$21)/(1+EXP(-0.7814-0.5785*LOG(X14)+0.8834*LOG(Y14)))</f>
        <v>5.2293618188291253</v>
      </c>
      <c r="AA14" s="422">
        <f t="shared" ref="AA14:AA41" si="55">10^Z14</f>
        <v>169574.9973027221</v>
      </c>
      <c r="AB14" s="196">
        <f t="shared" ref="AB14:AB41" si="56">AA14*0.00689476</f>
        <v>1169.1789084029162</v>
      </c>
      <c r="AC14" s="213">
        <f t="shared" ref="AC14:AC41" si="57">LOG(AB14)</f>
        <v>3.0678809722286347</v>
      </c>
      <c r="AD14" s="25">
        <f t="shared" si="3"/>
        <v>4.2658905749037519</v>
      </c>
      <c r="AE14" s="305">
        <f t="shared" ref="AE14:AE41" si="58">10^AD14</f>
        <v>18445.506065555903</v>
      </c>
      <c r="AF14" s="205">
        <f>AE14*0.000145038</f>
        <v>2.675299308736097</v>
      </c>
      <c r="AG14" s="207">
        <f t="shared" ref="AG14:AG41" si="59">$AI$4*$U14^4+$AI$5*$U14^3+$AI$6*$U14^2+$AI$7*$U14+$AI$8</f>
        <v>55.516408355178768</v>
      </c>
      <c r="AH14" s="196">
        <f t="shared" si="4"/>
        <v>5.278669832145682</v>
      </c>
      <c r="AI14" s="50">
        <f>10^AH14</f>
        <v>189963.35542095208</v>
      </c>
      <c r="AJ14" s="205">
        <f>AI14*0.00689476</f>
        <v>1309.7517444221635</v>
      </c>
      <c r="AK14" s="213">
        <f>LOG(AJ14)</f>
        <v>3.1171889855451913</v>
      </c>
      <c r="AL14" s="305">
        <f t="shared" si="5"/>
        <v>4.6935822316911162</v>
      </c>
      <c r="AM14" s="305">
        <f t="shared" ref="AM14:AM41" si="60">10^AL14</f>
        <v>49383.541489464733</v>
      </c>
      <c r="AN14" s="205">
        <f t="shared" ref="AN14:AN41" si="61">AM14*0.000145038</f>
        <v>7.1624900905489861</v>
      </c>
      <c r="AO14" s="207">
        <f t="shared" ref="AO14:AO41" si="62">$AJ$4*$U14^4+$AJ$5*$U14^3+$AJ$6*$U14^2+$AJ$7*$U14+$AJ$8</f>
        <v>54.001661085574533</v>
      </c>
      <c r="AP14" s="196">
        <f t="shared" si="6"/>
        <v>5.4693902248623036</v>
      </c>
      <c r="AQ14" s="50">
        <f t="shared" ref="AQ14:AQ41" si="63">10^AP14</f>
        <v>294706.84619908291</v>
      </c>
      <c r="AR14" s="205">
        <f t="shared" ref="AR14:AR41" si="64">AQ14*0.00689476</f>
        <v>2031.9329748995888</v>
      </c>
      <c r="AS14" s="213">
        <f t="shared" ref="AS14:AS41" si="65">LOG(AR14)</f>
        <v>3.307909378261813</v>
      </c>
      <c r="AT14" s="336">
        <f t="shared" ref="AT14:AT41" si="66">(20+$AX$4*3*X14/$AX$3)^0.58/(650+($AX$4*3*AC14/$AX$3)^0.58)</f>
        <v>1.472926762133037E-2</v>
      </c>
      <c r="AU14" s="337">
        <f t="shared" ref="AU14:AU41" si="67">AT14*(4200000*(1-$AX$3/100)+3*X14*$AX$4*$AX$3/10000)+(1-AT14)*((1-$AX$3/100)/4200000+$AX$3/(3*$AX$4*X14))^-1</f>
        <v>50547.129013331556</v>
      </c>
      <c r="AV14" s="360">
        <f t="shared" ref="AV14:AV41" si="68">LOG(AU14*0.00689476)</f>
        <v>2.5422156468759534</v>
      </c>
      <c r="AW14" s="336">
        <f t="shared" ref="AW14:AW41" si="69">(20+$AX$4*3*AF14/$AX$3)^0.58/(650+($AX$4*3*AF14/$AX$3)^0.58)</f>
        <v>1.5789796954364891E-2</v>
      </c>
      <c r="AX14" s="337">
        <f t="shared" si="7"/>
        <v>54190.626942508599</v>
      </c>
      <c r="AY14" s="360">
        <f t="shared" ref="AY14:AY41" si="70">LOG(AX14*0.00689476)</f>
        <v>2.5724433288831476</v>
      </c>
      <c r="AZ14" s="336">
        <f t="shared" ref="AZ14:AZ41" si="71">(20+$AX$4*3*AN14/$AX$3)^0.58/(650+($AX$4*3*AN14/$AX$3)^0.58)</f>
        <v>2.3951341500832168E-2</v>
      </c>
      <c r="BA14" s="337">
        <f t="shared" si="8"/>
        <v>82242.121763003073</v>
      </c>
      <c r="BB14" s="360">
        <f t="shared" ref="BB14:BB41" si="72">LOG(BA14*0.00689476)</f>
        <v>2.7536134595506794</v>
      </c>
      <c r="BG14" s="30">
        <v>1E-3</v>
      </c>
      <c r="BH14" s="53">
        <f>LOG(BG14)</f>
        <v>-3</v>
      </c>
      <c r="BI14" s="363">
        <v>2.4580386964066601</v>
      </c>
      <c r="BJ14" s="305">
        <f t="shared" ref="BJ14:BJ41" si="73">3.750063+0.02932*$C$24-0.001767*$C$24^2-0.002841*$E$23-0.058097*$BM$4-0.802208*($BM$5/($BM$5+$BM$4))+(3.871977-0.0021*$E$23+0.003958*$E$22-0.000017*$E$22^2+0.00547*$E$21)/(1+EXP(-0.603313-0.313351*LOG(BG14)-0.393532*LOG($I$14)))</f>
        <v>5.0982577155388924</v>
      </c>
      <c r="BK14" s="50">
        <f t="shared" ref="BK14:BK41" si="74">10^BJ14</f>
        <v>125388.50245826054</v>
      </c>
      <c r="BL14" s="305">
        <f t="shared" ref="BL14:BL41" si="75">BK14*0.00689476</f>
        <v>864.52363120911639</v>
      </c>
      <c r="BM14" s="349">
        <f t="shared" ref="BM14:BM41" si="76">LOG(BL14)</f>
        <v>2.9367768689384013</v>
      </c>
      <c r="BN14" s="200">
        <f t="shared" ref="BN14:BN41" si="77">BG14*2*PI()</f>
        <v>6.2831853071795866E-3</v>
      </c>
      <c r="BO14" s="198">
        <f t="shared" ref="BO14:BO41" si="78">LOG(BN14)</f>
        <v>-2.2018201316418851</v>
      </c>
      <c r="BP14" s="202">
        <f t="shared" ref="BP14:BP41" si="79">BX14/$IE14</f>
        <v>4.4008309382994559</v>
      </c>
      <c r="BQ14" s="337">
        <f t="shared" ref="BQ14:BQ41" si="80">10^BP14</f>
        <v>25166.970398615213</v>
      </c>
      <c r="BR14" s="196">
        <f t="shared" ref="BR14:BR41" si="81">BQ14*0.000145038</f>
        <v>3.6501670526743535</v>
      </c>
      <c r="BS14" s="196">
        <f t="shared" ref="BS14:BS41" si="82">CA14/$IF14</f>
        <v>61.497774676936778</v>
      </c>
      <c r="BT14" s="196">
        <f t="shared" ref="BT14:BT41" si="83">-0.349+0.754*(BR14^-0.0052)*(6.65-0.032*$C$24+0.0027*$C$24^2+0.011*$E$23-0.0001*$E$23^2+0.006*$E$22-0.00014*$E$22^2-0.08*$BM$4-1.06*($BM$5/($BM$5+$BM$4)))+(2.56+0.03*$BM$4+0.71*($BM$5/($BM$5+$BM$4))+0.012*$E$22-0.0001*$E$22^2-0.01*$E$21)/(1+EXP(-0.7814-0.5785*LOG(BR14)+0.8834*LOG(BS14)))</f>
        <v>5.3124783771072606</v>
      </c>
      <c r="BU14" s="50">
        <f t="shared" ref="BU14:BU41" si="84">10^BT14</f>
        <v>205342.27869678853</v>
      </c>
      <c r="BV14" s="205">
        <f t="shared" ref="BV14:BV41" si="85">BU14*0.00689476</f>
        <v>1415.7857294674698</v>
      </c>
      <c r="BW14" s="213">
        <f t="shared" ref="BW14:BW41" si="86">LOG(BV14)</f>
        <v>3.1509975305067695</v>
      </c>
      <c r="BX14" s="305">
        <f t="shared" si="9"/>
        <v>4.4872171049308527</v>
      </c>
      <c r="BY14" s="305">
        <f t="shared" ref="BY14:BY41" si="87">10^BX14</f>
        <v>30705.565839354225</v>
      </c>
      <c r="BZ14" s="205">
        <f>BY14*0.000145038</f>
        <v>4.453473858208258</v>
      </c>
      <c r="CA14" s="207">
        <f>$CC$5*$BO14^4+$CC$6*$BO14^3+$CC$7*$BO14^2+$CC$8*$BO14+$CC$9</f>
        <v>58.403625292996381</v>
      </c>
      <c r="CB14" s="196">
        <f t="shared" si="10"/>
        <v>5.3647648535694419</v>
      </c>
      <c r="CC14" s="50">
        <f>10^CB14</f>
        <v>231614.0248622098</v>
      </c>
      <c r="CD14" s="205">
        <f>CC14*0.00689476</f>
        <v>1596.9231140589695</v>
      </c>
      <c r="CE14" s="213">
        <f>LOG(CD14)</f>
        <v>3.2032840069689508</v>
      </c>
      <c r="CF14" s="305">
        <f t="shared" si="11"/>
        <v>5.2107180278887286</v>
      </c>
      <c r="CG14" s="305">
        <f t="shared" ref="CG14:CG41" si="88">10^CF14</f>
        <v>162449.36867417544</v>
      </c>
      <c r="CH14" s="205">
        <f t="shared" ref="CH14:CH41" si="89">CG14*0.000145038</f>
        <v>23.561331533765056</v>
      </c>
      <c r="CI14" s="207">
        <f t="shared" si="12"/>
        <v>51.330774901945276</v>
      </c>
      <c r="CJ14" s="196">
        <f t="shared" si="13"/>
        <v>5.7222040513354218</v>
      </c>
      <c r="CK14" s="50">
        <f t="shared" ref="CK14:CK41" si="90">10^CJ14</f>
        <v>527477.63623736252</v>
      </c>
      <c r="CL14" s="205">
        <f t="shared" ref="CL14:CL41" si="91">CK14*0.00689476</f>
        <v>3636.8317072239174</v>
      </c>
      <c r="CM14" s="213">
        <f t="shared" ref="CM14:CM41" si="92">LOG(CL14)</f>
        <v>3.5607232047349311</v>
      </c>
      <c r="CN14" s="336">
        <f t="shared" ref="CN14:CN41" si="93">(20+$CL$4*3*BR14/$CL$3)^0.58/(650+($CL$4*3*BR14/$CL$3)^0.58)</f>
        <v>1.8430420331951573E-2</v>
      </c>
      <c r="CO14" s="337">
        <f t="shared" ref="CO14:CO41" si="94">CN14*(4200000*(1-$CL$3/100)+3*BR14*$CL$4*$CL$3/10000)+(1-CN14)*((1-$CL$3/100)/4200000+$CL$3/(3*$CL$4*BR14))^-1</f>
        <v>64688.810008604254</v>
      </c>
      <c r="CP14" s="342">
        <f t="shared" ref="CP14:CP41" si="95">LOG(CO14*0.00689476)</f>
        <v>2.6493483154930013</v>
      </c>
      <c r="CQ14" s="336">
        <f t="shared" si="14"/>
        <v>2.0057961207809533E-2</v>
      </c>
      <c r="CR14" s="337">
        <f t="shared" si="15"/>
        <v>70408.22646231277</v>
      </c>
      <c r="CS14" s="340">
        <f t="shared" ref="CS14:CS41" si="96">LOG(CR14*0.00689476)</f>
        <v>2.6861425582584282</v>
      </c>
      <c r="CT14" s="336">
        <f t="shared" si="16"/>
        <v>4.5440245130903216E-2</v>
      </c>
      <c r="CU14" s="337">
        <f t="shared" si="17"/>
        <v>159693.92234771018</v>
      </c>
      <c r="CV14" s="342">
        <f t="shared" ref="CV14:CV41" si="97">LOG(CU14*0.00689476)</f>
        <v>3.0418075414160204</v>
      </c>
      <c r="CZ14" s="30">
        <v>1E-3</v>
      </c>
      <c r="DA14" s="53">
        <f>LOG(CZ14)</f>
        <v>-3</v>
      </c>
      <c r="DB14" s="345">
        <v>2.1252956457274639</v>
      </c>
      <c r="DC14" s="25">
        <f t="shared" ref="DC14:DC41" si="98">3.750063+0.02932*$C$31-0.001767*$C$31^2-0.002841*$E$30-0.058097*$DF$4-0.802208*($DF$5/($DF$5+$DF$4))+(3.871977-0.0021*$E$30+0.003958*$E$29-0.000017*$E$29^2+0.00547*$E$28)/(1+EXP(-0.603313-0.313351*LOG(CZ14)-0.393532*LOG($I$13)))</f>
        <v>4.8507461041200415</v>
      </c>
      <c r="DD14" s="50">
        <f t="shared" ref="DD14:DD41" si="99">10^DC14</f>
        <v>70916.305806583376</v>
      </c>
      <c r="DE14" s="305">
        <f t="shared" ref="DE14:DE41" si="100">DD14*0.00689476</f>
        <v>488.95090862299878</v>
      </c>
      <c r="DF14" s="26">
        <f t="shared" ref="DF14:DF41" si="101">LOG(DE14)</f>
        <v>2.6892652575195508</v>
      </c>
      <c r="DG14" s="200">
        <f t="shared" ref="DG14:DG41" si="102">CZ14*2*PI()</f>
        <v>6.2831853071795866E-3</v>
      </c>
      <c r="DH14" s="196">
        <f t="shared" ref="DH14:DH41" si="103">LOG(DG14)</f>
        <v>-2.2018201316418851</v>
      </c>
      <c r="DI14" s="202">
        <f t="shared" ref="DI14:DI41" si="104">DQ14/$IE14</f>
        <v>4.1837653009494362</v>
      </c>
      <c r="DJ14" s="337">
        <f t="shared" ref="DJ14:DJ41" si="105">10^DI14</f>
        <v>15267.407623578021</v>
      </c>
      <c r="DK14" s="196">
        <f t="shared" ref="DK14:DK41" si="106">DJ14*0.000145038</f>
        <v>2.2143542669085092</v>
      </c>
      <c r="DL14" s="196">
        <f t="shared" ref="DL14:DL41" si="107">DT14/$IF14</f>
        <v>58.457633393985375</v>
      </c>
      <c r="DM14" s="196">
        <f t="shared" ref="DM14:DM41" si="108">-0.349+0.754*(DK14^-0.0052)*(6.65-0.032*$C$31+0.0027*$C$31^2+0.011*$E$30-0.0001*$E$30^2+0.006*$E$29-0.00014*$E$29^2-0.08*$DF$4-1.06*($DF$5/($DF$5+$DF$4)))+(2.56+0.03*$DF$4+0.71*($DF$5/($DF$5+$DF$4))+0.012*$E$29-0.0001*$E$29^2-0.01*$E$28)/(1+EXP(-0.7814-0.5785*LOG(DK14)+0.8834*LOG(DL14)))</f>
        <v>5.0380177525074785</v>
      </c>
      <c r="DN14" s="50">
        <f t="shared" ref="DN14:DN41" si="109">10^DM14</f>
        <v>109148.49517951565</v>
      </c>
      <c r="DO14" s="205">
        <f t="shared" ref="DO14:DO41" si="110">DN14*0.00689476</f>
        <v>752.55267862391736</v>
      </c>
      <c r="DP14" s="213">
        <f t="shared" ref="DP14:DP41" si="111">LOG(DO14)</f>
        <v>2.8765369059069874</v>
      </c>
      <c r="DQ14" s="305">
        <f t="shared" si="18"/>
        <v>4.2658905749037519</v>
      </c>
      <c r="DR14" s="305">
        <f t="shared" ref="DR14:DR41" si="112">10^DQ14</f>
        <v>18445.506065555903</v>
      </c>
      <c r="DS14" s="205">
        <f>DR14*0.000145038</f>
        <v>2.675299308736097</v>
      </c>
      <c r="DT14" s="207">
        <f t="shared" si="19"/>
        <v>55.516443224051521</v>
      </c>
      <c r="DU14" s="196">
        <f t="shared" si="20"/>
        <v>5.0878827085656306</v>
      </c>
      <c r="DV14" s="50">
        <f>10^DU14</f>
        <v>122428.55075293248</v>
      </c>
      <c r="DW14" s="205">
        <f>DV14*0.00689476</f>
        <v>844.11547458928874</v>
      </c>
      <c r="DX14" s="213">
        <f>LOG(DW14)</f>
        <v>2.92640186196514</v>
      </c>
      <c r="DY14" s="25">
        <f t="shared" si="21"/>
        <v>4.7023775030424479</v>
      </c>
      <c r="DZ14" s="305">
        <f t="shared" ref="DZ14:DZ41" si="113">10^DY14</f>
        <v>50393.845834025196</v>
      </c>
      <c r="EA14" s="205">
        <f t="shared" ref="EA14:EA41" si="114">DZ14*0.000145038</f>
        <v>7.3090226120753465</v>
      </c>
      <c r="EB14" s="207">
        <f t="shared" si="22"/>
        <v>54.215917992672907</v>
      </c>
      <c r="EC14" s="196">
        <f t="shared" si="23"/>
        <v>5.2836512805874243</v>
      </c>
      <c r="ED14" s="50">
        <f t="shared" ref="ED14:ED41" si="115">10^EC14</f>
        <v>192154.81904148954</v>
      </c>
      <c r="EE14" s="205">
        <f t="shared" ref="EE14:EE41" si="116">ED14*0.00689476</f>
        <v>1324.8613601345003</v>
      </c>
      <c r="EF14" s="213">
        <f t="shared" ref="EF14:EF41" si="117">LOG(EE14)</f>
        <v>3.1221704339869336</v>
      </c>
      <c r="EG14" s="336">
        <f t="shared" ref="EG14:EG41" si="118">(20+$EF$4*3*DK14/$EF$3)^0.58/(650+($EF$4*3*DK14/$EF$3)^0.58)</f>
        <v>1.2308582305076868E-2</v>
      </c>
      <c r="EH14" s="337">
        <f t="shared" ref="EH14:EH41" si="119">EG14*(4200000*(1-$EF$3/100)+3*DK14*$EF$4*$EF$3/10000)+(1-EG14)*((1-$EF$3/100)/4200000+$EF$3/(3*$EF$4*DK14))^-1</f>
        <v>40758.014208351487</v>
      </c>
      <c r="EI14" s="360">
        <f t="shared" ref="EI14:EI41" si="120">LOG(EH14*0.00689476)</f>
        <v>2.4487321697701101</v>
      </c>
      <c r="EJ14" s="336">
        <f t="shared" si="24"/>
        <v>1.2957158312585785E-2</v>
      </c>
      <c r="EK14" s="337">
        <f t="shared" si="25"/>
        <v>42908.207023315103</v>
      </c>
      <c r="EL14" s="360">
        <f t="shared" ref="EL14:EL41" si="121">LOG(EK14*0.00689476)</f>
        <v>2.4710595207369046</v>
      </c>
      <c r="EM14" s="336">
        <f t="shared" si="26"/>
        <v>1.8478931899527571E-2</v>
      </c>
      <c r="EN14" s="337">
        <f t="shared" si="27"/>
        <v>61219.313965936293</v>
      </c>
      <c r="EO14" s="360">
        <f t="shared" ref="EO14:EO41" si="122">LOG(EN14*0.00689476)</f>
        <v>2.6254076119101279</v>
      </c>
      <c r="ES14" s="30">
        <v>1E-3</v>
      </c>
      <c r="ET14" s="53">
        <f>LOG(ES14)</f>
        <v>-3</v>
      </c>
      <c r="EU14" s="345">
        <v>2.3002074415749978</v>
      </c>
      <c r="EV14" s="305">
        <f t="shared" ref="EV14:EV41" si="123">3.750063+0.02932*$C$45-0.001767*$C$45^2-0.002841*$E$44-0.058097*$EY$4-0.802208*($EY$5/($EY$5+$EY$4))+(3.871977-0.0021*$E$44+0.003958*$E$43-0.000017*$E$43^2+0.00547*$E$42)/(1+EXP(-0.603313-0.313351*LOG(ES14)-0.393532*LOG($I$13)))</f>
        <v>4.837710400450776</v>
      </c>
      <c r="EW14" s="50">
        <f t="shared" ref="EW14:EW41" si="124">10^EV14</f>
        <v>68819.323705655363</v>
      </c>
      <c r="EX14" s="305">
        <f t="shared" ref="EX14:EX41" si="125">EW14*0.00689476</f>
        <v>474.49272031280435</v>
      </c>
      <c r="EY14" s="349">
        <f t="shared" ref="EY14:EY41" si="126">LOG(EX14)</f>
        <v>2.6762295538502849</v>
      </c>
      <c r="EZ14" s="200">
        <f t="shared" ref="EZ14:EZ41" si="127">ES14*2*PI()</f>
        <v>6.2831853071795866E-3</v>
      </c>
      <c r="FA14" s="198">
        <f t="shared" ref="FA14:FA41" si="128">LOG(EZ14)</f>
        <v>-2.2018201316418851</v>
      </c>
      <c r="FB14" s="196">
        <f t="shared" ref="FB14:FB41" si="129">FJ14/$IE14</f>
        <v>4.3798003507751186</v>
      </c>
      <c r="FC14" s="337">
        <f t="shared" ref="FC14:FC41" si="130">10^FB14</f>
        <v>23977.304065848548</v>
      </c>
      <c r="FD14" s="196">
        <f t="shared" ref="FD14:FD41" si="131">FC14*0.000145038</f>
        <v>3.4776202271025416</v>
      </c>
      <c r="FE14" s="196">
        <f t="shared" ref="FE14:FE41" si="132">FM14/$IF14</f>
        <v>58.438339043145469</v>
      </c>
      <c r="FF14" s="196">
        <f t="shared" ref="FF14:FF41" si="133">-0.349+0.754*(FD14^-0.0052)*(6.65-0.032*$C$45+0.0027*$C$45^2+0.011*$E$44-0.0001*$E$44^2+0.006*$E$43-0.00014*$E$43^2-0.08*$EY$4-1.06*($EY$5/($EY$5+$EY$4)))+(2.56+0.03*$EY$4+0.71*($EY$5/($EY$5+$EY$4))+0.012*$E$43-0.0001*$E$43^2-0.01*$E$42)/(1+EXP(-0.7814-0.5785*LOG(FD14)+0.8834*LOG(FE14)))</f>
        <v>5.0959392218846551</v>
      </c>
      <c r="FG14" s="50">
        <f t="shared" ref="FG14:FG41" si="134">10^FF14</f>
        <v>124720.89591482372</v>
      </c>
      <c r="FH14" s="205">
        <f t="shared" ref="FH14:FH41" si="135">FG14*0.00689476</f>
        <v>859.92064431768995</v>
      </c>
      <c r="FI14" s="213">
        <f t="shared" ref="FI14:FI41" si="136">LOG(FH14)</f>
        <v>2.9344583752841644</v>
      </c>
      <c r="FJ14" s="25">
        <f t="shared" si="28"/>
        <v>4.465773697222394</v>
      </c>
      <c r="FK14" s="305">
        <f t="shared" ref="FK14:FK41" si="137">10^FJ14</f>
        <v>29226.290533444899</v>
      </c>
      <c r="FL14" s="205">
        <f>FK14*0.000145038</f>
        <v>4.2389227263897817</v>
      </c>
      <c r="FM14" s="207">
        <f t="shared" si="29"/>
        <v>55.498119633602187</v>
      </c>
      <c r="FN14" s="196">
        <f t="shared" ref="FN14:FN41" si="138">-0.349+0.754*(FL14^-0.0052)*(6.65-0.032*$C$45+0.0027*$C$45^2+0.011*$E$44-0.0001*$E$44^2+0.006*$E$43-0.00014*$E$43^2-0.08*$EY$4-1.06*($EY$5/($EY$5+$EY$4)))+(2.56+0.03*$EY$4+0.71*($EY$5/($EY$5+$EY$4))+0.012*$E$43-0.0001*$E$43^2-0.01*$E$42)/(1+EXP(-0.7814-0.5785*LOG(FL14)+0.8834*LOG(FM14)))</f>
        <v>5.1489171041429325</v>
      </c>
      <c r="FO14" s="50">
        <f>10^FN14</f>
        <v>140901.98264248067</v>
      </c>
      <c r="FP14" s="205">
        <f>FO14*0.00689476</f>
        <v>971.48535384407</v>
      </c>
      <c r="FQ14" s="213">
        <f>LOG(FP14)</f>
        <v>2.9874362575424418</v>
      </c>
      <c r="FR14" s="305">
        <f t="shared" si="30"/>
        <v>4.8730026595618723</v>
      </c>
      <c r="FS14" s="305">
        <f t="shared" ref="FS14:FS41" si="139">10^FR14</f>
        <v>74645.332957737119</v>
      </c>
      <c r="FT14" s="205">
        <f t="shared" ref="FT14:FT41" si="140">FS14*0.000145038</f>
        <v>10.826409801524276</v>
      </c>
      <c r="FU14" s="207">
        <f t="shared" si="31"/>
        <v>52.817776852655371</v>
      </c>
      <c r="FV14" s="196">
        <f t="shared" ref="FV14:FV41" si="141">-0.349+0.754*(FT14^-0.0052)*(6.65-0.032*$C$45+0.0027*$C$45^2+0.011*$E$44-0.0001*$E$44^2+0.006*$E$43-0.00014*$E$43^2-0.08*$EY$4-1.06*($EY$5/($EY$5+$EY$4)))+(2.56+0.03*$EY$4+0.71*($EY$5/($EY$5+$EY$4))+0.012*$E$43-0.0001*$E$43^2-0.01*$E$42)/(1+EXP(-0.7814-0.5785*LOG(FT14)+0.8834*LOG(FU14)))</f>
        <v>5.3440694813989671</v>
      </c>
      <c r="FW14" s="50">
        <f t="shared" ref="FW14:FW41" si="142">10^FV14</f>
        <v>220835.80129638128</v>
      </c>
      <c r="FX14" s="205">
        <f t="shared" ref="FX14:FX41" si="143">FW14*0.00689476</f>
        <v>1522.6098493462378</v>
      </c>
      <c r="FY14" s="213">
        <f t="shared" ref="FY14:FY41" si="144">LOG(FX14)</f>
        <v>3.1825886347984764</v>
      </c>
      <c r="FZ14" s="336">
        <f t="shared" ref="FZ14:FZ41" si="145">(20+$GD$4*3*FD14/$GD$3)^0.58/(650+($GD$4*3*FD14/$GD$3)^0.58)</f>
        <v>1.400911267059555E-2</v>
      </c>
      <c r="GA14" s="337">
        <f t="shared" ref="GA14:GA41" si="146">FZ14*(4200000*(1-$GD$3/100)+3*FD14*$GD$4*$GD$3/10000)+(1-FZ14)*((1-$GD$3/100)/4200000+$GD$3/(3*$GD$4*FD14))^-1</f>
        <v>45942.91767643534</v>
      </c>
      <c r="GB14" s="360">
        <f t="shared" ref="GB14:GB41" si="147">LOG(GA14*0.00689476)</f>
        <v>2.5007377256807937</v>
      </c>
      <c r="GC14" s="336">
        <f t="shared" si="32"/>
        <v>1.4969469998229562E-2</v>
      </c>
      <c r="GD14" s="337">
        <f t="shared" si="33"/>
        <v>49096.22155396772</v>
      </c>
      <c r="GE14" s="360">
        <f t="shared" ref="GE14:GE41" si="148">LOG(GD14*0.00689476)</f>
        <v>2.5295672234979465</v>
      </c>
      <c r="GF14" s="336">
        <f t="shared" si="34"/>
        <v>2.1879366624039234E-2</v>
      </c>
      <c r="GG14" s="337">
        <f t="shared" si="35"/>
        <v>71792.435036688243</v>
      </c>
      <c r="GH14" s="360">
        <f t="shared" ref="GH14:GH41" si="149">LOG(GG14*0.00689476)</f>
        <v>2.6945978372669774</v>
      </c>
      <c r="GL14" s="30">
        <v>1E-3</v>
      </c>
      <c r="GM14" s="53">
        <f>LOG(GL14)</f>
        <v>-3</v>
      </c>
      <c r="GN14" s="363">
        <v>2.2578587189463541</v>
      </c>
      <c r="GO14" s="305">
        <f t="shared" ref="GO14:GO41" si="150">3.750063+0.02932*$C$52-0.001767*$C$52^2-0.002841*$E$51-0.058097*$GR$4-0.802208*($GR$5/($GR$5+$GR$4))+(3.871977-0.0021*$E$51+0.003958*$E$50-0.000017*$E$50^2+0.00547*$E$49)/(1+EXP(-0.603313-0.313351*LOG(GL14)-0.393532*LOG($I$13)))</f>
        <v>5.1186904429919799</v>
      </c>
      <c r="GP14" s="50">
        <f t="shared" ref="GP14:GP41" si="151">10^GO14</f>
        <v>131428.76984834284</v>
      </c>
      <c r="GQ14" s="305">
        <f t="shared" ref="GQ14:GQ41" si="152">GP14*0.00689476</f>
        <v>906.16982519956025</v>
      </c>
      <c r="GR14" s="26">
        <f t="shared" ref="GR14:GR41" si="153">LOG(GQ14)</f>
        <v>2.9572095963914893</v>
      </c>
      <c r="GS14" s="200">
        <f t="shared" ref="GS14:GS41" si="154">GL14*2*PI()</f>
        <v>6.2831853071795866E-3</v>
      </c>
      <c r="GT14" s="196">
        <f t="shared" ref="GT14:GT41" si="155">LOG(GS14)</f>
        <v>-2.2018201316418851</v>
      </c>
      <c r="GU14" s="202">
        <f t="shared" ref="GU14:GU41" si="156">HC14/$IE14</f>
        <v>4.1277759269712675</v>
      </c>
      <c r="GV14" s="337">
        <f t="shared" ref="GV14:GV41" si="157">10^GU14</f>
        <v>13420.723439871332</v>
      </c>
      <c r="GW14" s="196">
        <f t="shared" ref="GW14:GW41" si="158">GV14*0.000145038</f>
        <v>1.9465148862720583</v>
      </c>
      <c r="GX14" s="196">
        <f t="shared" ref="GX14:GX41" si="159">HF14/$IF14</f>
        <v>61.383801659261941</v>
      </c>
      <c r="GY14" s="196">
        <f t="shared" ref="GY14:GY41" si="160">-0.349+0.754*(GW14^-0.0052)*(6.65-0.032*$C$52+0.0027*$C$52^2+0.011*$E$51-0.0001*$E$51^2+0.006*$E$50-0.00014*$E$50^2-0.08*$GR$4-1.06*($GR$5/($GR$5+$GR$4)))+(2.56+0.03*$GR$4+0.71*($GR$5/($GR$5+$GR$4))+0.012*$E$50-0.0001*$E$50^2-0.01*$E$49)/(1+EXP(-0.7814-0.5785*LOG(GW14)+0.8834*LOG(GX14)))</f>
        <v>5.1811735764494404</v>
      </c>
      <c r="GZ14" s="50">
        <f t="shared" ref="GZ14:GZ41" si="161">10^GY14</f>
        <v>151765.68150574193</v>
      </c>
      <c r="HA14" s="205">
        <f t="shared" ref="HA14:HA41" si="162">GZ14*0.00689476</f>
        <v>1046.3879502185291</v>
      </c>
      <c r="HB14" s="213">
        <f t="shared" ref="HB14:HB41" si="163">LOG(HA14)</f>
        <v>3.0196927298489493</v>
      </c>
      <c r="HC14" s="25">
        <f t="shared" si="36"/>
        <v>4.2088021568000817</v>
      </c>
      <c r="HD14" s="305">
        <f t="shared" ref="HD14:HD41" si="164">10^HC14</f>
        <v>16173.430878545701</v>
      </c>
      <c r="HE14" s="205">
        <f>HD14*0.000145038</f>
        <v>2.3457620677625113</v>
      </c>
      <c r="HF14" s="207">
        <f t="shared" si="37"/>
        <v>58.295386621714997</v>
      </c>
      <c r="HG14" s="196">
        <f t="shared" ref="HG14:HG41" si="165">-0.349+0.754*(HE14^-0.0052)*(6.65-0.032*$C$52+0.0027*$C$52^2+0.011*$E$51-0.0001*$E$51^2+0.006*$E$50-0.00014*$E$50^2-0.08*$GR$4-1.06*($GR$5/($GR$5+$GR$4)))+(2.56+0.03*$GR$4+0.71*($GR$5/($GR$5+$GR$4))+0.012*$E$50-0.0001*$E$50^2-0.01*$E$49)/(1+EXP(-0.7814-0.5785*LOG(HE14)+0.8834*LOG(HF14)))</f>
        <v>5.2302986860127847</v>
      </c>
      <c r="HH14" s="50">
        <f>10^HG14</f>
        <v>169941.20211934074</v>
      </c>
      <c r="HI14" s="205">
        <f>HH14*0.00689476</f>
        <v>1171.7038027243457</v>
      </c>
      <c r="HJ14" s="213">
        <f>LOG(HI14)</f>
        <v>3.0688178394122936</v>
      </c>
      <c r="HK14" s="305">
        <f t="shared" si="38"/>
        <v>4.7781883963652092</v>
      </c>
      <c r="HL14" s="305">
        <f t="shared" ref="HL14:HL41" si="166">10^HK14</f>
        <v>60005.13212648192</v>
      </c>
      <c r="HM14" s="205">
        <f t="shared" ref="HM14:HM41" si="167">HL14*0.000145038</f>
        <v>8.7030243533606857</v>
      </c>
      <c r="HN14" s="207">
        <f t="shared" si="39"/>
        <v>53.930472497405979</v>
      </c>
      <c r="HO14" s="196">
        <f t="shared" ref="HO14:HO41" si="168">-0.349+0.754*(HM14^-0.0052)*(6.65-0.032*$C$52+0.0027*$C$52^2+0.011*$E$51-0.0001*$E$51^2+0.006*$E$50-0.00014*$E$50^2-0.08*$GR$4-1.06*($GR$5/($GR$5+$GR$4)))+(2.56+0.03*$GR$4+0.71*($GR$5/($GR$5+$GR$4))+0.012*$E$50-0.0001*$E$50^2-0.01*$E$49)/(1+EXP(-0.7814-0.5785*LOG(HM14)+0.8834*LOG(HN14)))</f>
        <v>5.5026128173764519</v>
      </c>
      <c r="HP14" s="50">
        <f t="shared" ref="HP14:HP41" si="169">10^HO14</f>
        <v>318136.0008006561</v>
      </c>
      <c r="HQ14" s="205">
        <f t="shared" ref="HQ14:HQ41" si="170">HP14*0.00689476</f>
        <v>2193.4713728803317</v>
      </c>
      <c r="HR14" s="213">
        <f t="shared" ref="HR14:HR41" si="171">LOG(HQ14)</f>
        <v>3.3411319707759612</v>
      </c>
      <c r="HS14" s="336">
        <f t="shared" ref="HS14:HS41" si="172">(20+$HW$4*3*GW14/$HW$3)^0.58/(650+($HW$4*3*GW14/$HW$3)^0.58)</f>
        <v>1.3632469214407611E-2</v>
      </c>
      <c r="HT14" s="337">
        <f t="shared" ref="HT14:HT41" si="173">HS14*(4200000*(1-$HW$3/100)+3*GW14*$HW$4*$HW$3/10000)+(1-HS14)*((1-$HW$3/100)/4200000+$HW$3/(3*$HW$4*GW14))^-1</f>
        <v>46813.32488380721</v>
      </c>
      <c r="HU14" s="360">
        <f t="shared" ref="HU14:HU41" si="174">LOG(HT14*0.00689476)</f>
        <v>2.5088886410856013</v>
      </c>
      <c r="HV14" s="336">
        <f t="shared" si="40"/>
        <v>1.447716372523054E-2</v>
      </c>
      <c r="HW14" s="337">
        <f t="shared" si="41"/>
        <v>49717.299184129392</v>
      </c>
      <c r="HX14" s="360">
        <f t="shared" ref="HX14:HX41" si="175">LOG(HW14*0.00689476)</f>
        <v>2.5350266816296148</v>
      </c>
      <c r="HY14" s="336">
        <f t="shared" si="42"/>
        <v>2.4867420879228216E-2</v>
      </c>
      <c r="HZ14" s="337">
        <f t="shared" si="43"/>
        <v>85454.509827578935</v>
      </c>
      <c r="IA14" s="360">
        <f t="shared" ref="IA14:IA41" si="176">LOG(HZ14*0.00689476)</f>
        <v>2.7702541407786629</v>
      </c>
      <c r="IB14" s="336"/>
      <c r="IE14" s="303">
        <v>1.0196295126630739</v>
      </c>
      <c r="IF14" s="303">
        <v>0.94968680736506739</v>
      </c>
      <c r="IM14" s="205"/>
    </row>
    <row r="15" spans="1:247">
      <c r="B15" s="303" t="s">
        <v>16</v>
      </c>
      <c r="M15" s="30">
        <v>0.01</v>
      </c>
      <c r="N15" s="53">
        <f>LOG(M15)</f>
        <v>-2</v>
      </c>
      <c r="O15" s="210">
        <v>2.687457605727142</v>
      </c>
      <c r="P15" s="196">
        <f t="shared" si="44"/>
        <v>5.3115390901265966</v>
      </c>
      <c r="Q15" s="50">
        <f t="shared" si="45"/>
        <v>204898.64675341547</v>
      </c>
      <c r="R15" s="196">
        <f t="shared" si="46"/>
        <v>1412.7269936895789</v>
      </c>
      <c r="S15" s="213">
        <f t="shared" si="47"/>
        <v>3.150058243526106</v>
      </c>
      <c r="T15" s="200">
        <f t="shared" si="48"/>
        <v>6.2831853071795868E-2</v>
      </c>
      <c r="U15" s="198">
        <f t="shared" si="49"/>
        <v>-1.2018201316418848</v>
      </c>
      <c r="V15" s="202">
        <f t="shared" si="50"/>
        <v>4.826820203793238</v>
      </c>
      <c r="W15" s="337">
        <f t="shared" si="51"/>
        <v>67115.094155367682</v>
      </c>
      <c r="X15" s="196">
        <f t="shared" si="52"/>
        <v>9.7342390261062182</v>
      </c>
      <c r="Y15" s="196">
        <f t="shared" si="53"/>
        <v>59.843225179150174</v>
      </c>
      <c r="Z15" s="196">
        <f t="shared" si="54"/>
        <v>5.4943366879980378</v>
      </c>
      <c r="AA15" s="422">
        <f t="shared" si="55"/>
        <v>312130.84493634326</v>
      </c>
      <c r="AB15" s="196">
        <f t="shared" si="56"/>
        <v>2152.0672644333022</v>
      </c>
      <c r="AC15" s="213">
        <f t="shared" si="57"/>
        <v>3.3328558413975471</v>
      </c>
      <c r="AD15" s="25">
        <f t="shared" si="3"/>
        <v>4.8911327238147582</v>
      </c>
      <c r="AE15" s="305">
        <f t="shared" si="58"/>
        <v>77827.43614751866</v>
      </c>
      <c r="AF15" s="205">
        <f t="shared" ref="AF15:AF41" si="177">AE15*0.000145038</f>
        <v>11.287935683963811</v>
      </c>
      <c r="AG15" s="207">
        <f t="shared" si="59"/>
        <v>55.914671825191071</v>
      </c>
      <c r="AH15" s="196">
        <f t="shared" si="4"/>
        <v>5.5447512996039183</v>
      </c>
      <c r="AI15" s="50">
        <f t="shared" ref="AI15:AI41" si="178">10^AH15</f>
        <v>350551.07205092587</v>
      </c>
      <c r="AJ15" s="205">
        <f t="shared" ref="AJ15:AJ41" si="179">AI15*0.00689476</f>
        <v>2416.9655095338417</v>
      </c>
      <c r="AK15" s="213">
        <f t="shared" ref="AK15:AK41" si="180">LOG(AJ15)</f>
        <v>3.3832704530034277</v>
      </c>
      <c r="AL15" s="305">
        <f t="shared" si="5"/>
        <v>5.2836476230513885</v>
      </c>
      <c r="AM15" s="305">
        <f t="shared" si="60"/>
        <v>192153.20076116378</v>
      </c>
      <c r="AN15" s="205">
        <f t="shared" si="61"/>
        <v>27.869515931997672</v>
      </c>
      <c r="AO15" s="207">
        <f t="shared" si="62"/>
        <v>52.706576821155402</v>
      </c>
      <c r="AP15" s="196">
        <f t="shared" si="6"/>
        <v>5.7382085340536246</v>
      </c>
      <c r="AQ15" s="50">
        <f t="shared" si="63"/>
        <v>547278.68519871146</v>
      </c>
      <c r="AR15" s="205">
        <f t="shared" si="64"/>
        <v>3773.3551875606677</v>
      </c>
      <c r="AS15" s="213">
        <f t="shared" si="65"/>
        <v>3.576727687453134</v>
      </c>
      <c r="AT15" s="336">
        <f t="shared" si="66"/>
        <v>2.808197499062455E-2</v>
      </c>
      <c r="AU15" s="337">
        <f t="shared" si="67"/>
        <v>96442.877017203893</v>
      </c>
      <c r="AV15" s="360">
        <f t="shared" si="68"/>
        <v>2.8227893108707804</v>
      </c>
      <c r="AW15" s="336">
        <f t="shared" si="69"/>
        <v>2.9853179064086438E-2</v>
      </c>
      <c r="AX15" s="337">
        <f t="shared" si="7"/>
        <v>102538.02628061952</v>
      </c>
      <c r="AY15" s="360">
        <f t="shared" si="70"/>
        <v>2.8494041069984721</v>
      </c>
      <c r="AZ15" s="336">
        <f t="shared" si="71"/>
        <v>4.7490426884249017E-2</v>
      </c>
      <c r="BA15" s="337">
        <f t="shared" si="8"/>
        <v>163242.64980096446</v>
      </c>
      <c r="BB15" s="360">
        <f t="shared" si="72"/>
        <v>3.0513527891490937</v>
      </c>
      <c r="BG15" s="30">
        <v>0.01</v>
      </c>
      <c r="BH15" s="53">
        <f>LOG(BG15)</f>
        <v>-2</v>
      </c>
      <c r="BI15" s="363">
        <v>2.6911815254123108</v>
      </c>
      <c r="BJ15" s="305">
        <f t="shared" si="73"/>
        <v>5.3729526208285634</v>
      </c>
      <c r="BK15" s="50">
        <f t="shared" si="74"/>
        <v>236022.07318598608</v>
      </c>
      <c r="BL15" s="305">
        <f t="shared" si="75"/>
        <v>1627.3155493198094</v>
      </c>
      <c r="BM15" s="349">
        <f t="shared" si="76"/>
        <v>3.2114717742280732</v>
      </c>
      <c r="BN15" s="200">
        <f t="shared" si="77"/>
        <v>6.2831853071795868E-2</v>
      </c>
      <c r="BO15" s="198">
        <f t="shared" si="78"/>
        <v>-1.2018201316418848</v>
      </c>
      <c r="BP15" s="202">
        <f t="shared" si="79"/>
        <v>4.9930528226888438</v>
      </c>
      <c r="BQ15" s="337">
        <f t="shared" si="80"/>
        <v>98413.079706684744</v>
      </c>
      <c r="BR15" s="196">
        <f t="shared" si="81"/>
        <v>14.273636254498141</v>
      </c>
      <c r="BS15" s="196">
        <f t="shared" si="82"/>
        <v>62.302220930978613</v>
      </c>
      <c r="BT15" s="196">
        <f t="shared" si="83"/>
        <v>5.5627195633799191</v>
      </c>
      <c r="BU15" s="50">
        <f t="shared" si="84"/>
        <v>365358.79259171302</v>
      </c>
      <c r="BV15" s="205">
        <f t="shared" si="85"/>
        <v>2519.0611888096391</v>
      </c>
      <c r="BW15" s="213">
        <f t="shared" si="86"/>
        <v>3.401238716779428</v>
      </c>
      <c r="BX15" s="305">
        <f t="shared" si="9"/>
        <v>5.0595802250095954</v>
      </c>
      <c r="BY15" s="305">
        <f t="shared" si="87"/>
        <v>114704.4389526192</v>
      </c>
      <c r="BZ15" s="205">
        <f t="shared" ref="BZ15:BZ41" si="181">BY15*0.000145038</f>
        <v>16.636502416809982</v>
      </c>
      <c r="CA15" s="207">
        <f t="shared" ref="CA15:CA41" si="182">$CC$5*$BO15^4+$CC$6*$BO15^3+$CC$7*$BO15^2+$CC$8*$BO15+$CC$9</f>
        <v>58.212240849444299</v>
      </c>
      <c r="CB15" s="196">
        <f t="shared" si="10"/>
        <v>5.6142173762234684</v>
      </c>
      <c r="CC15" s="50">
        <f t="shared" ref="CC15:CC41" si="183">10^CB15</f>
        <v>411355.56425523269</v>
      </c>
      <c r="CD15" s="205">
        <f t="shared" ref="CD15:CD41" si="184">CC15*0.00689476</f>
        <v>2836.1978902044079</v>
      </c>
      <c r="CE15" s="213">
        <f t="shared" ref="CE15:CE41" si="185">LOG(CD15)</f>
        <v>3.4527365296229782</v>
      </c>
      <c r="CF15" s="305">
        <f t="shared" si="11"/>
        <v>5.6788037553154682</v>
      </c>
      <c r="CG15" s="305">
        <f t="shared" si="88"/>
        <v>477313.54120931763</v>
      </c>
      <c r="CH15" s="205">
        <f t="shared" si="89"/>
        <v>69.228601389917017</v>
      </c>
      <c r="CI15" s="207">
        <f t="shared" si="12"/>
        <v>49.391155297571338</v>
      </c>
      <c r="CJ15" s="196">
        <f t="shared" si="13"/>
        <v>5.9388974968072548</v>
      </c>
      <c r="CK15" s="50">
        <f t="shared" si="90"/>
        <v>868755.35942815046</v>
      </c>
      <c r="CL15" s="205">
        <f t="shared" si="91"/>
        <v>5989.8597019708341</v>
      </c>
      <c r="CM15" s="213">
        <f t="shared" si="92"/>
        <v>3.7774166502067636</v>
      </c>
      <c r="CN15" s="336">
        <f t="shared" si="93"/>
        <v>3.5054036448975333E-2</v>
      </c>
      <c r="CO15" s="337">
        <f t="shared" si="94"/>
        <v>123139.59170171259</v>
      </c>
      <c r="CP15" s="342">
        <f t="shared" si="95"/>
        <v>2.9289168626518274</v>
      </c>
      <c r="CQ15" s="336">
        <f t="shared" si="14"/>
        <v>3.7921438227399247E-2</v>
      </c>
      <c r="CR15" s="337">
        <f t="shared" si="15"/>
        <v>133228.8278221197</v>
      </c>
      <c r="CS15" s="340">
        <f t="shared" si="96"/>
        <v>2.9631173602868826</v>
      </c>
      <c r="CT15" s="336">
        <f t="shared" si="16"/>
        <v>8.0077440721948306E-2</v>
      </c>
      <c r="CU15" s="337">
        <f t="shared" si="17"/>
        <v>281781.01531354571</v>
      </c>
      <c r="CV15" s="342">
        <f t="shared" si="97"/>
        <v>3.2884308830447111</v>
      </c>
      <c r="CZ15" s="30">
        <v>0.01</v>
      </c>
      <c r="DA15" s="53">
        <f>LOG(CZ15)</f>
        <v>-2</v>
      </c>
      <c r="DB15" s="345">
        <v>2.3691427853808995</v>
      </c>
      <c r="DC15" s="25">
        <f t="shared" si="98"/>
        <v>5.1298455257593272</v>
      </c>
      <c r="DD15" s="50">
        <f t="shared" si="99"/>
        <v>134848.31551930675</v>
      </c>
      <c r="DE15" s="305">
        <f t="shared" si="100"/>
        <v>929.74677190989541</v>
      </c>
      <c r="DF15" s="26">
        <f t="shared" si="101"/>
        <v>2.9683646791588369</v>
      </c>
      <c r="DG15" s="200">
        <f t="shared" si="102"/>
        <v>6.2831853071795868E-2</v>
      </c>
      <c r="DH15" s="196">
        <f t="shared" si="103"/>
        <v>-1.2018201316418848</v>
      </c>
      <c r="DI15" s="202">
        <f t="shared" si="104"/>
        <v>4.826820203793238</v>
      </c>
      <c r="DJ15" s="337">
        <f t="shared" si="105"/>
        <v>67115.094155367682</v>
      </c>
      <c r="DK15" s="196">
        <f t="shared" si="106"/>
        <v>9.7342390261062182</v>
      </c>
      <c r="DL15" s="196">
        <f t="shared" si="107"/>
        <v>59.84326192435941</v>
      </c>
      <c r="DM15" s="196">
        <f t="shared" si="108"/>
        <v>5.3065322682326803</v>
      </c>
      <c r="DN15" s="50">
        <f t="shared" si="109"/>
        <v>202550.00966034189</v>
      </c>
      <c r="DO15" s="205">
        <f t="shared" si="110"/>
        <v>1396.5337046057389</v>
      </c>
      <c r="DP15" s="213">
        <f t="shared" si="111"/>
        <v>3.1450514216321896</v>
      </c>
      <c r="DQ15" s="305">
        <f t="shared" si="18"/>
        <v>4.8911327238147582</v>
      </c>
      <c r="DR15" s="305">
        <f t="shared" si="112"/>
        <v>77827.43614751866</v>
      </c>
      <c r="DS15" s="205">
        <f t="shared" ref="DS15:DS41" si="186">DR15*0.000145038</f>
        <v>11.287935683963811</v>
      </c>
      <c r="DT15" s="207">
        <f t="shared" si="19"/>
        <v>55.914706158172116</v>
      </c>
      <c r="DU15" s="196">
        <f t="shared" si="20"/>
        <v>5.3574611465553712</v>
      </c>
      <c r="DV15" s="50">
        <f t="shared" ref="DV15:DV41" si="187">10^DU15</f>
        <v>227751.44786395854</v>
      </c>
      <c r="DW15" s="205">
        <f t="shared" ref="DW15:DW41" si="188">DV15*0.00689476</f>
        <v>1570.2915726745068</v>
      </c>
      <c r="DX15" s="213">
        <f t="shared" ref="DX15:DX41" si="189">LOG(DW15)</f>
        <v>3.1959802999548805</v>
      </c>
      <c r="DY15" s="25">
        <f t="shared" si="21"/>
        <v>5.2502872169903192</v>
      </c>
      <c r="DZ15" s="305">
        <f t="shared" si="113"/>
        <v>177945.58490898623</v>
      </c>
      <c r="EA15" s="205">
        <f t="shared" si="114"/>
        <v>25.808871744029545</v>
      </c>
      <c r="EB15" s="207">
        <f t="shared" si="22"/>
        <v>52.685499427542879</v>
      </c>
      <c r="EC15" s="196">
        <f t="shared" si="23"/>
        <v>5.5384364497936662</v>
      </c>
      <c r="ED15" s="50">
        <f t="shared" si="115"/>
        <v>345490.77029804897</v>
      </c>
      <c r="EE15" s="205">
        <f t="shared" si="116"/>
        <v>2382.0759434201759</v>
      </c>
      <c r="EF15" s="213">
        <f t="shared" si="117"/>
        <v>3.3769556031931751</v>
      </c>
      <c r="EG15" s="336">
        <f t="shared" si="118"/>
        <v>2.0904612675855617E-2</v>
      </c>
      <c r="EH15" s="337">
        <f t="shared" si="119"/>
        <v>69266.008567569937</v>
      </c>
      <c r="EI15" s="360">
        <f t="shared" si="120"/>
        <v>2.679039315671496</v>
      </c>
      <c r="EJ15" s="336">
        <f t="shared" si="24"/>
        <v>2.2348558144111939E-2</v>
      </c>
      <c r="EK15" s="337">
        <f t="shared" si="25"/>
        <v>74056.764277006325</v>
      </c>
      <c r="EL15" s="360">
        <f t="shared" si="121"/>
        <v>2.7080838861285921</v>
      </c>
      <c r="EM15" s="336">
        <f t="shared" si="26"/>
        <v>3.3387243571109136E-2</v>
      </c>
      <c r="EN15" s="337">
        <f t="shared" si="27"/>
        <v>110699.24028037</v>
      </c>
      <c r="EO15" s="360">
        <f t="shared" si="122"/>
        <v>2.882663793761743</v>
      </c>
      <c r="ES15" s="30">
        <v>0.01</v>
      </c>
      <c r="ET15" s="53">
        <f>LOG(ES15)</f>
        <v>-2</v>
      </c>
      <c r="EU15" s="345">
        <v>2.5475051508021616</v>
      </c>
      <c r="EV15" s="305">
        <f t="shared" si="123"/>
        <v>5.1158689263313484</v>
      </c>
      <c r="EW15" s="50">
        <f t="shared" si="124"/>
        <v>130577.67344309764</v>
      </c>
      <c r="EX15" s="305">
        <f t="shared" si="125"/>
        <v>900.30171974853181</v>
      </c>
      <c r="EY15" s="349">
        <f t="shared" si="126"/>
        <v>2.9543880797308577</v>
      </c>
      <c r="EZ15" s="200">
        <f t="shared" si="127"/>
        <v>6.2831853071795868E-2</v>
      </c>
      <c r="FA15" s="198">
        <f t="shared" si="128"/>
        <v>-1.2018201316418848</v>
      </c>
      <c r="FB15" s="196">
        <f t="shared" si="129"/>
        <v>5.0057428955434515</v>
      </c>
      <c r="FC15" s="337">
        <f t="shared" si="130"/>
        <v>101331.13228769205</v>
      </c>
      <c r="FD15" s="196">
        <f t="shared" si="131"/>
        <v>14.69686476474228</v>
      </c>
      <c r="FE15" s="196">
        <f t="shared" si="132"/>
        <v>59.868652052372838</v>
      </c>
      <c r="FF15" s="196">
        <f t="shared" si="133"/>
        <v>5.3622139873608479</v>
      </c>
      <c r="FG15" s="50">
        <f t="shared" si="134"/>
        <v>230257.60726877276</v>
      </c>
      <c r="FH15" s="205">
        <f t="shared" si="135"/>
        <v>1587.5709402924435</v>
      </c>
      <c r="FI15" s="213">
        <f t="shared" si="136"/>
        <v>3.2007331407603572</v>
      </c>
      <c r="FJ15" s="25">
        <f t="shared" si="28"/>
        <v>5.0724393803098051</v>
      </c>
      <c r="FK15" s="305">
        <f t="shared" si="137"/>
        <v>118151.53827602082</v>
      </c>
      <c r="FL15" s="205">
        <f t="shared" ref="FL15:FL41" si="190">FK15*0.000145038</f>
        <v>17.136462808477507</v>
      </c>
      <c r="FM15" s="207">
        <f t="shared" si="29"/>
        <v>55.938429489781001</v>
      </c>
      <c r="FN15" s="196">
        <f t="shared" si="138"/>
        <v>5.4145504557506925</v>
      </c>
      <c r="FO15" s="50">
        <f t="shared" ref="FO15:FO41" si="191">10^FN15</f>
        <v>259746.94943967374</v>
      </c>
      <c r="FP15" s="205">
        <f t="shared" ref="FP15:FP41" si="192">FO15*0.00689476</f>
        <v>1790.892877118685</v>
      </c>
      <c r="FQ15" s="213">
        <f t="shared" ref="FQ15:FQ41" si="193">LOG(FP15)</f>
        <v>3.2530696091502018</v>
      </c>
      <c r="FR15" s="305">
        <f t="shared" si="30"/>
        <v>5.4499521855849</v>
      </c>
      <c r="FS15" s="305">
        <f t="shared" si="139"/>
        <v>281807.26535174676</v>
      </c>
      <c r="FT15" s="205">
        <f t="shared" si="140"/>
        <v>40.872762152086644</v>
      </c>
      <c r="FU15" s="207">
        <f t="shared" si="31"/>
        <v>51.21800814412569</v>
      </c>
      <c r="FV15" s="196">
        <f t="shared" si="141"/>
        <v>5.6128550510312962</v>
      </c>
      <c r="FW15" s="50">
        <f t="shared" si="142"/>
        <v>410067.21720314794</v>
      </c>
      <c r="FX15" s="205">
        <f t="shared" si="143"/>
        <v>2827.3150464835762</v>
      </c>
      <c r="FY15" s="213">
        <f t="shared" si="144"/>
        <v>3.451374204430806</v>
      </c>
      <c r="FZ15" s="336">
        <f t="shared" si="145"/>
        <v>2.5226321210517454E-2</v>
      </c>
      <c r="GA15" s="337">
        <f t="shared" si="146"/>
        <v>82790.529312978033</v>
      </c>
      <c r="GB15" s="360">
        <f t="shared" si="147"/>
        <v>2.7564998126196754</v>
      </c>
      <c r="GC15" s="336">
        <f t="shared" si="32"/>
        <v>2.7164789034949132E-2</v>
      </c>
      <c r="GD15" s="337">
        <f t="shared" si="33"/>
        <v>89161.685945531412</v>
      </c>
      <c r="GE15" s="360">
        <f t="shared" si="148"/>
        <v>2.7886974252974186</v>
      </c>
      <c r="GF15" s="336">
        <f t="shared" si="34"/>
        <v>4.2194333225102895E-2</v>
      </c>
      <c r="GG15" s="337">
        <f t="shared" si="35"/>
        <v>138591.39673226394</v>
      </c>
      <c r="GH15" s="360">
        <f t="shared" si="149"/>
        <v>2.980255425034088</v>
      </c>
      <c r="GL15" s="30">
        <v>0.01</v>
      </c>
      <c r="GM15" s="53">
        <f>LOG(GL15)</f>
        <v>-2</v>
      </c>
      <c r="GN15" s="363">
        <v>2.5084837419631021</v>
      </c>
      <c r="GO15" s="305">
        <f t="shared" si="150"/>
        <v>5.403553623706209</v>
      </c>
      <c r="GP15" s="50">
        <f t="shared" si="151"/>
        <v>253252.43147225253</v>
      </c>
      <c r="GQ15" s="305">
        <f t="shared" si="152"/>
        <v>1746.1147344176277</v>
      </c>
      <c r="GR15" s="26">
        <f t="shared" si="153"/>
        <v>3.2420727771057178</v>
      </c>
      <c r="GS15" s="200">
        <f t="shared" si="154"/>
        <v>6.2831853071795868E-2</v>
      </c>
      <c r="GT15" s="196">
        <f t="shared" si="155"/>
        <v>-1.2018201316418848</v>
      </c>
      <c r="GU15" s="202">
        <f t="shared" si="156"/>
        <v>4.7943966706055114</v>
      </c>
      <c r="GV15" s="337">
        <f t="shared" si="157"/>
        <v>62286.893387911157</v>
      </c>
      <c r="GW15" s="196">
        <f t="shared" si="158"/>
        <v>9.0339664431958582</v>
      </c>
      <c r="GX15" s="196">
        <f t="shared" si="159"/>
        <v>62.355243928660741</v>
      </c>
      <c r="GY15" s="196">
        <f t="shared" si="160"/>
        <v>5.4618701162710916</v>
      </c>
      <c r="GZ15" s="50">
        <f t="shared" si="161"/>
        <v>289647.72135289147</v>
      </c>
      <c r="HA15" s="205">
        <f t="shared" si="162"/>
        <v>1997.051523275062</v>
      </c>
      <c r="HB15" s="213">
        <f t="shared" si="163"/>
        <v>3.3003892696706005</v>
      </c>
      <c r="HC15" s="25">
        <f t="shared" si="36"/>
        <v>4.8582771796883053</v>
      </c>
      <c r="HD15" s="305">
        <f t="shared" si="164"/>
        <v>72156.785837660296</v>
      </c>
      <c r="HE15" s="205">
        <f t="shared" ref="HE15:HE41" si="194">HD15*0.000145038</f>
        <v>10.465475904322574</v>
      </c>
      <c r="HF15" s="207">
        <f t="shared" si="37"/>
        <v>58.261783024113335</v>
      </c>
      <c r="HG15" s="196">
        <f t="shared" si="165"/>
        <v>5.5129420722686344</v>
      </c>
      <c r="HH15" s="50">
        <f t="shared" ref="HH15:HH41" si="195">10^HG15</f>
        <v>325793.24265077221</v>
      </c>
      <c r="HI15" s="205">
        <f t="shared" ref="HI15:HI41" si="196">HH15*0.00689476</f>
        <v>2246.2662176988383</v>
      </c>
      <c r="HJ15" s="213">
        <f t="shared" ref="HJ15:HJ41" si="197">LOG(HI15)</f>
        <v>3.3514612256681438</v>
      </c>
      <c r="HK15" s="305">
        <f t="shared" si="38"/>
        <v>5.3662649644389635</v>
      </c>
      <c r="HL15" s="305">
        <f t="shared" si="166"/>
        <v>232415.43378127375</v>
      </c>
      <c r="HM15" s="205">
        <f t="shared" si="167"/>
        <v>33.70906968476838</v>
      </c>
      <c r="HN15" s="207">
        <f t="shared" si="39"/>
        <v>51.839475306958164</v>
      </c>
      <c r="HO15" s="196">
        <f t="shared" si="168"/>
        <v>5.7819574401145557</v>
      </c>
      <c r="HP15" s="50">
        <f t="shared" si="169"/>
        <v>605281.55561211228</v>
      </c>
      <c r="HQ15" s="205">
        <f t="shared" si="170"/>
        <v>4173.2710583721673</v>
      </c>
      <c r="HR15" s="213">
        <f t="shared" si="171"/>
        <v>3.6204765935140646</v>
      </c>
      <c r="HS15" s="336">
        <f t="shared" si="172"/>
        <v>2.5313375914338236E-2</v>
      </c>
      <c r="HT15" s="337">
        <f t="shared" si="173"/>
        <v>86989.024701722708</v>
      </c>
      <c r="HU15" s="360">
        <f t="shared" si="174"/>
        <v>2.7779836150737722</v>
      </c>
      <c r="HV15" s="336">
        <f t="shared" si="40"/>
        <v>2.7174496170651968E-2</v>
      </c>
      <c r="HW15" s="337">
        <f t="shared" si="41"/>
        <v>93393.631463481041</v>
      </c>
      <c r="HX15" s="360">
        <f t="shared" si="175"/>
        <v>2.8088364159832762</v>
      </c>
      <c r="HY15" s="336">
        <f t="shared" si="42"/>
        <v>4.9394888886167401E-2</v>
      </c>
      <c r="HZ15" s="337">
        <f t="shared" si="43"/>
        <v>169926.4354766231</v>
      </c>
      <c r="IA15" s="360">
        <f t="shared" si="176"/>
        <v>3.068780100770875</v>
      </c>
      <c r="IE15" s="303">
        <v>1.0133239932929301</v>
      </c>
      <c r="IF15" s="303">
        <v>0.93435257972480001</v>
      </c>
      <c r="IM15" s="205"/>
    </row>
    <row r="16" spans="1:247">
      <c r="M16" s="30">
        <v>0.5</v>
      </c>
      <c r="N16" s="53">
        <f t="shared" ref="N16:N35" si="198">LOG(M16)</f>
        <v>-0.3010299956639812</v>
      </c>
      <c r="O16" s="210">
        <v>3.2297664013132694</v>
      </c>
      <c r="P16" s="196">
        <f t="shared" si="44"/>
        <v>5.7212965013251429</v>
      </c>
      <c r="Q16" s="50">
        <f t="shared" si="45"/>
        <v>526376.51127008058</v>
      </c>
      <c r="R16" s="196">
        <f t="shared" si="46"/>
        <v>3629.2397148445007</v>
      </c>
      <c r="S16" s="213">
        <f t="shared" si="47"/>
        <v>3.5598156547246518</v>
      </c>
      <c r="T16" s="200">
        <f t="shared" si="48"/>
        <v>3.1415926535897931</v>
      </c>
      <c r="U16" s="198">
        <f t="shared" si="49"/>
        <v>0.49714987269413385</v>
      </c>
      <c r="V16" s="202">
        <f t="shared" si="50"/>
        <v>5.8769752860301967</v>
      </c>
      <c r="W16" s="337">
        <f t="shared" si="51"/>
        <v>753312.69448787346</v>
      </c>
      <c r="X16" s="196">
        <f t="shared" si="52"/>
        <v>109.25896658313219</v>
      </c>
      <c r="Y16" s="196">
        <f t="shared" si="53"/>
        <v>57.09207250743907</v>
      </c>
      <c r="Z16" s="196">
        <f t="shared" si="54"/>
        <v>5.9709307849755486</v>
      </c>
      <c r="AA16" s="422">
        <f t="shared" si="55"/>
        <v>935256.60716574371</v>
      </c>
      <c r="AB16" s="196">
        <f t="shared" si="56"/>
        <v>6448.369844822083</v>
      </c>
      <c r="AC16" s="213">
        <f t="shared" si="57"/>
        <v>3.809449938375058</v>
      </c>
      <c r="AD16" s="25">
        <f t="shared" si="3"/>
        <v>5.911973004582058</v>
      </c>
      <c r="AE16" s="305">
        <f t="shared" si="58"/>
        <v>816531.61479084229</v>
      </c>
      <c r="AF16" s="205">
        <f t="shared" si="177"/>
        <v>118.42811234603418</v>
      </c>
      <c r="AG16" s="207">
        <f t="shared" si="59"/>
        <v>52.246230325445126</v>
      </c>
      <c r="AH16" s="196">
        <f t="shared" si="4"/>
        <v>6.0135079481339702</v>
      </c>
      <c r="AI16" s="50">
        <f t="shared" si="178"/>
        <v>1031591.9586940372</v>
      </c>
      <c r="AJ16" s="205">
        <f t="shared" si="179"/>
        <v>7112.5789731252999</v>
      </c>
      <c r="AK16" s="213">
        <f t="shared" si="180"/>
        <v>3.8520271015334795</v>
      </c>
      <c r="AL16" s="305">
        <f t="shared" si="5"/>
        <v>6.2135698460916506</v>
      </c>
      <c r="AM16" s="305">
        <f t="shared" si="60"/>
        <v>1635196.1129648462</v>
      </c>
      <c r="AN16" s="205">
        <f t="shared" si="61"/>
        <v>237.16557383219538</v>
      </c>
      <c r="AO16" s="207">
        <f t="shared" si="62"/>
        <v>47.053936403192566</v>
      </c>
      <c r="AP16" s="196">
        <f t="shared" si="6"/>
        <v>6.167754498176607</v>
      </c>
      <c r="AQ16" s="50">
        <f t="shared" si="63"/>
        <v>1471480.4558032935</v>
      </c>
      <c r="AR16" s="205">
        <f t="shared" si="64"/>
        <v>10145.504587454316</v>
      </c>
      <c r="AS16" s="213">
        <f t="shared" si="65"/>
        <v>4.0062736515761168</v>
      </c>
      <c r="AT16" s="336">
        <f t="shared" si="66"/>
        <v>0.10595880326688749</v>
      </c>
      <c r="AU16" s="337">
        <f t="shared" si="67"/>
        <v>364750.44645223778</v>
      </c>
      <c r="AV16" s="360">
        <f t="shared" si="68"/>
        <v>3.4005149855390204</v>
      </c>
      <c r="AW16" s="336">
        <f t="shared" si="69"/>
        <v>0.10132068288345485</v>
      </c>
      <c r="AX16" s="337">
        <f t="shared" si="7"/>
        <v>348962.79060240515</v>
      </c>
      <c r="AY16" s="360">
        <f t="shared" si="70"/>
        <v>3.3812982746349931</v>
      </c>
      <c r="AZ16" s="336">
        <f t="shared" si="71"/>
        <v>0.14385842671232454</v>
      </c>
      <c r="BA16" s="337">
        <f t="shared" si="8"/>
        <v>496186.15571228293</v>
      </c>
      <c r="BB16" s="360">
        <f t="shared" si="72"/>
        <v>3.5341637960812871</v>
      </c>
      <c r="BG16" s="30">
        <v>0.5</v>
      </c>
      <c r="BH16" s="53">
        <f t="shared" ref="BH16:BH35" si="199">LOG(BG16)</f>
        <v>-0.3010299956639812</v>
      </c>
      <c r="BI16" s="363">
        <v>3.2374989934382725</v>
      </c>
      <c r="BJ16" s="305">
        <f t="shared" si="73"/>
        <v>5.772962147099955</v>
      </c>
      <c r="BK16" s="50">
        <f t="shared" si="74"/>
        <v>592873.64774341288</v>
      </c>
      <c r="BL16" s="305">
        <f t="shared" si="75"/>
        <v>4087.7215115153731</v>
      </c>
      <c r="BM16" s="349">
        <f t="shared" si="76"/>
        <v>3.6114813004994644</v>
      </c>
      <c r="BN16" s="200">
        <f t="shared" si="77"/>
        <v>3.1415926535897931</v>
      </c>
      <c r="BO16" s="198">
        <f t="shared" si="78"/>
        <v>0.49714987269413385</v>
      </c>
      <c r="BP16" s="202">
        <f t="shared" si="79"/>
        <v>5.9470602349783519</v>
      </c>
      <c r="BQ16" s="337">
        <f t="shared" si="80"/>
        <v>885238.38048364769</v>
      </c>
      <c r="BR16" s="196">
        <f t="shared" si="81"/>
        <v>128.39320422858731</v>
      </c>
      <c r="BS16" s="196">
        <f t="shared" si="82"/>
        <v>58.982708725006106</v>
      </c>
      <c r="BT16" s="196">
        <f t="shared" si="83"/>
        <v>5.9966915466525137</v>
      </c>
      <c r="BU16" s="50">
        <f t="shared" si="84"/>
        <v>992410.94802436826</v>
      </c>
      <c r="BV16" s="205">
        <f t="shared" si="85"/>
        <v>6842.435308000493</v>
      </c>
      <c r="BW16" s="213">
        <f t="shared" si="86"/>
        <v>3.8352107000520226</v>
      </c>
      <c r="BX16" s="305">
        <f t="shared" si="9"/>
        <v>5.9824753133451916</v>
      </c>
      <c r="BY16" s="305">
        <f t="shared" si="87"/>
        <v>960451.22178774618</v>
      </c>
      <c r="BZ16" s="205">
        <f t="shared" si="181"/>
        <v>139.30192430565114</v>
      </c>
      <c r="CA16" s="207">
        <f t="shared" si="182"/>
        <v>53.9763937429978</v>
      </c>
      <c r="CB16" s="196">
        <f t="shared" si="10"/>
        <v>6.0389960442411201</v>
      </c>
      <c r="CC16" s="50">
        <f t="shared" si="183"/>
        <v>1093946.4020471682</v>
      </c>
      <c r="CD16" s="205">
        <f t="shared" si="184"/>
        <v>7542.4978949787337</v>
      </c>
      <c r="CE16" s="213">
        <f t="shared" si="185"/>
        <v>3.8775151976406295</v>
      </c>
      <c r="CF16" s="305">
        <f t="shared" si="11"/>
        <v>6.4126089163179518</v>
      </c>
      <c r="CG16" s="305">
        <f t="shared" si="88"/>
        <v>2585883.2695614863</v>
      </c>
      <c r="CH16" s="205">
        <f t="shared" si="89"/>
        <v>375.05133765065887</v>
      </c>
      <c r="CI16" s="207">
        <f t="shared" si="12"/>
        <v>43.814454634178908</v>
      </c>
      <c r="CJ16" s="196">
        <f t="shared" si="13"/>
        <v>6.2692371540385494</v>
      </c>
      <c r="CK16" s="50">
        <f t="shared" si="90"/>
        <v>1858819.2184939373</v>
      </c>
      <c r="CL16" s="205">
        <f t="shared" si="91"/>
        <v>12816.112394903259</v>
      </c>
      <c r="CM16" s="213">
        <f t="shared" si="92"/>
        <v>4.1077563074380592</v>
      </c>
      <c r="CN16" s="336">
        <f t="shared" si="93"/>
        <v>0.11023212239670897</v>
      </c>
      <c r="CO16" s="337">
        <f t="shared" si="94"/>
        <v>388288.58039237029</v>
      </c>
      <c r="CP16" s="342">
        <f t="shared" si="95"/>
        <v>3.4276737714873855</v>
      </c>
      <c r="CQ16" s="336">
        <f t="shared" si="14"/>
        <v>0.11490682640729738</v>
      </c>
      <c r="CR16" s="337">
        <f t="shared" si="15"/>
        <v>404818.11081989657</v>
      </c>
      <c r="CS16" s="340">
        <f t="shared" si="96"/>
        <v>3.4457790872045684</v>
      </c>
      <c r="CT16" s="336">
        <f t="shared" si="16"/>
        <v>0.18681064390160448</v>
      </c>
      <c r="CU16" s="337">
        <f t="shared" si="17"/>
        <v>659705.28491737298</v>
      </c>
      <c r="CV16" s="342">
        <f t="shared" si="97"/>
        <v>3.6578691166390627</v>
      </c>
      <c r="CZ16" s="30">
        <v>0.5</v>
      </c>
      <c r="DA16" s="53">
        <f t="shared" ref="DA16:DA35" si="200">LOG(CZ16)</f>
        <v>-0.3010299956639812</v>
      </c>
      <c r="DB16" s="345">
        <v>2.8122232176268698</v>
      </c>
      <c r="DC16" s="25">
        <f t="shared" si="98"/>
        <v>5.5403400973703913</v>
      </c>
      <c r="DD16" s="50">
        <f t="shared" si="99"/>
        <v>347008.4875132562</v>
      </c>
      <c r="DE16" s="305">
        <f t="shared" si="100"/>
        <v>2392.5402393668983</v>
      </c>
      <c r="DF16" s="26">
        <f t="shared" si="101"/>
        <v>3.3788592507699007</v>
      </c>
      <c r="DG16" s="200">
        <f t="shared" si="102"/>
        <v>3.1415926535897931</v>
      </c>
      <c r="DH16" s="196">
        <f t="shared" si="103"/>
        <v>0.49714987269413385</v>
      </c>
      <c r="DI16" s="202">
        <f t="shared" si="104"/>
        <v>5.8769752860301967</v>
      </c>
      <c r="DJ16" s="337">
        <f t="shared" si="105"/>
        <v>753312.69448787346</v>
      </c>
      <c r="DK16" s="196">
        <f t="shared" si="106"/>
        <v>109.25896658313219</v>
      </c>
      <c r="DL16" s="196">
        <f t="shared" si="107"/>
        <v>57.092109922429778</v>
      </c>
      <c r="DM16" s="196">
        <f t="shared" si="108"/>
        <v>5.789173334737864</v>
      </c>
      <c r="DN16" s="50">
        <f t="shared" si="109"/>
        <v>615422.44986667263</v>
      </c>
      <c r="DO16" s="205">
        <f t="shared" si="110"/>
        <v>4243.1900904427393</v>
      </c>
      <c r="DP16" s="213">
        <f t="shared" si="111"/>
        <v>3.6276924881373733</v>
      </c>
      <c r="DQ16" s="305">
        <f t="shared" si="18"/>
        <v>5.911973004582058</v>
      </c>
      <c r="DR16" s="305">
        <f t="shared" si="112"/>
        <v>816531.61479084229</v>
      </c>
      <c r="DS16" s="205">
        <f t="shared" si="186"/>
        <v>118.42811234603418</v>
      </c>
      <c r="DT16" s="207">
        <f t="shared" si="19"/>
        <v>52.246264564738539</v>
      </c>
      <c r="DU16" s="196">
        <f t="shared" si="20"/>
        <v>5.8321311319220985</v>
      </c>
      <c r="DV16" s="50">
        <f t="shared" si="187"/>
        <v>679408.74396259477</v>
      </c>
      <c r="DW16" s="205">
        <f t="shared" si="188"/>
        <v>4684.3602315235394</v>
      </c>
      <c r="DX16" s="213">
        <f t="shared" si="189"/>
        <v>3.6706502853216079</v>
      </c>
      <c r="DY16" s="25">
        <f t="shared" si="21"/>
        <v>6.1573129243881013</v>
      </c>
      <c r="DZ16" s="305">
        <f t="shared" si="113"/>
        <v>1436524.1264989786</v>
      </c>
      <c r="EA16" s="205">
        <f t="shared" si="114"/>
        <v>208.35058625915886</v>
      </c>
      <c r="EB16" s="207">
        <f t="shared" si="22"/>
        <v>47.118388935849893</v>
      </c>
      <c r="EC16" s="196">
        <f t="shared" si="23"/>
        <v>5.9653304589741687</v>
      </c>
      <c r="ED16" s="50">
        <f t="shared" si="115"/>
        <v>923273.68803905824</v>
      </c>
      <c r="EE16" s="205">
        <f t="shared" si="116"/>
        <v>6365.7504933441769</v>
      </c>
      <c r="EF16" s="213">
        <f t="shared" si="117"/>
        <v>3.803849612373678</v>
      </c>
      <c r="EG16" s="336">
        <f t="shared" si="118"/>
        <v>7.091554036532588E-2</v>
      </c>
      <c r="EH16" s="337">
        <f t="shared" si="119"/>
        <v>235493.27165318851</v>
      </c>
      <c r="EI16" s="360">
        <f t="shared" si="120"/>
        <v>3.2104976566876253</v>
      </c>
      <c r="EJ16" s="336">
        <f t="shared" si="24"/>
        <v>7.3981455435517873E-2</v>
      </c>
      <c r="EK16" s="337">
        <f t="shared" si="25"/>
        <v>245702.80787864781</v>
      </c>
      <c r="EL16" s="360">
        <f t="shared" si="121"/>
        <v>3.2289292730022381</v>
      </c>
      <c r="EM16" s="336">
        <f t="shared" si="26"/>
        <v>9.9284491587972409E-2</v>
      </c>
      <c r="EN16" s="337">
        <f t="shared" si="27"/>
        <v>330043.23278058291</v>
      </c>
      <c r="EO16" s="360">
        <f t="shared" si="122"/>
        <v>3.3570899857872769</v>
      </c>
      <c r="ES16" s="30">
        <v>0.5</v>
      </c>
      <c r="ET16" s="53">
        <f t="shared" ref="ET16:ET35" si="201">LOG(ES16)</f>
        <v>-0.3010299956639812</v>
      </c>
      <c r="EU16" s="345">
        <v>3.0257646745715445</v>
      </c>
      <c r="EV16" s="305">
        <f t="shared" si="123"/>
        <v>5.5249796448368222</v>
      </c>
      <c r="EW16" s="50">
        <f t="shared" si="124"/>
        <v>334949.73986466404</v>
      </c>
      <c r="EX16" s="305">
        <f t="shared" si="125"/>
        <v>2309.398068429291</v>
      </c>
      <c r="EY16" s="349">
        <f t="shared" si="126"/>
        <v>3.3634987982363316</v>
      </c>
      <c r="EZ16" s="200">
        <f t="shared" si="127"/>
        <v>3.1415926535897931</v>
      </c>
      <c r="FA16" s="198">
        <f t="shared" si="128"/>
        <v>0.49714987269413385</v>
      </c>
      <c r="FB16" s="196">
        <f t="shared" si="129"/>
        <v>6.0097667145848961</v>
      </c>
      <c r="FC16" s="337">
        <f t="shared" si="130"/>
        <v>1022743.4683132176</v>
      </c>
      <c r="FD16" s="196">
        <f t="shared" si="131"/>
        <v>148.33666715721247</v>
      </c>
      <c r="FE16" s="196">
        <f t="shared" si="132"/>
        <v>55.888584922451649</v>
      </c>
      <c r="FF16" s="196">
        <f t="shared" si="133"/>
        <v>5.8280702661864217</v>
      </c>
      <c r="FG16" s="50">
        <f t="shared" si="134"/>
        <v>673085.54859306058</v>
      </c>
      <c r="FH16" s="205">
        <f t="shared" si="135"/>
        <v>4640.7633170174904</v>
      </c>
      <c r="FI16" s="213">
        <f t="shared" si="136"/>
        <v>3.666589419585931</v>
      </c>
      <c r="FJ16" s="25">
        <f t="shared" si="28"/>
        <v>6.0455552135665656</v>
      </c>
      <c r="FK16" s="305">
        <f t="shared" si="137"/>
        <v>1110593.7205089505</v>
      </c>
      <c r="FL16" s="205">
        <f t="shared" si="190"/>
        <v>161.07829203517716</v>
      </c>
      <c r="FM16" s="207">
        <f t="shared" si="29"/>
        <v>51.144891964486632</v>
      </c>
      <c r="FN16" s="196">
        <f t="shared" si="138"/>
        <v>5.8704367120465761</v>
      </c>
      <c r="FO16" s="50">
        <f t="shared" si="191"/>
        <v>742056.05307454872</v>
      </c>
      <c r="FP16" s="205">
        <f t="shared" si="192"/>
        <v>5116.2983924962755</v>
      </c>
      <c r="FQ16" s="213">
        <f t="shared" si="193"/>
        <v>3.7089558654460855</v>
      </c>
      <c r="FR16" s="305">
        <f t="shared" si="30"/>
        <v>6.3548232532845521</v>
      </c>
      <c r="FS16" s="305">
        <f t="shared" si="139"/>
        <v>2263722.8429619134</v>
      </c>
      <c r="FT16" s="205">
        <f t="shared" si="140"/>
        <v>328.32583369751001</v>
      </c>
      <c r="FU16" s="207">
        <f t="shared" si="31"/>
        <v>45.429104152292943</v>
      </c>
      <c r="FV16" s="196">
        <f t="shared" si="141"/>
        <v>6.0290771488936148</v>
      </c>
      <c r="FW16" s="50">
        <f t="shared" si="142"/>
        <v>1069244.8050233512</v>
      </c>
      <c r="FX16" s="205">
        <f t="shared" si="143"/>
        <v>7372.1863118828005</v>
      </c>
      <c r="FY16" s="213">
        <f t="shared" si="144"/>
        <v>3.8675963022931241</v>
      </c>
      <c r="FZ16" s="336">
        <f t="shared" si="145"/>
        <v>8.3026989937903417E-2</v>
      </c>
      <c r="GA16" s="337">
        <f t="shared" si="146"/>
        <v>273152.14455556782</v>
      </c>
      <c r="GB16" s="360">
        <f t="shared" si="147"/>
        <v>3.2749237679700189</v>
      </c>
      <c r="GC16" s="336">
        <f t="shared" si="32"/>
        <v>8.667188769357477E-2</v>
      </c>
      <c r="GD16" s="337">
        <f t="shared" si="33"/>
        <v>285182.06867508113</v>
      </c>
      <c r="GE16" s="360">
        <f t="shared" si="148"/>
        <v>3.2936413684072261</v>
      </c>
      <c r="GF16" s="336">
        <f t="shared" si="34"/>
        <v>0.124876321321954</v>
      </c>
      <c r="GG16" s="337">
        <f t="shared" si="35"/>
        <v>411456.13809408434</v>
      </c>
      <c r="GH16" s="360">
        <f t="shared" si="149"/>
        <v>3.4528426989040661</v>
      </c>
      <c r="GL16" s="30">
        <v>0.5</v>
      </c>
      <c r="GM16" s="53">
        <f t="shared" ref="GM16:GM35" si="202">LOG(GL16)</f>
        <v>-0.3010299956639812</v>
      </c>
      <c r="GN16" s="363">
        <v>3.0035756027247151</v>
      </c>
      <c r="GO16" s="305">
        <f t="shared" si="150"/>
        <v>5.8225254318462536</v>
      </c>
      <c r="GP16" s="50">
        <f t="shared" si="151"/>
        <v>664546.58694537263</v>
      </c>
      <c r="GQ16" s="305">
        <f t="shared" si="152"/>
        <v>4581.8892258074775</v>
      </c>
      <c r="GR16" s="26">
        <f t="shared" si="153"/>
        <v>3.6610445852457629</v>
      </c>
      <c r="GS16" s="200">
        <f t="shared" si="154"/>
        <v>3.1415926535897931</v>
      </c>
      <c r="GT16" s="196">
        <f t="shared" si="155"/>
        <v>0.49714987269413385</v>
      </c>
      <c r="GU16" s="202">
        <f t="shared" si="156"/>
        <v>5.8785925279001736</v>
      </c>
      <c r="GV16" s="337">
        <f t="shared" si="157"/>
        <v>756123.13775708422</v>
      </c>
      <c r="GW16" s="196">
        <f t="shared" si="158"/>
        <v>109.66658765401198</v>
      </c>
      <c r="GX16" s="196">
        <f t="shared" si="159"/>
        <v>58.8562446896157</v>
      </c>
      <c r="GY16" s="196">
        <f t="shared" si="160"/>
        <v>5.9679154180764202</v>
      </c>
      <c r="GZ16" s="50">
        <f t="shared" si="161"/>
        <v>928785.48161925306</v>
      </c>
      <c r="HA16" s="205">
        <f t="shared" si="162"/>
        <v>6403.7529872491614</v>
      </c>
      <c r="HB16" s="213">
        <f t="shared" si="163"/>
        <v>3.8064345714759296</v>
      </c>
      <c r="HC16" s="25">
        <f t="shared" si="36"/>
        <v>5.9135998772183802</v>
      </c>
      <c r="HD16" s="305">
        <f t="shared" si="164"/>
        <v>819596.08876960119</v>
      </c>
      <c r="HE16" s="205">
        <f t="shared" si="194"/>
        <v>118.87257752296541</v>
      </c>
      <c r="HF16" s="207">
        <f t="shared" si="37"/>
        <v>53.860663680474119</v>
      </c>
      <c r="HG16" s="196">
        <f t="shared" si="165"/>
        <v>6.0114534774432933</v>
      </c>
      <c r="HH16" s="50">
        <f t="shared" si="195"/>
        <v>1026723.4409590802</v>
      </c>
      <c r="HI16" s="205">
        <f t="shared" si="196"/>
        <v>7079.0117117870277</v>
      </c>
      <c r="HJ16" s="213">
        <f t="shared" si="197"/>
        <v>3.8499726308428031</v>
      </c>
      <c r="HK16" s="305">
        <f t="shared" si="38"/>
        <v>6.276345084212374</v>
      </c>
      <c r="HL16" s="305">
        <f t="shared" si="166"/>
        <v>1889492.1163085764</v>
      </c>
      <c r="HM16" s="205">
        <f t="shared" si="167"/>
        <v>274.04815756516331</v>
      </c>
      <c r="HN16" s="207">
        <f t="shared" si="39"/>
        <v>45.785907264682173</v>
      </c>
      <c r="HO16" s="196">
        <f t="shared" si="168"/>
        <v>6.2110645334722063</v>
      </c>
      <c r="HP16" s="50">
        <f t="shared" si="169"/>
        <v>1625790.3201822797</v>
      </c>
      <c r="HQ16" s="205">
        <f t="shared" si="170"/>
        <v>11209.434067979973</v>
      </c>
      <c r="HR16" s="213">
        <f t="shared" si="171"/>
        <v>4.0495836868717152</v>
      </c>
      <c r="HS16" s="336">
        <f t="shared" si="172"/>
        <v>9.1743263490168606E-2</v>
      </c>
      <c r="HT16" s="337">
        <f t="shared" si="173"/>
        <v>316103.05336120183</v>
      </c>
      <c r="HU16" s="360">
        <f t="shared" si="174"/>
        <v>3.338347844277104</v>
      </c>
      <c r="HV16" s="336">
        <f t="shared" si="40"/>
        <v>9.5654240303234828E-2</v>
      </c>
      <c r="HW16" s="337">
        <f t="shared" si="41"/>
        <v>329623.21692183526</v>
      </c>
      <c r="HX16" s="360">
        <f t="shared" si="175"/>
        <v>3.3565369469158961</v>
      </c>
      <c r="HY16" s="336">
        <f t="shared" si="42"/>
        <v>0.14594567720596932</v>
      </c>
      <c r="HZ16" s="337">
        <f t="shared" si="43"/>
        <v>503788.55239374156</v>
      </c>
      <c r="IA16" s="360">
        <f t="shared" si="176"/>
        <v>3.5407674481838463</v>
      </c>
      <c r="IE16" s="303">
        <v>1.0059550562744499</v>
      </c>
      <c r="IF16" s="303">
        <v>0.91512232838696594</v>
      </c>
      <c r="IM16" s="205"/>
    </row>
    <row r="17" spans="2:247">
      <c r="B17" s="58" t="s">
        <v>35</v>
      </c>
      <c r="M17" s="30">
        <v>1</v>
      </c>
      <c r="N17" s="53">
        <f t="shared" si="198"/>
        <v>0</v>
      </c>
      <c r="O17" s="210">
        <v>3.3295932266841097</v>
      </c>
      <c r="P17" s="196">
        <f t="shared" si="44"/>
        <v>5.7837137500410449</v>
      </c>
      <c r="Q17" s="50">
        <f t="shared" si="45"/>
        <v>607734.30251301092</v>
      </c>
      <c r="R17" s="196">
        <f t="shared" si="46"/>
        <v>4190.1821595946067</v>
      </c>
      <c r="S17" s="213">
        <f t="shared" si="47"/>
        <v>3.6222329034405547</v>
      </c>
      <c r="T17" s="200">
        <f t="shared" si="48"/>
        <v>6.2831853071795862</v>
      </c>
      <c r="U17" s="198">
        <f t="shared" si="49"/>
        <v>0.79817986835811505</v>
      </c>
      <c r="V17" s="202">
        <f t="shared" si="50"/>
        <v>6.0524421304684397</v>
      </c>
      <c r="W17" s="337">
        <f t="shared" si="51"/>
        <v>1128345.576002989</v>
      </c>
      <c r="X17" s="196">
        <f t="shared" si="52"/>
        <v>163.65298565232152</v>
      </c>
      <c r="Y17" s="196">
        <f t="shared" si="53"/>
        <v>55.852152741519987</v>
      </c>
      <c r="Z17" s="196">
        <f t="shared" si="54"/>
        <v>6.0512758408264045</v>
      </c>
      <c r="AA17" s="422">
        <f t="shared" si="55"/>
        <v>1125319.4903015452</v>
      </c>
      <c r="AB17" s="196">
        <f t="shared" si="56"/>
        <v>7758.807808951482</v>
      </c>
      <c r="AC17" s="213">
        <f t="shared" si="57"/>
        <v>3.8897949942259138</v>
      </c>
      <c r="AD17" s="25">
        <f t="shared" si="3"/>
        <v>6.0821828189565625</v>
      </c>
      <c r="AE17" s="305">
        <f t="shared" si="58"/>
        <v>1208322.3788638804</v>
      </c>
      <c r="AF17" s="205">
        <f t="shared" si="177"/>
        <v>175.25266118565949</v>
      </c>
      <c r="AG17" s="207">
        <f t="shared" si="59"/>
        <v>50.983731280939288</v>
      </c>
      <c r="AH17" s="196">
        <f t="shared" si="4"/>
        <v>6.0913218885415947</v>
      </c>
      <c r="AI17" s="50">
        <f t="shared" si="178"/>
        <v>1234019.1194192579</v>
      </c>
      <c r="AJ17" s="205">
        <f t="shared" si="179"/>
        <v>8508.2656638071221</v>
      </c>
      <c r="AK17" s="213">
        <f t="shared" si="180"/>
        <v>3.9298410419411036</v>
      </c>
      <c r="AL17" s="305">
        <f t="shared" si="5"/>
        <v>6.3656427559787154</v>
      </c>
      <c r="AM17" s="305">
        <f t="shared" si="60"/>
        <v>2320826.9340911359</v>
      </c>
      <c r="AN17" s="205">
        <f t="shared" si="61"/>
        <v>336.60809686671018</v>
      </c>
      <c r="AO17" s="207">
        <f t="shared" si="62"/>
        <v>45.629068423191313</v>
      </c>
      <c r="AP17" s="196">
        <f t="shared" si="6"/>
        <v>6.2351269989245637</v>
      </c>
      <c r="AQ17" s="50">
        <f t="shared" si="63"/>
        <v>1718410.8214032678</v>
      </c>
      <c r="AR17" s="205">
        <f t="shared" si="64"/>
        <v>11848.030194978393</v>
      </c>
      <c r="AS17" s="213">
        <f t="shared" si="65"/>
        <v>4.0736461523240726</v>
      </c>
      <c r="AT17" s="336">
        <f t="shared" si="66"/>
        <v>0.13357361025459683</v>
      </c>
      <c r="AU17" s="337">
        <f t="shared" si="67"/>
        <v>460069.30636129482</v>
      </c>
      <c r="AV17" s="360">
        <f t="shared" si="68"/>
        <v>3.5013424135659155</v>
      </c>
      <c r="AW17" s="336">
        <f t="shared" si="69"/>
        <v>0.12371196294126019</v>
      </c>
      <c r="AX17" s="337">
        <f t="shared" si="7"/>
        <v>426407.55356362858</v>
      </c>
      <c r="AY17" s="360">
        <f t="shared" si="70"/>
        <v>3.468344042762177</v>
      </c>
      <c r="AZ17" s="336">
        <f t="shared" si="71"/>
        <v>0.17056264324610879</v>
      </c>
      <c r="BA17" s="337">
        <f t="shared" si="8"/>
        <v>588825.04884727194</v>
      </c>
      <c r="BB17" s="360">
        <f t="shared" si="72"/>
        <v>3.6085054301786039</v>
      </c>
      <c r="BG17" s="30">
        <v>1</v>
      </c>
      <c r="BH17" s="53">
        <f t="shared" si="199"/>
        <v>0</v>
      </c>
      <c r="BI17" s="363">
        <v>3.3394250454826455</v>
      </c>
      <c r="BJ17" s="305">
        <f t="shared" si="73"/>
        <v>5.833480371143315</v>
      </c>
      <c r="BK17" s="50">
        <f t="shared" si="74"/>
        <v>681522.77116903372</v>
      </c>
      <c r="BL17" s="305">
        <f t="shared" si="75"/>
        <v>4698.935941745407</v>
      </c>
      <c r="BM17" s="349">
        <f t="shared" si="76"/>
        <v>3.6719995245428247</v>
      </c>
      <c r="BN17" s="200">
        <f t="shared" si="77"/>
        <v>6.2831853071795862</v>
      </c>
      <c r="BO17" s="198">
        <f t="shared" si="78"/>
        <v>0.79817986835811505</v>
      </c>
      <c r="BP17" s="202">
        <f t="shared" si="79"/>
        <v>6.1083895246825142</v>
      </c>
      <c r="BQ17" s="337">
        <f t="shared" si="80"/>
        <v>1283481.2385009318</v>
      </c>
      <c r="BR17" s="196">
        <f t="shared" si="81"/>
        <v>186.15355186969813</v>
      </c>
      <c r="BS17" s="196">
        <f t="shared" si="82"/>
        <v>57.713029798373633</v>
      </c>
      <c r="BT17" s="196">
        <f t="shared" si="83"/>
        <v>6.0702646359808003</v>
      </c>
      <c r="BU17" s="50">
        <f t="shared" si="84"/>
        <v>1175613.6932468535</v>
      </c>
      <c r="BV17" s="205">
        <f t="shared" si="85"/>
        <v>8105.5742676506752</v>
      </c>
      <c r="BW17" s="213">
        <f t="shared" si="86"/>
        <v>3.9087837893803097</v>
      </c>
      <c r="BX17" s="305">
        <f t="shared" si="9"/>
        <v>6.1384051293098043</v>
      </c>
      <c r="BY17" s="305">
        <f t="shared" si="87"/>
        <v>1375324.3408306157</v>
      </c>
      <c r="BZ17" s="205">
        <f t="shared" si="181"/>
        <v>199.47429174539084</v>
      </c>
      <c r="CA17" s="207">
        <f t="shared" si="182"/>
        <v>52.682402704627542</v>
      </c>
      <c r="CB17" s="196">
        <f t="shared" si="10"/>
        <v>6.110039118178892</v>
      </c>
      <c r="CC17" s="50">
        <f t="shared" si="183"/>
        <v>1288365.5933380462</v>
      </c>
      <c r="CD17" s="205">
        <f t="shared" si="184"/>
        <v>8882.9715583234265</v>
      </c>
      <c r="CE17" s="213">
        <f t="shared" si="185"/>
        <v>3.9485582715784013</v>
      </c>
      <c r="CF17" s="305">
        <f t="shared" si="11"/>
        <v>6.5322807093644215</v>
      </c>
      <c r="CG17" s="305">
        <f t="shared" si="88"/>
        <v>3406282.8610745193</v>
      </c>
      <c r="CH17" s="205">
        <f t="shared" si="89"/>
        <v>494.04045360452614</v>
      </c>
      <c r="CI17" s="207">
        <f t="shared" si="12"/>
        <v>42.608620245277343</v>
      </c>
      <c r="CJ17" s="196">
        <f t="shared" si="13"/>
        <v>6.3201711584980735</v>
      </c>
      <c r="CK17" s="50">
        <f t="shared" si="90"/>
        <v>2090119.6993736478</v>
      </c>
      <c r="CL17" s="205">
        <f t="shared" si="91"/>
        <v>14410.873698453452</v>
      </c>
      <c r="CM17" s="213">
        <f t="shared" si="92"/>
        <v>4.1586903118975833</v>
      </c>
      <c r="CN17" s="336">
        <f t="shared" si="93"/>
        <v>0.13297664423057265</v>
      </c>
      <c r="CO17" s="337">
        <f t="shared" si="94"/>
        <v>468758.77954468463</v>
      </c>
      <c r="CP17" s="342">
        <f t="shared" si="95"/>
        <v>3.5094685682624376</v>
      </c>
      <c r="CQ17" s="336">
        <f t="shared" si="14"/>
        <v>0.13763153025389147</v>
      </c>
      <c r="CR17" s="337">
        <f t="shared" si="15"/>
        <v>485242.36694478255</v>
      </c>
      <c r="CS17" s="340">
        <f t="shared" si="96"/>
        <v>3.5244778658888962</v>
      </c>
      <c r="CT17" s="336">
        <f t="shared" si="16"/>
        <v>0.21221955711131316</v>
      </c>
      <c r="CU17" s="337">
        <f t="shared" si="17"/>
        <v>750077.68567985285</v>
      </c>
      <c r="CV17" s="342">
        <f t="shared" si="97"/>
        <v>3.7136253990777068</v>
      </c>
      <c r="CZ17" s="30">
        <v>1</v>
      </c>
      <c r="DA17" s="53">
        <f t="shared" si="200"/>
        <v>0</v>
      </c>
      <c r="DB17" s="345">
        <v>2.8899695216315657</v>
      </c>
      <c r="DC17" s="25">
        <f t="shared" si="98"/>
        <v>5.6028696357570933</v>
      </c>
      <c r="DD17" s="50">
        <f t="shared" si="99"/>
        <v>400746.40561381367</v>
      </c>
      <c r="DE17" s="305">
        <f t="shared" si="100"/>
        <v>2763.050287569898</v>
      </c>
      <c r="DF17" s="26">
        <f t="shared" si="101"/>
        <v>3.4413887891566031</v>
      </c>
      <c r="DG17" s="200">
        <f t="shared" si="102"/>
        <v>6.2831853071795862</v>
      </c>
      <c r="DH17" s="196">
        <f t="shared" si="103"/>
        <v>0.79817986835811505</v>
      </c>
      <c r="DI17" s="202">
        <f t="shared" si="104"/>
        <v>6.0524421304684397</v>
      </c>
      <c r="DJ17" s="337">
        <f t="shared" si="105"/>
        <v>1128345.576002989</v>
      </c>
      <c r="DK17" s="196">
        <f t="shared" si="106"/>
        <v>163.65298565232152</v>
      </c>
      <c r="DL17" s="196">
        <f t="shared" si="107"/>
        <v>55.852190337677996</v>
      </c>
      <c r="DM17" s="196">
        <f t="shared" si="108"/>
        <v>5.8705300865560437</v>
      </c>
      <c r="DN17" s="50">
        <f t="shared" si="109"/>
        <v>742215.61432169855</v>
      </c>
      <c r="DO17" s="205">
        <f t="shared" si="110"/>
        <v>5117.398529000674</v>
      </c>
      <c r="DP17" s="213">
        <f t="shared" si="111"/>
        <v>3.7090492399555526</v>
      </c>
      <c r="DQ17" s="305">
        <f t="shared" si="18"/>
        <v>6.0821828189565625</v>
      </c>
      <c r="DR17" s="305">
        <f t="shared" si="112"/>
        <v>1208322.3788638804</v>
      </c>
      <c r="DS17" s="205">
        <f t="shared" si="186"/>
        <v>175.25266118565949</v>
      </c>
      <c r="DT17" s="207">
        <f t="shared" si="19"/>
        <v>50.983765599982029</v>
      </c>
      <c r="DU17" s="196">
        <f t="shared" si="20"/>
        <v>5.9109254465669467</v>
      </c>
      <c r="DV17" s="50">
        <f t="shared" si="187"/>
        <v>814564.43930549989</v>
      </c>
      <c r="DW17" s="205">
        <f t="shared" si="188"/>
        <v>5616.226313545988</v>
      </c>
      <c r="DX17" s="213">
        <f t="shared" si="189"/>
        <v>3.7494445999664561</v>
      </c>
      <c r="DY17" s="25">
        <f t="shared" si="21"/>
        <v>6.3095597182339915</v>
      </c>
      <c r="DZ17" s="305">
        <f t="shared" si="113"/>
        <v>2039669.1077100558</v>
      </c>
      <c r="EA17" s="205">
        <f t="shared" si="114"/>
        <v>295.82952804405107</v>
      </c>
      <c r="EB17" s="207">
        <f t="shared" si="22"/>
        <v>45.768372920970542</v>
      </c>
      <c r="EC17" s="196">
        <f t="shared" si="23"/>
        <v>6.0339975293673342</v>
      </c>
      <c r="ED17" s="50">
        <f t="shared" si="115"/>
        <v>1081427.7992086145</v>
      </c>
      <c r="EE17" s="205">
        <f t="shared" si="116"/>
        <v>7456.1851328715866</v>
      </c>
      <c r="EF17" s="213">
        <f t="shared" si="117"/>
        <v>3.8725166827668436</v>
      </c>
      <c r="EG17" s="336">
        <f t="shared" si="118"/>
        <v>8.7610654532156884E-2</v>
      </c>
      <c r="EH17" s="337">
        <f t="shared" si="119"/>
        <v>291113.90815294097</v>
      </c>
      <c r="EI17" s="360">
        <f t="shared" si="120"/>
        <v>3.3025821080302995</v>
      </c>
      <c r="EJ17" s="336">
        <f t="shared" si="24"/>
        <v>9.078491344490898E-2</v>
      </c>
      <c r="EK17" s="337">
        <f t="shared" si="25"/>
        <v>301696.22620862856</v>
      </c>
      <c r="EL17" s="360">
        <f t="shared" si="121"/>
        <v>3.3180890312012163</v>
      </c>
      <c r="EM17" s="336">
        <f t="shared" si="26"/>
        <v>0.11876646974232055</v>
      </c>
      <c r="EN17" s="337">
        <f t="shared" si="27"/>
        <v>395079.42175402329</v>
      </c>
      <c r="EO17" s="360">
        <f t="shared" si="122"/>
        <v>3.4352035628546345</v>
      </c>
      <c r="ES17" s="30">
        <v>1</v>
      </c>
      <c r="ET17" s="53">
        <f t="shared" si="201"/>
        <v>0</v>
      </c>
      <c r="EU17" s="345">
        <v>3.1103214426354406</v>
      </c>
      <c r="EV17" s="305">
        <f t="shared" si="123"/>
        <v>5.5872983845872657</v>
      </c>
      <c r="EW17" s="50">
        <f t="shared" si="124"/>
        <v>386632.52397857601</v>
      </c>
      <c r="EX17" s="305">
        <f t="shared" si="125"/>
        <v>2665.7384610265267</v>
      </c>
      <c r="EY17" s="349">
        <f t="shared" si="126"/>
        <v>3.425817537986775</v>
      </c>
      <c r="EZ17" s="200">
        <f t="shared" si="127"/>
        <v>6.2831853071795862</v>
      </c>
      <c r="FA17" s="198">
        <f t="shared" si="128"/>
        <v>0.79817986835811505</v>
      </c>
      <c r="FB17" s="196">
        <f t="shared" si="129"/>
        <v>6.1768487413689295</v>
      </c>
      <c r="FC17" s="337">
        <f t="shared" si="130"/>
        <v>1502618.5341412667</v>
      </c>
      <c r="FD17" s="196">
        <f t="shared" si="131"/>
        <v>217.93678695478104</v>
      </c>
      <c r="FE17" s="196">
        <f t="shared" si="132"/>
        <v>54.360752678510082</v>
      </c>
      <c r="FF17" s="196">
        <f t="shared" si="133"/>
        <v>5.905839575869984</v>
      </c>
      <c r="FG17" s="50">
        <f t="shared" si="134"/>
        <v>805080.99722710496</v>
      </c>
      <c r="FH17" s="205">
        <f t="shared" si="135"/>
        <v>5550.8402564415537</v>
      </c>
      <c r="FI17" s="213">
        <f t="shared" si="136"/>
        <v>3.7443587292694933</v>
      </c>
      <c r="FJ17" s="25">
        <f t="shared" si="28"/>
        <v>6.2072007431386824</v>
      </c>
      <c r="FK17" s="305">
        <f t="shared" si="137"/>
        <v>1611390.2930321165</v>
      </c>
      <c r="FL17" s="205">
        <f t="shared" si="190"/>
        <v>233.71282532079212</v>
      </c>
      <c r="FM17" s="207">
        <f t="shared" si="29"/>
        <v>49.622330935338148</v>
      </c>
      <c r="FN17" s="196">
        <f t="shared" si="138"/>
        <v>5.9454740782276811</v>
      </c>
      <c r="FO17" s="50">
        <f t="shared" si="191"/>
        <v>882011.15588936117</v>
      </c>
      <c r="FP17" s="205">
        <f t="shared" si="192"/>
        <v>6081.2552371797319</v>
      </c>
      <c r="FQ17" s="213">
        <f t="shared" si="193"/>
        <v>3.7839932316271905</v>
      </c>
      <c r="FR17" s="305">
        <f t="shared" si="30"/>
        <v>6.5024588855354013</v>
      </c>
      <c r="FS17" s="305">
        <f t="shared" si="139"/>
        <v>3180232.6028780607</v>
      </c>
      <c r="FT17" s="205">
        <f t="shared" si="140"/>
        <v>461.25457625622818</v>
      </c>
      <c r="FU17" s="207">
        <f t="shared" si="31"/>
        <v>44.041845848243412</v>
      </c>
      <c r="FV17" s="196">
        <f t="shared" si="141"/>
        <v>6.0931162038307995</v>
      </c>
      <c r="FW17" s="50">
        <f t="shared" si="142"/>
        <v>1239128.0947012915</v>
      </c>
      <c r="FX17" s="205">
        <f t="shared" si="143"/>
        <v>8543.4908222226768</v>
      </c>
      <c r="FY17" s="213">
        <f t="shared" si="144"/>
        <v>3.9316353572303089</v>
      </c>
      <c r="FZ17" s="336">
        <f t="shared" si="145"/>
        <v>0.10135857118252958</v>
      </c>
      <c r="GA17" s="337">
        <f t="shared" si="146"/>
        <v>333685.60012382577</v>
      </c>
      <c r="GB17" s="360">
        <f t="shared" si="147"/>
        <v>3.3618566189044703</v>
      </c>
      <c r="GC17" s="336">
        <f t="shared" si="32"/>
        <v>0.10506378816814319</v>
      </c>
      <c r="GD17" s="337">
        <f t="shared" si="33"/>
        <v>345929.97397903766</v>
      </c>
      <c r="GE17" s="360">
        <f t="shared" si="148"/>
        <v>3.3775073475899671</v>
      </c>
      <c r="GF17" s="336">
        <f t="shared" si="34"/>
        <v>0.14788048579560306</v>
      </c>
      <c r="GG17" s="337">
        <f t="shared" si="35"/>
        <v>487651.86843393865</v>
      </c>
      <c r="GH17" s="360">
        <f t="shared" si="149"/>
        <v>3.5266290459500755</v>
      </c>
      <c r="GL17" s="30">
        <v>1</v>
      </c>
      <c r="GM17" s="53">
        <f t="shared" si="202"/>
        <v>0</v>
      </c>
      <c r="GN17" s="363">
        <v>3.0926068955159365</v>
      </c>
      <c r="GO17" s="305">
        <f t="shared" si="150"/>
        <v>5.886346284963067</v>
      </c>
      <c r="GP17" s="50">
        <f t="shared" si="151"/>
        <v>769743.95145919418</v>
      </c>
      <c r="GQ17" s="305">
        <f t="shared" si="152"/>
        <v>5307.1998067627937</v>
      </c>
      <c r="GR17" s="26">
        <f t="shared" si="153"/>
        <v>3.7248654383625768</v>
      </c>
      <c r="GS17" s="200">
        <f t="shared" si="154"/>
        <v>6.2831853071795862</v>
      </c>
      <c r="GT17" s="196">
        <f t="shared" si="155"/>
        <v>0.79817986835811505</v>
      </c>
      <c r="GU17" s="202">
        <f t="shared" si="156"/>
        <v>6.0595026980309807</v>
      </c>
      <c r="GV17" s="337">
        <f t="shared" si="157"/>
        <v>1146839.6460796252</v>
      </c>
      <c r="GW17" s="196">
        <f t="shared" si="158"/>
        <v>166.3353285880967</v>
      </c>
      <c r="GX17" s="196">
        <f t="shared" si="159"/>
        <v>57.507770875302811</v>
      </c>
      <c r="GY17" s="196">
        <f t="shared" si="160"/>
        <v>6.0529269633077067</v>
      </c>
      <c r="GZ17" s="50">
        <f t="shared" si="161"/>
        <v>1129605.9292553829</v>
      </c>
      <c r="HA17" s="205">
        <f t="shared" si="162"/>
        <v>7788.3617767928436</v>
      </c>
      <c r="HB17" s="213">
        <f t="shared" si="163"/>
        <v>3.8914461167072165</v>
      </c>
      <c r="HC17" s="25">
        <f t="shared" si="36"/>
        <v>6.089278080967377</v>
      </c>
      <c r="HD17" s="305">
        <f t="shared" si="164"/>
        <v>1228225.4184189343</v>
      </c>
      <c r="HE17" s="205">
        <f t="shared" si="194"/>
        <v>178.13935823664539</v>
      </c>
      <c r="HF17" s="207">
        <f t="shared" si="37"/>
        <v>52.495035427572198</v>
      </c>
      <c r="HG17" s="196">
        <f t="shared" si="165"/>
        <v>6.0938658812807951</v>
      </c>
      <c r="HH17" s="50">
        <f t="shared" si="195"/>
        <v>1241268.9200222695</v>
      </c>
      <c r="HI17" s="205">
        <f t="shared" si="196"/>
        <v>8558.2512990127416</v>
      </c>
      <c r="HJ17" s="213">
        <f t="shared" si="197"/>
        <v>3.9323850346803049</v>
      </c>
      <c r="HK17" s="305">
        <f t="shared" si="38"/>
        <v>6.4238300335760501</v>
      </c>
      <c r="HL17" s="305">
        <f t="shared" si="166"/>
        <v>2653566.8530934611</v>
      </c>
      <c r="HM17" s="205">
        <f t="shared" si="167"/>
        <v>384.86802923896943</v>
      </c>
      <c r="HN17" s="207">
        <f t="shared" si="39"/>
        <v>44.386742464278292</v>
      </c>
      <c r="HO17" s="196">
        <f t="shared" si="168"/>
        <v>6.2769975006048986</v>
      </c>
      <c r="HP17" s="50">
        <f t="shared" si="169"/>
        <v>1892332.7281065106</v>
      </c>
      <c r="HQ17" s="205">
        <f t="shared" si="170"/>
        <v>13047.180000439645</v>
      </c>
      <c r="HR17" s="213">
        <f t="shared" si="171"/>
        <v>4.1155166540044075</v>
      </c>
      <c r="HS17" s="336">
        <f t="shared" si="172"/>
        <v>0.11365029619911811</v>
      </c>
      <c r="HT17" s="337">
        <f t="shared" si="173"/>
        <v>391879.54109410755</v>
      </c>
      <c r="HU17" s="360">
        <f t="shared" si="174"/>
        <v>3.4316717442012501</v>
      </c>
      <c r="HV17" s="336">
        <f t="shared" si="40"/>
        <v>0.11767681261543728</v>
      </c>
      <c r="HW17" s="337">
        <f t="shared" si="41"/>
        <v>405819.062043329</v>
      </c>
      <c r="HX17" s="360">
        <f t="shared" si="175"/>
        <v>3.4468515961604131</v>
      </c>
      <c r="HY17" s="336">
        <f t="shared" si="42"/>
        <v>0.17209280437943181</v>
      </c>
      <c r="HZ17" s="337">
        <f t="shared" si="43"/>
        <v>594571.98838198569</v>
      </c>
      <c r="IA17" s="360">
        <f t="shared" si="176"/>
        <v>3.6127235981646684</v>
      </c>
      <c r="IE17" s="303">
        <v>1.0049138327714702</v>
      </c>
      <c r="IF17" s="303">
        <v>0.91283377235052288</v>
      </c>
      <c r="IM17" s="205"/>
    </row>
    <row r="18" spans="2:247" ht="15.75" thickBot="1">
      <c r="M18" s="30">
        <v>1.5</v>
      </c>
      <c r="N18" s="53">
        <f t="shared" si="198"/>
        <v>0.17609125905568124</v>
      </c>
      <c r="O18" s="210">
        <v>3.3866732794688068</v>
      </c>
      <c r="P18" s="196">
        <f t="shared" si="44"/>
        <v>5.8187252896122201</v>
      </c>
      <c r="Q18" s="50">
        <f t="shared" si="45"/>
        <v>658757.0705669428</v>
      </c>
      <c r="R18" s="196">
        <f t="shared" si="46"/>
        <v>4541.9718998621347</v>
      </c>
      <c r="S18" s="213">
        <f t="shared" si="47"/>
        <v>3.657244443011729</v>
      </c>
      <c r="T18" s="200">
        <f t="shared" si="48"/>
        <v>9.4247779607693793</v>
      </c>
      <c r="U18" s="198">
        <f t="shared" si="49"/>
        <v>0.97427112741379629</v>
      </c>
      <c r="V18" s="202">
        <f t="shared" si="50"/>
        <v>6.1530886051872322</v>
      </c>
      <c r="W18" s="337">
        <f t="shared" si="51"/>
        <v>1422619.0016444421</v>
      </c>
      <c r="X18" s="196">
        <f t="shared" si="52"/>
        <v>206.33381476050658</v>
      </c>
      <c r="Y18" s="196">
        <f t="shared" si="53"/>
        <v>55.034120487808792</v>
      </c>
      <c r="Z18" s="196">
        <f t="shared" si="54"/>
        <v>6.0969424254791029</v>
      </c>
      <c r="AA18" s="422">
        <f t="shared" si="55"/>
        <v>1250093.2940721666</v>
      </c>
      <c r="AB18" s="196">
        <f t="shared" si="56"/>
        <v>8619.0932402370108</v>
      </c>
      <c r="AC18" s="213">
        <f t="shared" si="57"/>
        <v>3.9354615788786127</v>
      </c>
      <c r="AD18" s="25">
        <f t="shared" si="3"/>
        <v>6.1797315454800366</v>
      </c>
      <c r="AE18" s="305">
        <f t="shared" si="58"/>
        <v>1512625.9457343393</v>
      </c>
      <c r="AF18" s="205">
        <f t="shared" si="177"/>
        <v>219.3882419174171</v>
      </c>
      <c r="AG18" s="207">
        <f t="shared" si="59"/>
        <v>50.174238430091066</v>
      </c>
      <c r="AH18" s="196">
        <f t="shared" si="4"/>
        <v>6.1353906859317728</v>
      </c>
      <c r="AI18" s="50">
        <f t="shared" si="178"/>
        <v>1365811.2509766587</v>
      </c>
      <c r="AJ18" s="205">
        <f t="shared" si="179"/>
        <v>9416.940780783827</v>
      </c>
      <c r="AK18" s="213">
        <f t="shared" si="180"/>
        <v>3.9739098393312826</v>
      </c>
      <c r="AL18" s="305">
        <f t="shared" si="5"/>
        <v>6.4525079065310509</v>
      </c>
      <c r="AM18" s="305">
        <f t="shared" si="60"/>
        <v>2834705.2401342876</v>
      </c>
      <c r="AN18" s="205">
        <f t="shared" si="61"/>
        <v>411.13997861859684</v>
      </c>
      <c r="AO18" s="207">
        <f t="shared" si="62"/>
        <v>44.756014186587784</v>
      </c>
      <c r="AP18" s="196">
        <f t="shared" si="6"/>
        <v>6.2728959810010236</v>
      </c>
      <c r="AQ18" s="50">
        <f t="shared" si="63"/>
        <v>1874545.4770409414</v>
      </c>
      <c r="AR18" s="205">
        <f t="shared" si="64"/>
        <v>12924.5411732828</v>
      </c>
      <c r="AS18" s="213">
        <f t="shared" si="65"/>
        <v>4.1114151344005334</v>
      </c>
      <c r="AT18" s="336">
        <f t="shared" si="66"/>
        <v>0.1526121468922414</v>
      </c>
      <c r="AU18" s="337">
        <f t="shared" si="67"/>
        <v>525822.32849264995</v>
      </c>
      <c r="AV18" s="360">
        <f t="shared" si="68"/>
        <v>3.5593581774202421</v>
      </c>
      <c r="AW18" s="336">
        <f t="shared" si="69"/>
        <v>0.1384183196409616</v>
      </c>
      <c r="AX18" s="337">
        <f t="shared" si="7"/>
        <v>477334.71994805319</v>
      </c>
      <c r="AY18" s="360">
        <f t="shared" si="70"/>
        <v>3.5173421782401886</v>
      </c>
      <c r="AZ18" s="336">
        <f t="shared" si="71"/>
        <v>0.18753110364809408</v>
      </c>
      <c r="BA18" s="337">
        <f t="shared" si="8"/>
        <v>647779.9626626781</v>
      </c>
      <c r="BB18" s="360">
        <f t="shared" si="72"/>
        <v>3.6499466635453901</v>
      </c>
      <c r="BG18" s="30">
        <v>1.5</v>
      </c>
      <c r="BH18" s="53">
        <f t="shared" si="199"/>
        <v>0.17609125905568124</v>
      </c>
      <c r="BI18" s="363">
        <v>3.3977435175624047</v>
      </c>
      <c r="BJ18" s="305">
        <f t="shared" si="73"/>
        <v>5.8673791104970476</v>
      </c>
      <c r="BK18" s="50">
        <f t="shared" si="74"/>
        <v>736850.03841475991</v>
      </c>
      <c r="BL18" s="305">
        <f t="shared" si="75"/>
        <v>5080.40417086055</v>
      </c>
      <c r="BM18" s="349">
        <f t="shared" si="76"/>
        <v>3.7058982638965565</v>
      </c>
      <c r="BN18" s="200">
        <f t="shared" si="77"/>
        <v>9.4247779607693793</v>
      </c>
      <c r="BO18" s="198">
        <f t="shared" si="78"/>
        <v>0.97427112741379629</v>
      </c>
      <c r="BP18" s="202">
        <f t="shared" si="79"/>
        <v>6.201595548391734</v>
      </c>
      <c r="BQ18" s="337">
        <f t="shared" si="80"/>
        <v>1590726.6183898011</v>
      </c>
      <c r="BR18" s="196">
        <f t="shared" si="81"/>
        <v>230.71580727801998</v>
      </c>
      <c r="BS18" s="196">
        <f t="shared" si="82"/>
        <v>56.879768283387016</v>
      </c>
      <c r="BT18" s="196">
        <f t="shared" si="83"/>
        <v>6.1124066968173842</v>
      </c>
      <c r="BU18" s="50">
        <f t="shared" si="84"/>
        <v>1295408.3640073359</v>
      </c>
      <c r="BV18" s="205">
        <f t="shared" si="85"/>
        <v>8931.5297718232196</v>
      </c>
      <c r="BW18" s="213">
        <f t="shared" si="86"/>
        <v>3.9509258502168936</v>
      </c>
      <c r="BX18" s="305">
        <f t="shared" si="9"/>
        <v>6.2284485242739001</v>
      </c>
      <c r="BY18" s="305">
        <f t="shared" si="87"/>
        <v>1692187.6622169905</v>
      </c>
      <c r="BZ18" s="205">
        <f t="shared" si="181"/>
        <v>245.43151415262787</v>
      </c>
      <c r="CA18" s="207">
        <f t="shared" si="182"/>
        <v>51.856903143045415</v>
      </c>
      <c r="CB18" s="196">
        <f t="shared" si="10"/>
        <v>6.1506017058837532</v>
      </c>
      <c r="CC18" s="50">
        <f t="shared" si="183"/>
        <v>1414495.9420711333</v>
      </c>
      <c r="CD18" s="205">
        <f t="shared" si="184"/>
        <v>9752.610041554366</v>
      </c>
      <c r="CE18" s="213">
        <f t="shared" si="185"/>
        <v>3.9891208592832621</v>
      </c>
      <c r="CF18" s="305">
        <f t="shared" si="11"/>
        <v>6.6006098470139651</v>
      </c>
      <c r="CG18" s="305">
        <f t="shared" si="88"/>
        <v>3986665.951400592</v>
      </c>
      <c r="CH18" s="205">
        <f t="shared" si="89"/>
        <v>578.21805625923912</v>
      </c>
      <c r="CI18" s="207">
        <f t="shared" si="12"/>
        <v>41.887890639563999</v>
      </c>
      <c r="CJ18" s="196">
        <f t="shared" si="13"/>
        <v>6.3487113116704386</v>
      </c>
      <c r="CK18" s="50">
        <f t="shared" si="90"/>
        <v>2232087.9949679724</v>
      </c>
      <c r="CL18" s="205">
        <f t="shared" si="91"/>
        <v>15389.711024185377</v>
      </c>
      <c r="CM18" s="213">
        <f t="shared" si="92"/>
        <v>4.1872304650699474</v>
      </c>
      <c r="CN18" s="336">
        <f t="shared" si="93"/>
        <v>0.14788651246133278</v>
      </c>
      <c r="CO18" s="337">
        <f t="shared" si="94"/>
        <v>521574.39286557399</v>
      </c>
      <c r="CP18" s="342">
        <f t="shared" si="95"/>
        <v>3.5558354145931341</v>
      </c>
      <c r="CQ18" s="336">
        <f t="shared" si="14"/>
        <v>0.15243505235967586</v>
      </c>
      <c r="CR18" s="337">
        <f t="shared" si="15"/>
        <v>537697.13580883364</v>
      </c>
      <c r="CS18" s="340">
        <f t="shared" si="96"/>
        <v>3.5690568764941997</v>
      </c>
      <c r="CT18" s="336">
        <f t="shared" si="16"/>
        <v>0.22783073472051327</v>
      </c>
      <c r="CU18" s="337">
        <f t="shared" si="17"/>
        <v>805686.28507139825</v>
      </c>
      <c r="CV18" s="342">
        <f t="shared" si="97"/>
        <v>3.7446851242565309</v>
      </c>
      <c r="CZ18" s="30">
        <v>1.5</v>
      </c>
      <c r="DA18" s="53">
        <f t="shared" si="200"/>
        <v>0.17609125905568124</v>
      </c>
      <c r="DB18" s="345">
        <v>2.9348743571911884</v>
      </c>
      <c r="DC18" s="25">
        <f t="shared" si="98"/>
        <v>5.6379441616715251</v>
      </c>
      <c r="DD18" s="50">
        <f t="shared" si="99"/>
        <v>434454.36169584026</v>
      </c>
      <c r="DE18" s="305">
        <f t="shared" si="100"/>
        <v>2995.4585548460113</v>
      </c>
      <c r="DF18" s="26">
        <f t="shared" si="101"/>
        <v>3.4764633150710349</v>
      </c>
      <c r="DG18" s="200">
        <f t="shared" si="102"/>
        <v>9.4247779607693793</v>
      </c>
      <c r="DH18" s="196">
        <f t="shared" si="103"/>
        <v>0.97427112741379629</v>
      </c>
      <c r="DI18" s="202">
        <f t="shared" si="104"/>
        <v>6.1530886051872322</v>
      </c>
      <c r="DJ18" s="337">
        <f t="shared" si="105"/>
        <v>1422619.0016444421</v>
      </c>
      <c r="DK18" s="196">
        <f t="shared" si="106"/>
        <v>206.33381476050658</v>
      </c>
      <c r="DL18" s="196">
        <f t="shared" si="107"/>
        <v>55.034158197345384</v>
      </c>
      <c r="DM18" s="196">
        <f t="shared" si="108"/>
        <v>5.9167737073069269</v>
      </c>
      <c r="DN18" s="50">
        <f t="shared" si="109"/>
        <v>825607.64786098944</v>
      </c>
      <c r="DO18" s="205">
        <f t="shared" si="110"/>
        <v>5692.3665861660356</v>
      </c>
      <c r="DP18" s="213">
        <f t="shared" si="111"/>
        <v>3.7552928607064366</v>
      </c>
      <c r="DQ18" s="305">
        <f t="shared" si="18"/>
        <v>6.1797315454800366</v>
      </c>
      <c r="DR18" s="305">
        <f t="shared" si="112"/>
        <v>1512625.9457343393</v>
      </c>
      <c r="DS18" s="205">
        <f t="shared" si="186"/>
        <v>219.3882419174171</v>
      </c>
      <c r="DT18" s="207">
        <f t="shared" si="19"/>
        <v>50.174272809622586</v>
      </c>
      <c r="DU18" s="196">
        <f t="shared" si="20"/>
        <v>5.955552137523819</v>
      </c>
      <c r="DV18" s="50">
        <f t="shared" si="187"/>
        <v>902718.07325039234</v>
      </c>
      <c r="DW18" s="205">
        <f t="shared" si="188"/>
        <v>6224.0244627238744</v>
      </c>
      <c r="DX18" s="213">
        <f t="shared" si="189"/>
        <v>3.7940712909233278</v>
      </c>
      <c r="DY18" s="25">
        <f t="shared" si="21"/>
        <v>6.3968976684346668</v>
      </c>
      <c r="DZ18" s="305">
        <f t="shared" si="113"/>
        <v>2494007.0019744723</v>
      </c>
      <c r="EA18" s="205">
        <f t="shared" si="114"/>
        <v>361.7257875523735</v>
      </c>
      <c r="EB18" s="207">
        <f t="shared" si="22"/>
        <v>44.943446081892212</v>
      </c>
      <c r="EC18" s="196">
        <f t="shared" si="23"/>
        <v>6.0726478041436645</v>
      </c>
      <c r="ED18" s="50">
        <f t="shared" si="115"/>
        <v>1182082.5441595609</v>
      </c>
      <c r="EE18" s="205">
        <f t="shared" si="116"/>
        <v>8150.1754421695741</v>
      </c>
      <c r="EF18" s="213">
        <f t="shared" si="117"/>
        <v>3.9111669575431733</v>
      </c>
      <c r="EG18" s="336">
        <f t="shared" si="118"/>
        <v>9.8787812990240559E-2</v>
      </c>
      <c r="EH18" s="337">
        <f t="shared" si="119"/>
        <v>328386.3078674188</v>
      </c>
      <c r="EI18" s="360">
        <f t="shared" si="120"/>
        <v>3.3549041942293956</v>
      </c>
      <c r="EJ18" s="336">
        <f t="shared" si="24"/>
        <v>0.10195877851711695</v>
      </c>
      <c r="EK18" s="337">
        <f t="shared" si="25"/>
        <v>338965.63943457796</v>
      </c>
      <c r="EL18" s="360">
        <f t="shared" si="121"/>
        <v>3.3686748298908618</v>
      </c>
      <c r="EM18" s="336">
        <f t="shared" si="26"/>
        <v>0.13141239166865021</v>
      </c>
      <c r="EN18" s="337">
        <f t="shared" si="27"/>
        <v>437341.40819545806</v>
      </c>
      <c r="EO18" s="360">
        <f t="shared" si="122"/>
        <v>3.4793397523986527</v>
      </c>
      <c r="ES18" s="30">
        <v>1.5</v>
      </c>
      <c r="ET18" s="53">
        <f t="shared" si="201"/>
        <v>0.17609125905568124</v>
      </c>
      <c r="EU18" s="345">
        <v>3.1589085345487686</v>
      </c>
      <c r="EV18" s="305">
        <f t="shared" si="123"/>
        <v>5.6222546677891962</v>
      </c>
      <c r="EW18" s="50">
        <f t="shared" si="124"/>
        <v>419039.21527544555</v>
      </c>
      <c r="EX18" s="305">
        <f t="shared" si="125"/>
        <v>2889.1748199125309</v>
      </c>
      <c r="EY18" s="349">
        <f t="shared" si="126"/>
        <v>3.4607738211887056</v>
      </c>
      <c r="EZ18" s="200">
        <f t="shared" si="127"/>
        <v>9.4247779607693793</v>
      </c>
      <c r="FA18" s="198">
        <f t="shared" si="128"/>
        <v>0.97427112741379629</v>
      </c>
      <c r="FB18" s="196">
        <f t="shared" si="129"/>
        <v>6.2727672827481031</v>
      </c>
      <c r="FC18" s="337">
        <f t="shared" si="130"/>
        <v>1873990.059011156</v>
      </c>
      <c r="FD18" s="196">
        <f t="shared" si="131"/>
        <v>271.79977017886006</v>
      </c>
      <c r="FE18" s="196">
        <f t="shared" si="132"/>
        <v>53.388727425835931</v>
      </c>
      <c r="FF18" s="196">
        <f t="shared" si="133"/>
        <v>5.9499531345540158</v>
      </c>
      <c r="FG18" s="50">
        <f t="shared" si="134"/>
        <v>891154.76693920814</v>
      </c>
      <c r="FH18" s="205">
        <f t="shared" si="135"/>
        <v>6144.298240901775</v>
      </c>
      <c r="FI18" s="213">
        <f t="shared" si="136"/>
        <v>3.7884722879535251</v>
      </c>
      <c r="FJ18" s="25">
        <f t="shared" si="28"/>
        <v>6.2999284330107566</v>
      </c>
      <c r="FK18" s="305">
        <f t="shared" si="137"/>
        <v>1994933.5446121157</v>
      </c>
      <c r="FL18" s="205">
        <f t="shared" si="190"/>
        <v>289.34117144345203</v>
      </c>
      <c r="FM18" s="207">
        <f t="shared" si="29"/>
        <v>48.674144614274894</v>
      </c>
      <c r="FN18" s="196">
        <f t="shared" si="138"/>
        <v>5.9878971642137415</v>
      </c>
      <c r="FO18" s="50">
        <f t="shared" si="191"/>
        <v>972516.91603107285</v>
      </c>
      <c r="FP18" s="205">
        <f t="shared" si="192"/>
        <v>6705.2707319743995</v>
      </c>
      <c r="FQ18" s="213">
        <f t="shared" si="193"/>
        <v>3.8264163176132513</v>
      </c>
      <c r="FR18" s="305">
        <f t="shared" si="30"/>
        <v>6.5867655115613557</v>
      </c>
      <c r="FS18" s="305">
        <f t="shared" si="139"/>
        <v>3861584.2240062752</v>
      </c>
      <c r="FT18" s="205">
        <f t="shared" si="140"/>
        <v>560.0764526814221</v>
      </c>
      <c r="FU18" s="207">
        <f t="shared" si="31"/>
        <v>43.199590569886716</v>
      </c>
      <c r="FV18" s="196">
        <f t="shared" si="141"/>
        <v>6.1288849411153716</v>
      </c>
      <c r="FW18" s="50">
        <f t="shared" si="142"/>
        <v>1345503.8386346963</v>
      </c>
      <c r="FX18" s="205">
        <f t="shared" si="143"/>
        <v>9276.9260464649578</v>
      </c>
      <c r="FY18" s="213">
        <f t="shared" si="144"/>
        <v>3.967404094514881</v>
      </c>
      <c r="FZ18" s="336">
        <f t="shared" si="145"/>
        <v>0.11348845466131183</v>
      </c>
      <c r="GA18" s="337">
        <f t="shared" si="146"/>
        <v>373781.98852828512</v>
      </c>
      <c r="GB18" s="360">
        <f t="shared" si="147"/>
        <v>3.4111375235529686</v>
      </c>
      <c r="GC18" s="336">
        <f t="shared" si="32"/>
        <v>0.11715181534118502</v>
      </c>
      <c r="GD18" s="337">
        <f t="shared" si="33"/>
        <v>385898.13504654408</v>
      </c>
      <c r="GE18" s="360">
        <f t="shared" si="148"/>
        <v>3.4249918331345435</v>
      </c>
      <c r="GF18" s="336">
        <f t="shared" si="34"/>
        <v>0.16255083577128726</v>
      </c>
      <c r="GG18" s="337">
        <f t="shared" si="35"/>
        <v>536309.33257187658</v>
      </c>
      <c r="GH18" s="360">
        <f t="shared" si="149"/>
        <v>3.5679345077916333</v>
      </c>
      <c r="GL18" s="30">
        <v>1.5</v>
      </c>
      <c r="GM18" s="53">
        <f t="shared" si="202"/>
        <v>0.17609125905568124</v>
      </c>
      <c r="GN18" s="363">
        <v>3.1439763987281695</v>
      </c>
      <c r="GO18" s="305">
        <f t="shared" si="150"/>
        <v>5.922145144578554</v>
      </c>
      <c r="GP18" s="50">
        <f t="shared" si="151"/>
        <v>835882.32990140107</v>
      </c>
      <c r="GQ18" s="305">
        <f t="shared" si="152"/>
        <v>5763.2080529109835</v>
      </c>
      <c r="GR18" s="26">
        <f t="shared" si="153"/>
        <v>3.7606642979780638</v>
      </c>
      <c r="GS18" s="200">
        <f t="shared" si="154"/>
        <v>9.4247779607693793</v>
      </c>
      <c r="GT18" s="196">
        <f t="shared" si="155"/>
        <v>0.97427112741379629</v>
      </c>
      <c r="GU18" s="202">
        <f t="shared" si="156"/>
        <v>6.1632730477500051</v>
      </c>
      <c r="GV18" s="337">
        <f t="shared" si="157"/>
        <v>1456374.4382455403</v>
      </c>
      <c r="GW18" s="196">
        <f t="shared" si="158"/>
        <v>211.22963577425668</v>
      </c>
      <c r="GX18" s="196">
        <f t="shared" si="159"/>
        <v>56.628137376438623</v>
      </c>
      <c r="GY18" s="196">
        <f t="shared" si="160"/>
        <v>6.1011930322353294</v>
      </c>
      <c r="GZ18" s="50">
        <f t="shared" si="161"/>
        <v>1262388.5077061283</v>
      </c>
      <c r="HA18" s="205">
        <f t="shared" si="162"/>
        <v>8703.8657873919055</v>
      </c>
      <c r="HB18" s="213">
        <f t="shared" si="163"/>
        <v>3.9397121856348387</v>
      </c>
      <c r="HC18" s="25">
        <f t="shared" si="36"/>
        <v>6.1899600867893945</v>
      </c>
      <c r="HD18" s="305">
        <f t="shared" si="164"/>
        <v>1548674.2836862628</v>
      </c>
      <c r="HE18" s="205">
        <f t="shared" si="194"/>
        <v>224.61662075728819</v>
      </c>
      <c r="HF18" s="207">
        <f t="shared" si="37"/>
        <v>51.627492933348222</v>
      </c>
      <c r="HG18" s="196">
        <f t="shared" si="165"/>
        <v>6.1404838484786817</v>
      </c>
      <c r="HH18" s="50">
        <f t="shared" si="195"/>
        <v>1381923.0108802863</v>
      </c>
      <c r="HI18" s="205">
        <f t="shared" si="196"/>
        <v>9528.0274984969619</v>
      </c>
      <c r="HJ18" s="213">
        <f t="shared" si="197"/>
        <v>3.9790030018781906</v>
      </c>
      <c r="HK18" s="305">
        <f t="shared" si="38"/>
        <v>6.5079720301667745</v>
      </c>
      <c r="HL18" s="305">
        <f t="shared" si="166"/>
        <v>3220861.3517243443</v>
      </c>
      <c r="HM18" s="205">
        <f t="shared" si="167"/>
        <v>467.14728873139546</v>
      </c>
      <c r="HN18" s="207">
        <f t="shared" si="39"/>
        <v>43.53828879871628</v>
      </c>
      <c r="HO18" s="196">
        <f t="shared" si="168"/>
        <v>6.3138538044421573</v>
      </c>
      <c r="HP18" s="50">
        <f t="shared" si="169"/>
        <v>2059936.3648770649</v>
      </c>
      <c r="HQ18" s="205">
        <f t="shared" si="170"/>
        <v>14202.766851099792</v>
      </c>
      <c r="HR18" s="213">
        <f t="shared" si="171"/>
        <v>4.152372957841667</v>
      </c>
      <c r="HS18" s="336">
        <f t="shared" si="172"/>
        <v>0.12823286173279735</v>
      </c>
      <c r="HT18" s="337">
        <f t="shared" si="173"/>
        <v>442380.90755504667</v>
      </c>
      <c r="HU18" s="360">
        <f t="shared" si="174"/>
        <v>3.4843155286527154</v>
      </c>
      <c r="HV18" s="336">
        <f t="shared" si="40"/>
        <v>0.13223765688548322</v>
      </c>
      <c r="HW18" s="337">
        <f t="shared" si="41"/>
        <v>456258.56591889419</v>
      </c>
      <c r="HX18" s="360">
        <f t="shared" si="175"/>
        <v>3.4977301844999555</v>
      </c>
      <c r="HY18" s="336">
        <f t="shared" si="42"/>
        <v>0.18862502160142422</v>
      </c>
      <c r="HZ18" s="337">
        <f t="shared" si="43"/>
        <v>652058.21360313857</v>
      </c>
      <c r="IA18" s="360">
        <f t="shared" si="176"/>
        <v>3.6528055232388543</v>
      </c>
      <c r="IE18" s="303">
        <v>1.0043300108290889</v>
      </c>
      <c r="IF18" s="303">
        <v>0.91169329109576136</v>
      </c>
      <c r="IM18" s="205"/>
    </row>
    <row r="19" spans="2:247" ht="15.75" customHeight="1" thickBot="1">
      <c r="C19" s="459" t="s">
        <v>112</v>
      </c>
      <c r="D19" s="460"/>
      <c r="E19" s="457" t="s">
        <v>10</v>
      </c>
      <c r="M19" s="30">
        <v>2</v>
      </c>
      <c r="N19" s="53">
        <f t="shared" si="198"/>
        <v>0.3010299956639812</v>
      </c>
      <c r="O19" s="210">
        <v>3.4263746427427955</v>
      </c>
      <c r="P19" s="196">
        <f t="shared" si="44"/>
        <v>5.8428937815308828</v>
      </c>
      <c r="Q19" s="50">
        <f t="shared" si="45"/>
        <v>696456.15607721242</v>
      </c>
      <c r="R19" s="196">
        <f t="shared" si="46"/>
        <v>4801.8980466749208</v>
      </c>
      <c r="S19" s="213">
        <f t="shared" si="47"/>
        <v>3.6814129349303921</v>
      </c>
      <c r="T19" s="200">
        <f t="shared" si="48"/>
        <v>12.566370614359172</v>
      </c>
      <c r="U19" s="198">
        <f t="shared" si="49"/>
        <v>1.0992098640220962</v>
      </c>
      <c r="V19" s="202">
        <f t="shared" si="50"/>
        <v>6.2235412204852496</v>
      </c>
      <c r="W19" s="337">
        <f t="shared" si="51"/>
        <v>1673174.4359968056</v>
      </c>
      <c r="X19" s="196">
        <f t="shared" si="52"/>
        <v>242.67387384810468</v>
      </c>
      <c r="Y19" s="196">
        <f t="shared" si="53"/>
        <v>54.415626996108216</v>
      </c>
      <c r="Z19" s="196">
        <f t="shared" si="54"/>
        <v>6.1286658709311297</v>
      </c>
      <c r="AA19" s="422">
        <f t="shared" si="55"/>
        <v>1344825.3003246265</v>
      </c>
      <c r="AB19" s="196">
        <f t="shared" si="56"/>
        <v>9272.2476876662222</v>
      </c>
      <c r="AC19" s="213">
        <f t="shared" si="57"/>
        <v>3.967185024330639</v>
      </c>
      <c r="AD19" s="25">
        <f t="shared" si="3"/>
        <v>6.2479747388111395</v>
      </c>
      <c r="AE19" s="305">
        <f t="shared" si="58"/>
        <v>1770006.001088771</v>
      </c>
      <c r="AF19" s="205">
        <f t="shared" si="177"/>
        <v>256.71813038591318</v>
      </c>
      <c r="AG19" s="207">
        <f t="shared" si="59"/>
        <v>49.571598444768632</v>
      </c>
      <c r="AH19" s="196">
        <f t="shared" si="4"/>
        <v>6.1659346075707937</v>
      </c>
      <c r="AI19" s="50">
        <f t="shared" si="178"/>
        <v>1465327.1876372052</v>
      </c>
      <c r="AJ19" s="205">
        <f t="shared" si="179"/>
        <v>10103.079280233496</v>
      </c>
      <c r="AK19" s="213">
        <f t="shared" si="180"/>
        <v>4.0044537609703035</v>
      </c>
      <c r="AL19" s="305">
        <f t="shared" si="5"/>
        <v>6.5131636409012899</v>
      </c>
      <c r="AM19" s="305">
        <f t="shared" si="60"/>
        <v>3259594.9845940266</v>
      </c>
      <c r="AN19" s="205">
        <f t="shared" si="61"/>
        <v>472.76513737554842</v>
      </c>
      <c r="AO19" s="207">
        <f t="shared" si="62"/>
        <v>44.122758639664582</v>
      </c>
      <c r="AP19" s="196">
        <f t="shared" si="6"/>
        <v>6.2989185830521546</v>
      </c>
      <c r="AQ19" s="50">
        <f t="shared" si="63"/>
        <v>1990300.1835290696</v>
      </c>
      <c r="AR19" s="205">
        <f t="shared" si="64"/>
        <v>13722.642093388888</v>
      </c>
      <c r="AS19" s="213">
        <f t="shared" si="65"/>
        <v>4.1374377364516643</v>
      </c>
      <c r="AT19" s="336">
        <f t="shared" si="66"/>
        <v>0.16755412800272523</v>
      </c>
      <c r="AU19" s="337">
        <f t="shared" si="67"/>
        <v>577444.60259215883</v>
      </c>
      <c r="AV19" s="360">
        <f t="shared" si="68"/>
        <v>3.6000294797255163</v>
      </c>
      <c r="AW19" s="336">
        <f t="shared" si="69"/>
        <v>0.1495736948390495</v>
      </c>
      <c r="AX19" s="337">
        <f t="shared" si="7"/>
        <v>515998.56601947802</v>
      </c>
      <c r="AY19" s="360">
        <f t="shared" si="70"/>
        <v>3.5511676481067722</v>
      </c>
      <c r="AZ19" s="336">
        <f t="shared" si="71"/>
        <v>0.20013959354681229</v>
      </c>
      <c r="BA19" s="337">
        <f t="shared" si="8"/>
        <v>691633.58759545372</v>
      </c>
      <c r="BB19" s="360">
        <f t="shared" si="72"/>
        <v>3.6783952290267989</v>
      </c>
      <c r="BG19" s="30">
        <v>2</v>
      </c>
      <c r="BH19" s="53">
        <f t="shared" si="199"/>
        <v>0.3010299956639812</v>
      </c>
      <c r="BI19" s="363">
        <v>3.4383031435854452</v>
      </c>
      <c r="BJ19" s="305">
        <f t="shared" si="73"/>
        <v>5.8907595178635441</v>
      </c>
      <c r="BK19" s="50">
        <f t="shared" si="74"/>
        <v>777605.84766498464</v>
      </c>
      <c r="BL19" s="305">
        <f t="shared" si="75"/>
        <v>5361.4056942466295</v>
      </c>
      <c r="BM19" s="349">
        <f t="shared" si="76"/>
        <v>3.7292786712630535</v>
      </c>
      <c r="BN19" s="200">
        <f t="shared" si="77"/>
        <v>12.566370614359172</v>
      </c>
      <c r="BO19" s="198">
        <f t="shared" si="78"/>
        <v>1.0992098640220962</v>
      </c>
      <c r="BP19" s="202">
        <f t="shared" si="79"/>
        <v>6.2671931668177052</v>
      </c>
      <c r="BQ19" s="337">
        <f t="shared" si="80"/>
        <v>1850091.325236121</v>
      </c>
      <c r="BR19" s="196">
        <f t="shared" si="81"/>
        <v>268.33354562959653</v>
      </c>
      <c r="BS19" s="196">
        <f t="shared" si="82"/>
        <v>56.249625535830589</v>
      </c>
      <c r="BT19" s="196">
        <f t="shared" si="83"/>
        <v>6.1418590409544507</v>
      </c>
      <c r="BU19" s="50">
        <f t="shared" si="84"/>
        <v>1386305.8022958732</v>
      </c>
      <c r="BV19" s="205">
        <f t="shared" si="85"/>
        <v>9558.2457934374943</v>
      </c>
      <c r="BW19" s="213">
        <f t="shared" si="86"/>
        <v>3.9803781943539596</v>
      </c>
      <c r="BX19" s="305">
        <f t="shared" si="9"/>
        <v>6.2917980619518925</v>
      </c>
      <c r="BY19" s="305">
        <f t="shared" si="87"/>
        <v>1957934.0625363248</v>
      </c>
      <c r="BZ19" s="205">
        <f t="shared" si="181"/>
        <v>283.97484056214347</v>
      </c>
      <c r="CA19" s="207">
        <f t="shared" si="182"/>
        <v>51.242336138665124</v>
      </c>
      <c r="CB19" s="196">
        <f t="shared" si="10"/>
        <v>6.1788926967520554</v>
      </c>
      <c r="CC19" s="50">
        <f t="shared" si="183"/>
        <v>1509707.0974111299</v>
      </c>
      <c r="CD19" s="205">
        <f t="shared" si="184"/>
        <v>10409.068106946361</v>
      </c>
      <c r="CE19" s="213">
        <f t="shared" si="185"/>
        <v>4.0174118501515652</v>
      </c>
      <c r="CF19" s="305">
        <f t="shared" si="11"/>
        <v>6.6483120556527</v>
      </c>
      <c r="CG19" s="305">
        <f t="shared" si="88"/>
        <v>4449508.6526816683</v>
      </c>
      <c r="CH19" s="205">
        <f t="shared" si="89"/>
        <v>645.34783596764385</v>
      </c>
      <c r="CI19" s="207">
        <f t="shared" si="12"/>
        <v>41.372113747922327</v>
      </c>
      <c r="CJ19" s="196">
        <f t="shared" si="13"/>
        <v>6.3683818368370435</v>
      </c>
      <c r="CK19" s="50">
        <f t="shared" si="90"/>
        <v>2335510.5683265715</v>
      </c>
      <c r="CL19" s="205">
        <f t="shared" si="91"/>
        <v>16102.784846075312</v>
      </c>
      <c r="CM19" s="213">
        <f t="shared" si="92"/>
        <v>4.2069009902365533</v>
      </c>
      <c r="CN19" s="336">
        <f t="shared" si="93"/>
        <v>0.15920221070030158</v>
      </c>
      <c r="CO19" s="337">
        <f t="shared" si="94"/>
        <v>561693.03792089224</v>
      </c>
      <c r="CP19" s="342">
        <f t="shared" si="95"/>
        <v>3.5880181943109415</v>
      </c>
      <c r="CQ19" s="336">
        <f t="shared" si="14"/>
        <v>0.16362657396640756</v>
      </c>
      <c r="CR19" s="337">
        <f t="shared" si="15"/>
        <v>577387.44057239441</v>
      </c>
      <c r="CS19" s="340">
        <f t="shared" si="96"/>
        <v>3.5999864862011761</v>
      </c>
      <c r="CT19" s="336">
        <f t="shared" si="16"/>
        <v>0.23920328993682649</v>
      </c>
      <c r="CU19" s="337">
        <f t="shared" si="17"/>
        <v>846238.35633192083</v>
      </c>
      <c r="CV19" s="342">
        <f t="shared" si="97"/>
        <v>3.7660118595351499</v>
      </c>
      <c r="CZ19" s="30">
        <v>2</v>
      </c>
      <c r="DA19" s="53">
        <f t="shared" si="200"/>
        <v>0.3010299956639812</v>
      </c>
      <c r="DB19" s="345">
        <v>2.9664245143600736</v>
      </c>
      <c r="DC19" s="25">
        <f t="shared" si="98"/>
        <v>5.6621561331099848</v>
      </c>
      <c r="DD19" s="50">
        <f t="shared" si="99"/>
        <v>459363.1286881736</v>
      </c>
      <c r="DE19" s="305">
        <f t="shared" si="100"/>
        <v>3167.1985251540718</v>
      </c>
      <c r="DF19" s="26">
        <f t="shared" si="101"/>
        <v>3.5006752865094937</v>
      </c>
      <c r="DG19" s="200">
        <f t="shared" si="102"/>
        <v>12.566370614359172</v>
      </c>
      <c r="DH19" s="196">
        <f t="shared" si="103"/>
        <v>1.0992098640220962</v>
      </c>
      <c r="DI19" s="202">
        <f t="shared" si="104"/>
        <v>6.2235412204852496</v>
      </c>
      <c r="DJ19" s="337">
        <f t="shared" si="105"/>
        <v>1673174.4359968056</v>
      </c>
      <c r="DK19" s="196">
        <f t="shared" si="106"/>
        <v>242.67387384810468</v>
      </c>
      <c r="DL19" s="196">
        <f t="shared" si="107"/>
        <v>54.415664789244751</v>
      </c>
      <c r="DM19" s="196">
        <f t="shared" si="108"/>
        <v>5.9488992479434852</v>
      </c>
      <c r="DN19" s="50">
        <f t="shared" si="109"/>
        <v>888994.85585382616</v>
      </c>
      <c r="DO19" s="205">
        <f t="shared" si="110"/>
        <v>6129.4061723467266</v>
      </c>
      <c r="DP19" s="213">
        <f t="shared" si="111"/>
        <v>3.7874184013429946</v>
      </c>
      <c r="DQ19" s="305">
        <f t="shared" si="18"/>
        <v>6.2479747388111395</v>
      </c>
      <c r="DR19" s="305">
        <f t="shared" si="112"/>
        <v>1770006.001088771</v>
      </c>
      <c r="DS19" s="205">
        <f t="shared" si="186"/>
        <v>256.71813038591318</v>
      </c>
      <c r="DT19" s="207">
        <f t="shared" si="19"/>
        <v>49.57163287359527</v>
      </c>
      <c r="DU19" s="196">
        <f t="shared" si="20"/>
        <v>5.9864842455253164</v>
      </c>
      <c r="DV19" s="50">
        <f t="shared" si="187"/>
        <v>969358.10420986207</v>
      </c>
      <c r="DW19" s="205">
        <f t="shared" si="188"/>
        <v>6683.4914825819887</v>
      </c>
      <c r="DX19" s="213">
        <f t="shared" si="189"/>
        <v>3.8250033989248258</v>
      </c>
      <c r="DY19" s="25">
        <f t="shared" si="21"/>
        <v>6.4580278131345983</v>
      </c>
      <c r="DZ19" s="305">
        <f t="shared" si="113"/>
        <v>2870964.4387551998</v>
      </c>
      <c r="EA19" s="205">
        <f t="shared" si="114"/>
        <v>416.39894026817666</v>
      </c>
      <c r="EB19" s="207">
        <f t="shared" si="22"/>
        <v>44.345465717189185</v>
      </c>
      <c r="EC19" s="196">
        <f t="shared" si="23"/>
        <v>6.0993380525010714</v>
      </c>
      <c r="ED19" s="50">
        <f t="shared" si="115"/>
        <v>1257008.0313102901</v>
      </c>
      <c r="EE19" s="205">
        <f t="shared" si="116"/>
        <v>8666.7686939569357</v>
      </c>
      <c r="EF19" s="213">
        <f t="shared" si="117"/>
        <v>3.9378572059005807</v>
      </c>
      <c r="EG19" s="336">
        <f t="shared" si="118"/>
        <v>0.10737461408297239</v>
      </c>
      <c r="EH19" s="337">
        <f t="shared" si="119"/>
        <v>357039.81901609385</v>
      </c>
      <c r="EI19" s="360">
        <f t="shared" si="120"/>
        <v>3.3912358070876514</v>
      </c>
      <c r="EJ19" s="336">
        <f t="shared" si="24"/>
        <v>0.11050667925462369</v>
      </c>
      <c r="EK19" s="337">
        <f t="shared" si="25"/>
        <v>367495.4440767148</v>
      </c>
      <c r="EL19" s="360">
        <f t="shared" si="121"/>
        <v>3.4037711128071857</v>
      </c>
      <c r="EM19" s="336">
        <f t="shared" si="26"/>
        <v>0.14094235930507037</v>
      </c>
      <c r="EN19" s="337">
        <f t="shared" si="27"/>
        <v>469214.5375633887</v>
      </c>
      <c r="EO19" s="360">
        <f t="shared" si="122"/>
        <v>3.5098906126949885</v>
      </c>
      <c r="ES19" s="30">
        <v>2</v>
      </c>
      <c r="ET19" s="53">
        <f t="shared" si="201"/>
        <v>0.3010299956639812</v>
      </c>
      <c r="EU19" s="345">
        <v>3.1928946169911372</v>
      </c>
      <c r="EV19" s="305">
        <f t="shared" si="123"/>
        <v>5.6463850161948939</v>
      </c>
      <c r="EW19" s="50">
        <f t="shared" si="124"/>
        <v>442980.91533673968</v>
      </c>
      <c r="EX19" s="305">
        <f t="shared" si="125"/>
        <v>3054.2470958271392</v>
      </c>
      <c r="EY19" s="349">
        <f t="shared" si="126"/>
        <v>3.4849041695944032</v>
      </c>
      <c r="EZ19" s="200">
        <f t="shared" si="127"/>
        <v>12.566370614359172</v>
      </c>
      <c r="FA19" s="198">
        <f t="shared" si="128"/>
        <v>1.0992098640220962</v>
      </c>
      <c r="FB19" s="196">
        <f t="shared" si="129"/>
        <v>6.3399701721533193</v>
      </c>
      <c r="FC19" s="337">
        <f t="shared" si="130"/>
        <v>2187611.3711139155</v>
      </c>
      <c r="FD19" s="196">
        <f t="shared" si="131"/>
        <v>317.28677804362007</v>
      </c>
      <c r="FE19" s="196">
        <f t="shared" si="132"/>
        <v>52.671702514835147</v>
      </c>
      <c r="FF19" s="196">
        <f t="shared" si="133"/>
        <v>5.980550305793086</v>
      </c>
      <c r="FG19" s="50">
        <f t="shared" si="134"/>
        <v>956203.44887236704</v>
      </c>
      <c r="FH19" s="205">
        <f t="shared" si="135"/>
        <v>6592.7932911472408</v>
      </c>
      <c r="FI19" s="213">
        <f t="shared" si="136"/>
        <v>3.8190694591925953</v>
      </c>
      <c r="FJ19" s="25">
        <f t="shared" si="28"/>
        <v>6.3648607885883823</v>
      </c>
      <c r="FK19" s="305">
        <f t="shared" si="137"/>
        <v>2316651.9371454436</v>
      </c>
      <c r="FL19" s="205">
        <f t="shared" si="190"/>
        <v>336.00256365970085</v>
      </c>
      <c r="FM19" s="207">
        <f t="shared" si="29"/>
        <v>47.982916500336515</v>
      </c>
      <c r="FN19" s="196">
        <f t="shared" si="138"/>
        <v>6.017259836699842</v>
      </c>
      <c r="FO19" s="50">
        <f t="shared" si="191"/>
        <v>1040542.5321818407</v>
      </c>
      <c r="FP19" s="205">
        <f t="shared" si="192"/>
        <v>7174.291029186068</v>
      </c>
      <c r="FQ19" s="213">
        <f t="shared" si="193"/>
        <v>3.8557789900993509</v>
      </c>
      <c r="FR19" s="305">
        <f t="shared" si="30"/>
        <v>6.6456271322268243</v>
      </c>
      <c r="FS19" s="305">
        <f t="shared" si="139"/>
        <v>4422085.4686349472</v>
      </c>
      <c r="FT19" s="205">
        <f t="shared" si="140"/>
        <v>641.37043219987549</v>
      </c>
      <c r="FU19" s="207">
        <f t="shared" si="31"/>
        <v>42.592058594060248</v>
      </c>
      <c r="FV19" s="196">
        <f t="shared" si="141"/>
        <v>6.1534753833667688</v>
      </c>
      <c r="FW19" s="50">
        <f t="shared" si="142"/>
        <v>1423886.5357749804</v>
      </c>
      <c r="FX19" s="205">
        <f t="shared" si="143"/>
        <v>9817.3559313999031</v>
      </c>
      <c r="FY19" s="213">
        <f t="shared" si="144"/>
        <v>3.9919945367662781</v>
      </c>
      <c r="FZ19" s="336">
        <f t="shared" si="145"/>
        <v>0.12274333576186965</v>
      </c>
      <c r="GA19" s="337">
        <f t="shared" si="146"/>
        <v>404397.37691233889</v>
      </c>
      <c r="GB19" s="360">
        <f t="shared" si="147"/>
        <v>3.4453274833150318</v>
      </c>
      <c r="GC19" s="336">
        <f t="shared" si="32"/>
        <v>0.126336050292403</v>
      </c>
      <c r="GD19" s="337">
        <f t="shared" si="33"/>
        <v>416287.47334901948</v>
      </c>
      <c r="GE19" s="360">
        <f t="shared" si="148"/>
        <v>3.457912495976776</v>
      </c>
      <c r="GF19" s="336">
        <f t="shared" si="34"/>
        <v>0.173482968342558</v>
      </c>
      <c r="GG19" s="337">
        <f t="shared" si="35"/>
        <v>572602.18951042532</v>
      </c>
      <c r="GH19" s="360">
        <f t="shared" si="149"/>
        <v>3.5963721577390841</v>
      </c>
      <c r="GL19" s="30">
        <v>2</v>
      </c>
      <c r="GM19" s="53">
        <f t="shared" si="202"/>
        <v>0.3010299956639812</v>
      </c>
      <c r="GN19" s="363">
        <v>3.180001362880299</v>
      </c>
      <c r="GO19" s="305">
        <f t="shared" si="150"/>
        <v>5.9468571241119115</v>
      </c>
      <c r="GP19" s="50">
        <f t="shared" si="151"/>
        <v>884824.46894731733</v>
      </c>
      <c r="GQ19" s="305">
        <f t="shared" si="152"/>
        <v>6100.6523555192052</v>
      </c>
      <c r="GR19" s="26">
        <f t="shared" si="153"/>
        <v>3.7853762775114208</v>
      </c>
      <c r="GS19" s="200">
        <f t="shared" si="154"/>
        <v>12.566370614359172</v>
      </c>
      <c r="GT19" s="196">
        <f t="shared" si="155"/>
        <v>1.0992098640220962</v>
      </c>
      <c r="GU19" s="202">
        <f t="shared" si="156"/>
        <v>6.2359179057910508</v>
      </c>
      <c r="GV19" s="337">
        <f t="shared" si="157"/>
        <v>1721543.1228212283</v>
      </c>
      <c r="GW19" s="196">
        <f t="shared" si="158"/>
        <v>249.68917144774531</v>
      </c>
      <c r="GX19" s="196">
        <f t="shared" si="159"/>
        <v>55.966193665604884</v>
      </c>
      <c r="GY19" s="196">
        <f t="shared" si="160"/>
        <v>6.1347009183259535</v>
      </c>
      <c r="GZ19" s="50">
        <f t="shared" si="161"/>
        <v>1363643.7249009297</v>
      </c>
      <c r="HA19" s="205">
        <f t="shared" si="162"/>
        <v>9401.996208697934</v>
      </c>
      <c r="HB19" s="213">
        <f t="shared" si="163"/>
        <v>3.9732200717254629</v>
      </c>
      <c r="HC19" s="25">
        <f t="shared" si="36"/>
        <v>6.2604000147756214</v>
      </c>
      <c r="HD19" s="305">
        <f t="shared" si="164"/>
        <v>1821377.6990719207</v>
      </c>
      <c r="HE19" s="205">
        <f t="shared" si="194"/>
        <v>264.16897871799324</v>
      </c>
      <c r="HF19" s="207">
        <f t="shared" si="37"/>
        <v>50.984135110157567</v>
      </c>
      <c r="HG19" s="196">
        <f t="shared" si="165"/>
        <v>6.1727726948824948</v>
      </c>
      <c r="HH19" s="50">
        <f t="shared" si="195"/>
        <v>1488581.7659066629</v>
      </c>
      <c r="HI19" s="205">
        <f t="shared" si="196"/>
        <v>10263.414016302622</v>
      </c>
      <c r="HJ19" s="213">
        <f t="shared" si="197"/>
        <v>4.0112918482820046</v>
      </c>
      <c r="HK19" s="305">
        <f t="shared" si="38"/>
        <v>6.5666916888025542</v>
      </c>
      <c r="HL19" s="305">
        <f t="shared" si="166"/>
        <v>3687157.4961805367</v>
      </c>
      <c r="HM19" s="205">
        <f t="shared" si="167"/>
        <v>534.77794893103271</v>
      </c>
      <c r="HN19" s="207">
        <f t="shared" si="39"/>
        <v>42.926184866417231</v>
      </c>
      <c r="HO19" s="196">
        <f t="shared" si="168"/>
        <v>6.3392105436300703</v>
      </c>
      <c r="HP19" s="50">
        <f t="shared" si="169"/>
        <v>2183788.3441103711</v>
      </c>
      <c r="HQ19" s="205">
        <f t="shared" si="170"/>
        <v>15056.696523438422</v>
      </c>
      <c r="HR19" s="213">
        <f t="shared" si="171"/>
        <v>4.1777296970295801</v>
      </c>
      <c r="HS19" s="336">
        <f t="shared" si="172"/>
        <v>0.13938699477134883</v>
      </c>
      <c r="HT19" s="337">
        <f t="shared" si="173"/>
        <v>481042.09597485798</v>
      </c>
      <c r="HU19" s="360">
        <f t="shared" si="174"/>
        <v>3.5207022365293428</v>
      </c>
      <c r="HV19" s="336">
        <f t="shared" si="40"/>
        <v>0.14332832550889901</v>
      </c>
      <c r="HW19" s="337">
        <f t="shared" si="41"/>
        <v>494709.9930166417</v>
      </c>
      <c r="HX19" s="360">
        <f t="shared" si="175"/>
        <v>3.532869836490903</v>
      </c>
      <c r="HY19" s="336">
        <f t="shared" si="42"/>
        <v>0.20087541473121348</v>
      </c>
      <c r="HZ19" s="337">
        <f t="shared" si="43"/>
        <v>694700.02338406432</v>
      </c>
      <c r="IA19" s="360">
        <f t="shared" si="176"/>
        <v>3.680316466892505</v>
      </c>
      <c r="IE19" s="303">
        <v>1.003925983207995</v>
      </c>
      <c r="IF19" s="303">
        <v>0.9109809292156823</v>
      </c>
      <c r="IM19" s="205"/>
    </row>
    <row r="20" spans="2:247" ht="15.75" thickBot="1">
      <c r="C20" s="307" t="s">
        <v>11</v>
      </c>
      <c r="D20" s="308" t="s">
        <v>12</v>
      </c>
      <c r="E20" s="458"/>
      <c r="M20" s="30">
        <v>2.5</v>
      </c>
      <c r="N20" s="53">
        <f t="shared" si="198"/>
        <v>0.3979400086720376</v>
      </c>
      <c r="O20" s="210">
        <v>3.4566415821980736</v>
      </c>
      <c r="P20" s="196">
        <f t="shared" si="44"/>
        <v>5.8612563348066073</v>
      </c>
      <c r="Q20" s="50">
        <f t="shared" si="45"/>
        <v>726534.65542151313</v>
      </c>
      <c r="R20" s="196">
        <f t="shared" si="46"/>
        <v>5009.2820808140314</v>
      </c>
      <c r="S20" s="213">
        <f t="shared" si="47"/>
        <v>3.6997754882061162</v>
      </c>
      <c r="T20" s="200">
        <f t="shared" si="48"/>
        <v>15.707963267948966</v>
      </c>
      <c r="U20" s="198">
        <f t="shared" si="49"/>
        <v>1.1961198770301527</v>
      </c>
      <c r="V20" s="202">
        <f t="shared" si="50"/>
        <v>6.2776171037815205</v>
      </c>
      <c r="W20" s="337">
        <f t="shared" si="51"/>
        <v>1895034.4252486532</v>
      </c>
      <c r="X20" s="196">
        <f t="shared" si="52"/>
        <v>274.85200296921414</v>
      </c>
      <c r="Y20" s="196">
        <f t="shared" si="53"/>
        <v>53.915621511364876</v>
      </c>
      <c r="Z20" s="196">
        <f t="shared" si="54"/>
        <v>6.1528567846182476</v>
      </c>
      <c r="AA20" s="422">
        <f t="shared" si="55"/>
        <v>1421859.8293398384</v>
      </c>
      <c r="AB20" s="196">
        <f t="shared" si="56"/>
        <v>9803.3822769391427</v>
      </c>
      <c r="AC20" s="213">
        <f t="shared" si="57"/>
        <v>3.9913759380177574</v>
      </c>
      <c r="AD20" s="25">
        <f t="shared" si="3"/>
        <v>6.3003297519423187</v>
      </c>
      <c r="AE20" s="305">
        <f t="shared" si="58"/>
        <v>1996777.8568328444</v>
      </c>
      <c r="AF20" s="205">
        <f t="shared" si="177"/>
        <v>289.60866679932212</v>
      </c>
      <c r="AG20" s="207">
        <f t="shared" si="59"/>
        <v>49.089486900699242</v>
      </c>
      <c r="AH20" s="196">
        <f t="shared" si="4"/>
        <v>6.1891868684898768</v>
      </c>
      <c r="AI20" s="50">
        <f t="shared" si="178"/>
        <v>1545919.4756102853</v>
      </c>
      <c r="AJ20" s="205">
        <f t="shared" si="179"/>
        <v>10658.743763658771</v>
      </c>
      <c r="AK20" s="213">
        <f t="shared" si="180"/>
        <v>4.0277060218893865</v>
      </c>
      <c r="AL20" s="305">
        <f t="shared" si="5"/>
        <v>6.559638937774368</v>
      </c>
      <c r="AM20" s="305">
        <f t="shared" si="60"/>
        <v>3627763.2565091606</v>
      </c>
      <c r="AN20" s="205">
        <f t="shared" si="61"/>
        <v>526.1635271975756</v>
      </c>
      <c r="AO20" s="207">
        <f t="shared" si="62"/>
        <v>43.625312566809484</v>
      </c>
      <c r="AP20" s="196">
        <f t="shared" si="6"/>
        <v>6.3186465208732665</v>
      </c>
      <c r="AQ20" s="50">
        <f t="shared" si="63"/>
        <v>2082794.9733569534</v>
      </c>
      <c r="AR20" s="205">
        <f t="shared" si="64"/>
        <v>14360.371470502587</v>
      </c>
      <c r="AS20" s="213">
        <f t="shared" si="65"/>
        <v>4.1571656742727754</v>
      </c>
      <c r="AT20" s="336">
        <f t="shared" si="66"/>
        <v>0.18001924842881428</v>
      </c>
      <c r="AU20" s="337">
        <f t="shared" si="67"/>
        <v>620519.68050314253</v>
      </c>
      <c r="AV20" s="360">
        <f t="shared" si="68"/>
        <v>3.6312747136071395</v>
      </c>
      <c r="AW20" s="336">
        <f t="shared" si="69"/>
        <v>0.15863361271328225</v>
      </c>
      <c r="AX20" s="337">
        <f t="shared" si="7"/>
        <v>547421.28943497944</v>
      </c>
      <c r="AY20" s="360">
        <f t="shared" si="70"/>
        <v>3.5768408366898066</v>
      </c>
      <c r="AZ20" s="336">
        <f t="shared" si="71"/>
        <v>0.2102273568465706</v>
      </c>
      <c r="BA20" s="337">
        <f t="shared" si="8"/>
        <v>726749.45575250208</v>
      </c>
      <c r="BB20" s="360">
        <f t="shared" si="72"/>
        <v>3.6999038686080237</v>
      </c>
      <c r="BG20" s="30">
        <v>2.5</v>
      </c>
      <c r="BH20" s="53">
        <f t="shared" si="199"/>
        <v>0.3979400086720376</v>
      </c>
      <c r="BI20" s="363">
        <v>3.4692154452064976</v>
      </c>
      <c r="BJ20" s="305">
        <f t="shared" si="73"/>
        <v>5.9085124427430014</v>
      </c>
      <c r="BK20" s="50">
        <f t="shared" si="74"/>
        <v>810051.14969773893</v>
      </c>
      <c r="BL20" s="305">
        <f t="shared" si="75"/>
        <v>5585.1082648899819</v>
      </c>
      <c r="BM20" s="349">
        <f t="shared" si="76"/>
        <v>3.7470315961425107</v>
      </c>
      <c r="BN20" s="200">
        <f t="shared" si="77"/>
        <v>15.707963267948966</v>
      </c>
      <c r="BO20" s="198">
        <f t="shared" si="78"/>
        <v>1.1961198770301527</v>
      </c>
      <c r="BP20" s="202">
        <f t="shared" si="79"/>
        <v>6.3177655958129302</v>
      </c>
      <c r="BQ20" s="337">
        <f t="shared" si="80"/>
        <v>2078574.5036601583</v>
      </c>
      <c r="BR20" s="196">
        <f t="shared" si="81"/>
        <v>301.47228886186201</v>
      </c>
      <c r="BS20" s="196">
        <f t="shared" si="82"/>
        <v>55.739315094877831</v>
      </c>
      <c r="BT20" s="196">
        <f t="shared" si="83"/>
        <v>6.1644312464700928</v>
      </c>
      <c r="BU20" s="50">
        <f t="shared" si="84"/>
        <v>1460263.5555727007</v>
      </c>
      <c r="BV20" s="205">
        <f t="shared" si="85"/>
        <v>10068.166752420433</v>
      </c>
      <c r="BW20" s="213">
        <f t="shared" si="86"/>
        <v>4.0029503998696025</v>
      </c>
      <c r="BX20" s="305">
        <f t="shared" si="9"/>
        <v>6.3406235026855322</v>
      </c>
      <c r="BY20" s="305">
        <f t="shared" si="87"/>
        <v>2190904.7790046199</v>
      </c>
      <c r="BZ20" s="205">
        <f t="shared" si="181"/>
        <v>317.76444733727209</v>
      </c>
      <c r="CA20" s="207">
        <f t="shared" si="182"/>
        <v>50.749936688148651</v>
      </c>
      <c r="CB20" s="196">
        <f t="shared" si="10"/>
        <v>6.2005422720721679</v>
      </c>
      <c r="CC20" s="50">
        <f t="shared" si="183"/>
        <v>1586873.3698227566</v>
      </c>
      <c r="CD20" s="205">
        <f t="shared" si="184"/>
        <v>10941.111035319149</v>
      </c>
      <c r="CE20" s="213">
        <f t="shared" si="185"/>
        <v>4.0390614254716768</v>
      </c>
      <c r="CF20" s="305">
        <f t="shared" si="11"/>
        <v>6.6848571951466536</v>
      </c>
      <c r="CG20" s="305">
        <f t="shared" si="88"/>
        <v>4840131.8804026693</v>
      </c>
      <c r="CH20" s="205">
        <f t="shared" si="89"/>
        <v>702.00304766984232</v>
      </c>
      <c r="CI20" s="207">
        <f t="shared" si="12"/>
        <v>40.970525584945335</v>
      </c>
      <c r="CJ20" s="196">
        <f t="shared" si="13"/>
        <v>6.3833025122219684</v>
      </c>
      <c r="CK20" s="50">
        <f t="shared" si="90"/>
        <v>2417143.9342865148</v>
      </c>
      <c r="CL20" s="205">
        <f t="shared" si="91"/>
        <v>16665.627312361288</v>
      </c>
      <c r="CM20" s="213">
        <f t="shared" si="92"/>
        <v>4.2218216656214773</v>
      </c>
      <c r="CN20" s="336">
        <f t="shared" si="93"/>
        <v>0.16840403869600226</v>
      </c>
      <c r="CO20" s="337">
        <f t="shared" si="94"/>
        <v>594339.67113519588</v>
      </c>
      <c r="CP20" s="342">
        <f t="shared" si="95"/>
        <v>3.6125538730235141</v>
      </c>
      <c r="CQ20" s="336">
        <f t="shared" si="14"/>
        <v>0.1727020111335506</v>
      </c>
      <c r="CR20" s="337">
        <f t="shared" si="15"/>
        <v>609595.20625017094</v>
      </c>
      <c r="CS20" s="340">
        <f t="shared" si="96"/>
        <v>3.623560696528815</v>
      </c>
      <c r="CT20" s="336">
        <f t="shared" si="16"/>
        <v>0.24817734375772021</v>
      </c>
      <c r="CU20" s="337">
        <f t="shared" si="17"/>
        <v>878263.53673494293</v>
      </c>
      <c r="CV20" s="342">
        <f t="shared" si="97"/>
        <v>3.7821440057252085</v>
      </c>
      <c r="CZ20" s="30">
        <v>2.5</v>
      </c>
      <c r="DA20" s="53">
        <f t="shared" si="200"/>
        <v>0.3979400086720376</v>
      </c>
      <c r="DB20" s="345">
        <v>2.9907000367804089</v>
      </c>
      <c r="DC20" s="25">
        <f t="shared" si="98"/>
        <v>5.6805517209251164</v>
      </c>
      <c r="DD20" s="50">
        <f t="shared" si="99"/>
        <v>479238.52290313056</v>
      </c>
      <c r="DE20" s="305">
        <f t="shared" si="100"/>
        <v>3304.2345981715885</v>
      </c>
      <c r="DF20" s="26">
        <f t="shared" si="101"/>
        <v>3.5190708743246253</v>
      </c>
      <c r="DG20" s="200">
        <f t="shared" si="102"/>
        <v>15.707963267948966</v>
      </c>
      <c r="DH20" s="196">
        <f t="shared" si="103"/>
        <v>1.1961198770301527</v>
      </c>
      <c r="DI20" s="202">
        <f t="shared" si="104"/>
        <v>6.2776171037815205</v>
      </c>
      <c r="DJ20" s="337">
        <f t="shared" si="105"/>
        <v>1895034.4252486532</v>
      </c>
      <c r="DK20" s="196">
        <f t="shared" si="106"/>
        <v>274.85200296921414</v>
      </c>
      <c r="DL20" s="196">
        <f t="shared" si="107"/>
        <v>53.915659371084935</v>
      </c>
      <c r="DM20" s="196">
        <f t="shared" si="108"/>
        <v>5.9733976153508728</v>
      </c>
      <c r="DN20" s="50">
        <f t="shared" si="109"/>
        <v>940584.06179973471</v>
      </c>
      <c r="DO20" s="205">
        <f t="shared" si="110"/>
        <v>6485.1013659343389</v>
      </c>
      <c r="DP20" s="213">
        <f t="shared" si="111"/>
        <v>3.8119167687503817</v>
      </c>
      <c r="DQ20" s="305">
        <f t="shared" si="18"/>
        <v>6.3003297519423187</v>
      </c>
      <c r="DR20" s="305">
        <f t="shared" si="112"/>
        <v>1996777.8568328444</v>
      </c>
      <c r="DS20" s="205">
        <f t="shared" si="186"/>
        <v>289.60866679932212</v>
      </c>
      <c r="DT20" s="207">
        <f t="shared" si="19"/>
        <v>49.089521371492303</v>
      </c>
      <c r="DU20" s="196">
        <f t="shared" si="20"/>
        <v>6.0100329999871853</v>
      </c>
      <c r="DV20" s="50">
        <f t="shared" si="187"/>
        <v>1023370.7504380243</v>
      </c>
      <c r="DW20" s="205">
        <f t="shared" si="188"/>
        <v>7055.8957152900721</v>
      </c>
      <c r="DX20" s="213">
        <f t="shared" si="189"/>
        <v>3.8485521533866947</v>
      </c>
      <c r="DY20" s="25">
        <f t="shared" si="21"/>
        <v>6.5049402590781122</v>
      </c>
      <c r="DZ20" s="305">
        <f t="shared" si="113"/>
        <v>3198455.1045626681</v>
      </c>
      <c r="EA20" s="205">
        <f t="shared" si="114"/>
        <v>463.89753145556028</v>
      </c>
      <c r="EB20" s="207">
        <f t="shared" si="22"/>
        <v>43.875681199038802</v>
      </c>
      <c r="EC20" s="196">
        <f t="shared" si="23"/>
        <v>6.1196036014487483</v>
      </c>
      <c r="ED20" s="50">
        <f t="shared" si="115"/>
        <v>1317054.0600126376</v>
      </c>
      <c r="EE20" s="205">
        <f t="shared" si="116"/>
        <v>9080.7716508127323</v>
      </c>
      <c r="EF20" s="213">
        <f t="shared" si="117"/>
        <v>3.958122754848258</v>
      </c>
      <c r="EG20" s="336">
        <f t="shared" si="118"/>
        <v>0.11441620208512274</v>
      </c>
      <c r="EH20" s="337">
        <f t="shared" si="119"/>
        <v>380549.54901605635</v>
      </c>
      <c r="EI20" s="360">
        <f t="shared" si="120"/>
        <v>3.4189303650009144</v>
      </c>
      <c r="EJ20" s="336">
        <f t="shared" si="24"/>
        <v>0.11749462928877663</v>
      </c>
      <c r="EK20" s="337">
        <f t="shared" si="25"/>
        <v>390831.03350280412</v>
      </c>
      <c r="EL20" s="360">
        <f t="shared" si="121"/>
        <v>3.4305081944849283</v>
      </c>
      <c r="EM20" s="336">
        <f t="shared" si="26"/>
        <v>0.14864863263385486</v>
      </c>
      <c r="EN20" s="337">
        <f t="shared" si="27"/>
        <v>495003.88256829343</v>
      </c>
      <c r="EO20" s="360">
        <f t="shared" si="122"/>
        <v>3.5331277587398908</v>
      </c>
      <c r="ES20" s="30">
        <v>2.5</v>
      </c>
      <c r="ET20" s="53">
        <f t="shared" si="201"/>
        <v>0.3979400086720376</v>
      </c>
      <c r="EU20" s="345">
        <v>3.2189442968667343</v>
      </c>
      <c r="EV20" s="305">
        <f t="shared" si="123"/>
        <v>5.6647185890819669</v>
      </c>
      <c r="EW20" s="50">
        <f t="shared" si="124"/>
        <v>462081.50822227396</v>
      </c>
      <c r="EX20" s="305">
        <f t="shared" si="125"/>
        <v>3185.9410996306055</v>
      </c>
      <c r="EY20" s="349">
        <f t="shared" si="126"/>
        <v>3.5032377424814762</v>
      </c>
      <c r="EZ20" s="200">
        <f t="shared" si="127"/>
        <v>15.707963267948966</v>
      </c>
      <c r="FA20" s="198">
        <f t="shared" si="128"/>
        <v>1.1961198770301527</v>
      </c>
      <c r="FB20" s="196">
        <f t="shared" si="129"/>
        <v>6.3915949643090864</v>
      </c>
      <c r="FC20" s="337">
        <f t="shared" si="130"/>
        <v>2463740.5092217433</v>
      </c>
      <c r="FD20" s="196">
        <f t="shared" si="131"/>
        <v>357.33599597650323</v>
      </c>
      <c r="FE20" s="196">
        <f t="shared" si="132"/>
        <v>52.103160406468788</v>
      </c>
      <c r="FF20" s="196">
        <f t="shared" si="133"/>
        <v>6.0038509175315644</v>
      </c>
      <c r="FG20" s="50">
        <f t="shared" si="134"/>
        <v>1008906.4941793818</v>
      </c>
      <c r="FH20" s="205">
        <f t="shared" si="135"/>
        <v>6956.1681398082337</v>
      </c>
      <c r="FI20" s="213">
        <f t="shared" si="136"/>
        <v>3.8423700709310737</v>
      </c>
      <c r="FJ20" s="25">
        <f t="shared" si="28"/>
        <v>6.4147199885357526</v>
      </c>
      <c r="FK20" s="305">
        <f t="shared" si="137"/>
        <v>2598483.6500366731</v>
      </c>
      <c r="FL20" s="205">
        <f t="shared" si="190"/>
        <v>376.87887163401899</v>
      </c>
      <c r="FM20" s="207">
        <f t="shared" si="29"/>
        <v>47.439264142011972</v>
      </c>
      <c r="FN20" s="196">
        <f t="shared" si="138"/>
        <v>6.039585194614923</v>
      </c>
      <c r="FO20" s="50">
        <f t="shared" si="191"/>
        <v>1095431.422718389</v>
      </c>
      <c r="FP20" s="205">
        <f t="shared" si="192"/>
        <v>7552.7367561018391</v>
      </c>
      <c r="FQ20" s="213">
        <f t="shared" si="193"/>
        <v>3.8781043480144324</v>
      </c>
      <c r="FR20" s="305">
        <f t="shared" si="30"/>
        <v>6.6907246462324732</v>
      </c>
      <c r="FS20" s="305">
        <f t="shared" si="139"/>
        <v>4905967.2669935422</v>
      </c>
      <c r="FT20" s="205">
        <f t="shared" si="140"/>
        <v>711.55168047020936</v>
      </c>
      <c r="FU20" s="207">
        <f t="shared" si="31"/>
        <v>42.116742506161863</v>
      </c>
      <c r="FV20" s="196">
        <f t="shared" si="141"/>
        <v>6.1720884376290162</v>
      </c>
      <c r="FW20" s="50">
        <f t="shared" si="142"/>
        <v>1486238.2618494844</v>
      </c>
      <c r="FX20" s="205">
        <f t="shared" si="143"/>
        <v>10247.256118269352</v>
      </c>
      <c r="FY20" s="213">
        <f t="shared" si="144"/>
        <v>4.0106075910285259</v>
      </c>
      <c r="FZ20" s="336">
        <f t="shared" si="145"/>
        <v>0.1302966108916716</v>
      </c>
      <c r="GA20" s="337">
        <f t="shared" si="146"/>
        <v>429398.41430475487</v>
      </c>
      <c r="GB20" s="360">
        <f t="shared" si="147"/>
        <v>3.4713795897271105</v>
      </c>
      <c r="GC20" s="336">
        <f t="shared" si="32"/>
        <v>0.1338087469666025</v>
      </c>
      <c r="GD20" s="337">
        <f t="shared" si="33"/>
        <v>441027.94792997319</v>
      </c>
      <c r="GE20" s="360">
        <f t="shared" si="148"/>
        <v>3.4829852649697943</v>
      </c>
      <c r="GF20" s="336">
        <f t="shared" si="34"/>
        <v>0.18225051169970818</v>
      </c>
      <c r="GG20" s="337">
        <f t="shared" si="35"/>
        <v>601730.40030817688</v>
      </c>
      <c r="GH20" s="360">
        <f t="shared" si="149"/>
        <v>3.6179211066438222</v>
      </c>
      <c r="GL20" s="30">
        <v>2.5</v>
      </c>
      <c r="GM20" s="53">
        <f t="shared" si="202"/>
        <v>0.3979400086720376</v>
      </c>
      <c r="GN20" s="363">
        <v>3.2076657740590084</v>
      </c>
      <c r="GO20" s="305">
        <f t="shared" si="150"/>
        <v>5.9656326042807635</v>
      </c>
      <c r="GP20" s="50">
        <f t="shared" si="151"/>
        <v>923916.24714359397</v>
      </c>
      <c r="GQ20" s="305">
        <f t="shared" si="152"/>
        <v>6370.1807841557657</v>
      </c>
      <c r="GR20" s="26">
        <f t="shared" si="153"/>
        <v>3.8041517576802728</v>
      </c>
      <c r="GS20" s="200">
        <f t="shared" si="154"/>
        <v>15.707963267948966</v>
      </c>
      <c r="GT20" s="196">
        <f t="shared" si="155"/>
        <v>1.1961198770301527</v>
      </c>
      <c r="GU20" s="202">
        <f t="shared" si="156"/>
        <v>6.2916814663706218</v>
      </c>
      <c r="GV20" s="337">
        <f t="shared" si="157"/>
        <v>1957408.4840908465</v>
      </c>
      <c r="GW20" s="196">
        <f t="shared" si="158"/>
        <v>283.89861171556822</v>
      </c>
      <c r="GX20" s="196">
        <f t="shared" si="159"/>
        <v>55.432359990343372</v>
      </c>
      <c r="GY20" s="196">
        <f t="shared" si="160"/>
        <v>6.1602417015179283</v>
      </c>
      <c r="GZ20" s="50">
        <f t="shared" si="161"/>
        <v>1446244.4372493341</v>
      </c>
      <c r="HA20" s="205">
        <f t="shared" si="162"/>
        <v>9971.5082961692187</v>
      </c>
      <c r="HB20" s="213">
        <f t="shared" si="163"/>
        <v>3.9987608549174376</v>
      </c>
      <c r="HC20" s="25">
        <f t="shared" si="36"/>
        <v>6.3144449999093926</v>
      </c>
      <c r="HD20" s="305">
        <f t="shared" si="164"/>
        <v>2062742.4201411221</v>
      </c>
      <c r="HE20" s="205">
        <f t="shared" si="194"/>
        <v>299.17603513242807</v>
      </c>
      <c r="HF20" s="207">
        <f t="shared" si="37"/>
        <v>50.470457973802922</v>
      </c>
      <c r="HG20" s="196">
        <f t="shared" si="165"/>
        <v>6.197342317998741</v>
      </c>
      <c r="HH20" s="50">
        <f t="shared" si="195"/>
        <v>1575223.9925233496</v>
      </c>
      <c r="HI20" s="205">
        <f t="shared" si="196"/>
        <v>10860.791374690289</v>
      </c>
      <c r="HJ20" s="213">
        <f t="shared" si="197"/>
        <v>4.0358614713982499</v>
      </c>
      <c r="HK20" s="305">
        <f t="shared" si="38"/>
        <v>6.6116681406462252</v>
      </c>
      <c r="HL20" s="305">
        <f t="shared" si="166"/>
        <v>4089480.4903445113</v>
      </c>
      <c r="HM20" s="205">
        <f t="shared" si="167"/>
        <v>593.1300713585872</v>
      </c>
      <c r="HN20" s="207">
        <f t="shared" si="39"/>
        <v>42.447026668678397</v>
      </c>
      <c r="HO20" s="196">
        <f t="shared" si="168"/>
        <v>6.3584162396443809</v>
      </c>
      <c r="HP20" s="50">
        <f t="shared" si="169"/>
        <v>2282528.6615441996</v>
      </c>
      <c r="HQ20" s="205">
        <f t="shared" si="170"/>
        <v>15737.487314468484</v>
      </c>
      <c r="HR20" s="213">
        <f t="shared" si="171"/>
        <v>4.1969353930438897</v>
      </c>
      <c r="HS20" s="336">
        <f t="shared" si="172"/>
        <v>0.1485009509003494</v>
      </c>
      <c r="HT20" s="337">
        <f t="shared" si="173"/>
        <v>512653.33977386035</v>
      </c>
      <c r="HU20" s="360">
        <f t="shared" si="174"/>
        <v>3.5483429444094283</v>
      </c>
      <c r="HV20" s="336">
        <f t="shared" si="40"/>
        <v>0.15236267645440338</v>
      </c>
      <c r="HW20" s="337">
        <f t="shared" si="41"/>
        <v>526053.40875164629</v>
      </c>
      <c r="HX20" s="360">
        <f t="shared" si="175"/>
        <v>3.5595489925125956</v>
      </c>
      <c r="HY20" s="336">
        <f t="shared" si="42"/>
        <v>0.21065871253086357</v>
      </c>
      <c r="HZ20" s="337">
        <f t="shared" si="43"/>
        <v>728782.13603446586</v>
      </c>
      <c r="IA20" s="360">
        <f t="shared" si="176"/>
        <v>3.7011168720341256</v>
      </c>
      <c r="IE20" s="303">
        <v>1.003618036555163</v>
      </c>
      <c r="IF20" s="303">
        <v>0.91048726741194419</v>
      </c>
      <c r="IM20" s="205"/>
    </row>
    <row r="21" spans="2:247">
      <c r="B21" s="309" t="s">
        <v>24</v>
      </c>
      <c r="C21" s="309">
        <v>100</v>
      </c>
      <c r="D21" s="310"/>
      <c r="E21" s="317">
        <v>0</v>
      </c>
      <c r="F21" s="30"/>
      <c r="M21" s="30">
        <v>3</v>
      </c>
      <c r="N21" s="53">
        <f t="shared" si="198"/>
        <v>0.47712125471966244</v>
      </c>
      <c r="O21" s="210">
        <v>3.4809966256319833</v>
      </c>
      <c r="P21" s="196">
        <f t="shared" si="44"/>
        <v>5.8760111220703166</v>
      </c>
      <c r="Q21" s="50">
        <f t="shared" si="45"/>
        <v>751642.14296119462</v>
      </c>
      <c r="R21" s="196">
        <f t="shared" si="46"/>
        <v>5182.3921816031261</v>
      </c>
      <c r="S21" s="213">
        <f t="shared" si="47"/>
        <v>3.7145302754698255</v>
      </c>
      <c r="T21" s="200">
        <f t="shared" si="48"/>
        <v>18.849555921538759</v>
      </c>
      <c r="U21" s="198">
        <f t="shared" si="49"/>
        <v>1.2753011230777775</v>
      </c>
      <c r="V21" s="202">
        <f t="shared" si="50"/>
        <v>6.3214178356006769</v>
      </c>
      <c r="W21" s="337">
        <f t="shared" si="51"/>
        <v>2096128.1751945168</v>
      </c>
      <c r="X21" s="196">
        <f t="shared" si="52"/>
        <v>304.01823827386232</v>
      </c>
      <c r="Y21" s="196">
        <f t="shared" si="53"/>
        <v>53.494757538106057</v>
      </c>
      <c r="Z21" s="196">
        <f t="shared" si="54"/>
        <v>6.1723394552159405</v>
      </c>
      <c r="AA21" s="422">
        <f t="shared" si="55"/>
        <v>1487097.5400448442</v>
      </c>
      <c r="AB21" s="196">
        <f t="shared" si="56"/>
        <v>10253.180635199589</v>
      </c>
      <c r="AC21" s="213">
        <f t="shared" si="57"/>
        <v>4.0108586086154503</v>
      </c>
      <c r="AD21" s="25">
        <f t="shared" si="3"/>
        <v>6.3427195736133601</v>
      </c>
      <c r="AE21" s="305">
        <f t="shared" si="58"/>
        <v>2201504.4802017603</v>
      </c>
      <c r="AF21" s="205">
        <f t="shared" si="177"/>
        <v>319.30180679950291</v>
      </c>
      <c r="AG21" s="207">
        <f t="shared" si="59"/>
        <v>48.68686463784136</v>
      </c>
      <c r="AH21" s="196">
        <f t="shared" si="4"/>
        <v>6.2078884015757705</v>
      </c>
      <c r="AI21" s="50">
        <f t="shared" si="178"/>
        <v>1613943.7766872202</v>
      </c>
      <c r="AJ21" s="205">
        <f t="shared" si="179"/>
        <v>11127.754993751978</v>
      </c>
      <c r="AK21" s="213">
        <f t="shared" si="180"/>
        <v>4.0464075549752794</v>
      </c>
      <c r="AL21" s="305">
        <f t="shared" si="5"/>
        <v>6.5972330899475606</v>
      </c>
      <c r="AM21" s="305">
        <f t="shared" si="60"/>
        <v>3955788.7401907295</v>
      </c>
      <c r="AN21" s="205">
        <f t="shared" si="61"/>
        <v>573.73968729978299</v>
      </c>
      <c r="AO21" s="207">
        <f t="shared" si="62"/>
        <v>43.215675137288898</v>
      </c>
      <c r="AP21" s="196">
        <f t="shared" si="6"/>
        <v>6.3344628649169543</v>
      </c>
      <c r="AQ21" s="50">
        <f t="shared" si="63"/>
        <v>2160045.3285546736</v>
      </c>
      <c r="AR21" s="205">
        <f t="shared" si="64"/>
        <v>14892.994129505621</v>
      </c>
      <c r="AS21" s="213">
        <f t="shared" si="65"/>
        <v>4.1729820183164632</v>
      </c>
      <c r="AT21" s="336">
        <f t="shared" si="66"/>
        <v>0.19079920490065941</v>
      </c>
      <c r="AU21" s="337">
        <f t="shared" si="67"/>
        <v>657777.74442962767</v>
      </c>
      <c r="AV21" s="360">
        <f t="shared" si="68"/>
        <v>3.656598328665154</v>
      </c>
      <c r="AW21" s="336">
        <f t="shared" si="69"/>
        <v>0.16629568138893119</v>
      </c>
      <c r="AX21" s="337">
        <f t="shared" si="7"/>
        <v>574011.14906536683</v>
      </c>
      <c r="AY21" s="360">
        <f t="shared" si="70"/>
        <v>3.597439481216548</v>
      </c>
      <c r="AZ21" s="336">
        <f t="shared" si="71"/>
        <v>0.21865919893726751</v>
      </c>
      <c r="BA21" s="337">
        <f t="shared" si="8"/>
        <v>756121.64371374121</v>
      </c>
      <c r="BB21" s="360">
        <f t="shared" si="72"/>
        <v>3.7171108231650902</v>
      </c>
      <c r="BG21" s="30">
        <v>3</v>
      </c>
      <c r="BH21" s="53">
        <f t="shared" si="199"/>
        <v>0.47712125471966244</v>
      </c>
      <c r="BI21" s="363">
        <v>3.4940806788474101</v>
      </c>
      <c r="BJ21" s="305">
        <f t="shared" si="73"/>
        <v>5.922770586367279</v>
      </c>
      <c r="BK21" s="50">
        <f t="shared" si="74"/>
        <v>837086.97879710735</v>
      </c>
      <c r="BL21" s="305">
        <f t="shared" si="75"/>
        <v>5771.5138179311434</v>
      </c>
      <c r="BM21" s="349">
        <f t="shared" si="76"/>
        <v>3.7612897397667884</v>
      </c>
      <c r="BN21" s="200">
        <f t="shared" si="77"/>
        <v>18.849555921538759</v>
      </c>
      <c r="BO21" s="198">
        <f t="shared" si="78"/>
        <v>1.2753011230777775</v>
      </c>
      <c r="BP21" s="202">
        <f t="shared" si="79"/>
        <v>6.3588837489815644</v>
      </c>
      <c r="BQ21" s="337">
        <f t="shared" si="80"/>
        <v>2284987.0810500532</v>
      </c>
      <c r="BR21" s="196">
        <f t="shared" si="81"/>
        <v>331.40995626133764</v>
      </c>
      <c r="BS21" s="196">
        <f t="shared" si="82"/>
        <v>55.308789311912463</v>
      </c>
      <c r="BT21" s="196">
        <f t="shared" si="83"/>
        <v>6.1826893000993373</v>
      </c>
      <c r="BU21" s="50">
        <f t="shared" si="84"/>
        <v>1522962.8166300952</v>
      </c>
      <c r="BV21" s="205">
        <f t="shared" si="85"/>
        <v>10500.463109588514</v>
      </c>
      <c r="BW21" s="213">
        <f t="shared" si="86"/>
        <v>4.021208453498847</v>
      </c>
      <c r="BX21" s="305">
        <f t="shared" si="9"/>
        <v>6.3803117385871664</v>
      </c>
      <c r="BY21" s="305">
        <f t="shared" si="87"/>
        <v>2400555.4305196987</v>
      </c>
      <c r="BZ21" s="205">
        <f t="shared" si="181"/>
        <v>348.17175853171608</v>
      </c>
      <c r="CA21" s="207">
        <f t="shared" si="182"/>
        <v>50.337858557332311</v>
      </c>
      <c r="CB21" s="196">
        <f t="shared" si="10"/>
        <v>6.218033035754595</v>
      </c>
      <c r="CC21" s="50">
        <f t="shared" si="183"/>
        <v>1652087.4638373614</v>
      </c>
      <c r="CD21" s="205">
        <f t="shared" si="184"/>
        <v>11390.746562167285</v>
      </c>
      <c r="CE21" s="213">
        <f t="shared" si="185"/>
        <v>4.0565521891541039</v>
      </c>
      <c r="CF21" s="305">
        <f t="shared" si="11"/>
        <v>6.7144160036320741</v>
      </c>
      <c r="CG21" s="305">
        <f t="shared" si="88"/>
        <v>5181028.7666857569</v>
      </c>
      <c r="CH21" s="205">
        <f t="shared" si="89"/>
        <v>751.44605026256886</v>
      </c>
      <c r="CI21" s="207">
        <f t="shared" si="12"/>
        <v>40.641932397663005</v>
      </c>
      <c r="CJ21" s="196">
        <f t="shared" si="13"/>
        <v>6.3952723264742755</v>
      </c>
      <c r="CK21" s="50">
        <f t="shared" si="90"/>
        <v>2484690.6543104937</v>
      </c>
      <c r="CL21" s="205">
        <f t="shared" si="91"/>
        <v>17131.345735713818</v>
      </c>
      <c r="CM21" s="213">
        <f t="shared" si="92"/>
        <v>4.2337914798737852</v>
      </c>
      <c r="CN21" s="336">
        <f t="shared" si="93"/>
        <v>0.17619822184682735</v>
      </c>
      <c r="CO21" s="337">
        <f t="shared" si="94"/>
        <v>622008.2333649816</v>
      </c>
      <c r="CP21" s="342">
        <f t="shared" si="95"/>
        <v>3.6323152867741113</v>
      </c>
      <c r="CQ21" s="336">
        <f t="shared" si="14"/>
        <v>0.18037242063613151</v>
      </c>
      <c r="CR21" s="337">
        <f t="shared" si="15"/>
        <v>636832.33760113467</v>
      </c>
      <c r="CS21" s="340">
        <f t="shared" si="96"/>
        <v>3.642544261654804</v>
      </c>
      <c r="CT21" s="336">
        <f t="shared" si="16"/>
        <v>0.255600082148212</v>
      </c>
      <c r="CU21" s="337">
        <f t="shared" si="17"/>
        <v>904770.12555538502</v>
      </c>
      <c r="CV21" s="342">
        <f t="shared" si="97"/>
        <v>3.7950574056610256</v>
      </c>
      <c r="CZ21" s="30">
        <v>3</v>
      </c>
      <c r="DA21" s="53">
        <f t="shared" si="200"/>
        <v>0.47712125471966244</v>
      </c>
      <c r="DB21" s="345">
        <v>3.0103979077221052</v>
      </c>
      <c r="DC21" s="25">
        <f t="shared" si="98"/>
        <v>5.6953330522970447</v>
      </c>
      <c r="DD21" s="50">
        <f t="shared" si="99"/>
        <v>495830.28799466573</v>
      </c>
      <c r="DE21" s="305">
        <f t="shared" si="100"/>
        <v>3418.6308364541014</v>
      </c>
      <c r="DF21" s="26">
        <f t="shared" si="101"/>
        <v>3.5338522056965536</v>
      </c>
      <c r="DG21" s="200">
        <f t="shared" si="102"/>
        <v>18.849555921538759</v>
      </c>
      <c r="DH21" s="196">
        <f t="shared" si="103"/>
        <v>1.2753011230777775</v>
      </c>
      <c r="DI21" s="202">
        <f t="shared" si="104"/>
        <v>6.3214178356006769</v>
      </c>
      <c r="DJ21" s="337">
        <f t="shared" si="105"/>
        <v>2096128.1751945168</v>
      </c>
      <c r="DK21" s="196">
        <f t="shared" si="106"/>
        <v>304.01823827386232</v>
      </c>
      <c r="DL21" s="196">
        <f t="shared" si="107"/>
        <v>53.494795453320393</v>
      </c>
      <c r="DM21" s="196">
        <f t="shared" si="108"/>
        <v>5.9931284990558087</v>
      </c>
      <c r="DN21" s="50">
        <f t="shared" si="109"/>
        <v>984302.29805417533</v>
      </c>
      <c r="DO21" s="205">
        <f t="shared" si="110"/>
        <v>6786.5281125320062</v>
      </c>
      <c r="DP21" s="213">
        <f t="shared" si="111"/>
        <v>3.831647652455318</v>
      </c>
      <c r="DQ21" s="305">
        <f t="shared" si="18"/>
        <v>6.3427195736133601</v>
      </c>
      <c r="DR21" s="305">
        <f t="shared" si="112"/>
        <v>2201504.4802017603</v>
      </c>
      <c r="DS21" s="205">
        <f t="shared" si="186"/>
        <v>319.30180679950291</v>
      </c>
      <c r="DT21" s="207">
        <f t="shared" si="19"/>
        <v>48.686899145389262</v>
      </c>
      <c r="DU21" s="196">
        <f t="shared" si="20"/>
        <v>6.0289736870949113</v>
      </c>
      <c r="DV21" s="50">
        <f t="shared" si="187"/>
        <v>1068990.1096052763</v>
      </c>
      <c r="DW21" s="205">
        <f t="shared" si="188"/>
        <v>7370.4302481020741</v>
      </c>
      <c r="DX21" s="213">
        <f t="shared" si="189"/>
        <v>3.8674928404944207</v>
      </c>
      <c r="DY21" s="25">
        <f t="shared" si="21"/>
        <v>6.542931410938797</v>
      </c>
      <c r="DZ21" s="305">
        <f t="shared" si="113"/>
        <v>3490851.793519557</v>
      </c>
      <c r="EA21" s="205">
        <f t="shared" si="114"/>
        <v>506.30616242848953</v>
      </c>
      <c r="EB21" s="207">
        <f t="shared" si="22"/>
        <v>43.488657882465489</v>
      </c>
      <c r="EC21" s="196">
        <f t="shared" si="23"/>
        <v>6.1358700081017385</v>
      </c>
      <c r="ED21" s="50">
        <f t="shared" si="115"/>
        <v>1367319.5018120168</v>
      </c>
      <c r="EE21" s="205">
        <f t="shared" si="116"/>
        <v>9427.3398083134216</v>
      </c>
      <c r="EF21" s="213">
        <f t="shared" si="117"/>
        <v>3.9743891615012479</v>
      </c>
      <c r="EG21" s="336">
        <f t="shared" si="118"/>
        <v>0.12041829173562975</v>
      </c>
      <c r="EH21" s="337">
        <f t="shared" si="119"/>
        <v>400597.63294026355</v>
      </c>
      <c r="EI21" s="360">
        <f t="shared" si="120"/>
        <v>3.44122753219626</v>
      </c>
      <c r="EJ21" s="336">
        <f t="shared" si="24"/>
        <v>0.12343643997417353</v>
      </c>
      <c r="EK21" s="337">
        <f t="shared" si="25"/>
        <v>410681.92138558731</v>
      </c>
      <c r="EL21" s="360">
        <f t="shared" si="121"/>
        <v>3.4520247386118381</v>
      </c>
      <c r="EM21" s="336">
        <f t="shared" si="26"/>
        <v>0.15514538107198869</v>
      </c>
      <c r="EN21" s="337">
        <f t="shared" si="27"/>
        <v>516756.45931955415</v>
      </c>
      <c r="EO21" s="360">
        <f t="shared" si="122"/>
        <v>3.5518050672993313</v>
      </c>
      <c r="ES21" s="30">
        <v>3</v>
      </c>
      <c r="ET21" s="53">
        <f t="shared" si="201"/>
        <v>0.47712125471966244</v>
      </c>
      <c r="EU21" s="345">
        <v>3.2400105197288243</v>
      </c>
      <c r="EV21" s="305">
        <f t="shared" si="123"/>
        <v>5.6794500898526188</v>
      </c>
      <c r="EW21" s="50">
        <f t="shared" si="124"/>
        <v>478024.42729636095</v>
      </c>
      <c r="EX21" s="305">
        <f t="shared" si="125"/>
        <v>3295.8637003458575</v>
      </c>
      <c r="EY21" s="349">
        <f t="shared" si="126"/>
        <v>3.5179692432521281</v>
      </c>
      <c r="EZ21" s="200">
        <f t="shared" si="127"/>
        <v>18.849555921538759</v>
      </c>
      <c r="FA21" s="198">
        <f t="shared" si="128"/>
        <v>1.2753011230777775</v>
      </c>
      <c r="FB21" s="196">
        <f t="shared" si="129"/>
        <v>6.433442896632549</v>
      </c>
      <c r="FC21" s="337">
        <f t="shared" si="130"/>
        <v>2712956.914574557</v>
      </c>
      <c r="FD21" s="196">
        <f t="shared" si="131"/>
        <v>393.48184497606462</v>
      </c>
      <c r="FE21" s="196">
        <f t="shared" si="132"/>
        <v>51.632324838279651</v>
      </c>
      <c r="FF21" s="196">
        <f t="shared" si="133"/>
        <v>6.0225935057397528</v>
      </c>
      <c r="FG21" s="50">
        <f t="shared" si="134"/>
        <v>1053400.465021089</v>
      </c>
      <c r="FH21" s="205">
        <f t="shared" si="135"/>
        <v>7262.9433902088031</v>
      </c>
      <c r="FI21" s="213">
        <f t="shared" si="136"/>
        <v>3.8611126591392622</v>
      </c>
      <c r="FJ21" s="25">
        <f t="shared" si="28"/>
        <v>6.455122133580284</v>
      </c>
      <c r="FK21" s="305">
        <f t="shared" si="137"/>
        <v>2851820.1520527541</v>
      </c>
      <c r="FL21" s="205">
        <f t="shared" si="190"/>
        <v>413.62229121342733</v>
      </c>
      <c r="FM21" s="207">
        <f t="shared" si="29"/>
        <v>46.991819872212766</v>
      </c>
      <c r="FN21" s="196">
        <f t="shared" si="138"/>
        <v>6.0575205960579179</v>
      </c>
      <c r="FO21" s="50">
        <f t="shared" si="191"/>
        <v>1141617.4436015866</v>
      </c>
      <c r="FP21" s="205">
        <f t="shared" si="192"/>
        <v>7871.1782854464755</v>
      </c>
      <c r="FQ21" s="213">
        <f t="shared" si="193"/>
        <v>3.8960397494574277</v>
      </c>
      <c r="FR21" s="305">
        <f t="shared" si="30"/>
        <v>6.7272028911542048</v>
      </c>
      <c r="FS21" s="305">
        <f t="shared" si="139"/>
        <v>5335841.1397226173</v>
      </c>
      <c r="FT21" s="205">
        <f t="shared" si="140"/>
        <v>773.89972722308903</v>
      </c>
      <c r="FU21" s="207">
        <f t="shared" si="31"/>
        <v>41.726577603773684</v>
      </c>
      <c r="FV21" s="196">
        <f t="shared" si="141"/>
        <v>6.1869928417990501</v>
      </c>
      <c r="FW21" s="50">
        <f t="shared" si="142"/>
        <v>1538129.2880829934</v>
      </c>
      <c r="FX21" s="205">
        <f t="shared" si="143"/>
        <v>10605.032290303099</v>
      </c>
      <c r="FY21" s="213">
        <f t="shared" si="144"/>
        <v>4.0255119951985598</v>
      </c>
      <c r="FZ21" s="336">
        <f t="shared" si="145"/>
        <v>0.13671168659583108</v>
      </c>
      <c r="GA21" s="337">
        <f t="shared" si="146"/>
        <v>450642.45504746889</v>
      </c>
      <c r="GB21" s="360">
        <f t="shared" si="147"/>
        <v>3.4923512576188682</v>
      </c>
      <c r="GC21" s="336">
        <f t="shared" si="32"/>
        <v>0.14014014685527268</v>
      </c>
      <c r="GD21" s="337">
        <f t="shared" si="33"/>
        <v>462000.02207241004</v>
      </c>
      <c r="GE21" s="360">
        <f t="shared" si="148"/>
        <v>3.5031611497043911</v>
      </c>
      <c r="GF21" s="336">
        <f t="shared" si="34"/>
        <v>0.18959407551333601</v>
      </c>
      <c r="GG21" s="337">
        <f t="shared" si="35"/>
        <v>626142.69373534713</v>
      </c>
      <c r="GH21" s="360">
        <f t="shared" si="149"/>
        <v>3.6351924706992786</v>
      </c>
      <c r="GL21" s="30">
        <v>3</v>
      </c>
      <c r="GM21" s="53">
        <f t="shared" si="202"/>
        <v>0.47712125471966244</v>
      </c>
      <c r="GN21" s="363">
        <v>3.2300709729729347</v>
      </c>
      <c r="GO21" s="305">
        <f t="shared" si="150"/>
        <v>5.9807191890005278</v>
      </c>
      <c r="GP21" s="50">
        <f t="shared" si="151"/>
        <v>956575.35806006275</v>
      </c>
      <c r="GQ21" s="305">
        <f t="shared" si="152"/>
        <v>6595.3575157381983</v>
      </c>
      <c r="GR21" s="26">
        <f t="shared" si="153"/>
        <v>3.8192383424000371</v>
      </c>
      <c r="GS21" s="200">
        <f t="shared" si="154"/>
        <v>18.849555921538759</v>
      </c>
      <c r="GT21" s="196">
        <f t="shared" si="155"/>
        <v>1.2753011230777775</v>
      </c>
      <c r="GU21" s="202">
        <f t="shared" si="156"/>
        <v>6.3368533817165211</v>
      </c>
      <c r="GV21" s="337">
        <f t="shared" si="157"/>
        <v>2171967.7964148195</v>
      </c>
      <c r="GW21" s="196">
        <f t="shared" si="158"/>
        <v>315.01786525641262</v>
      </c>
      <c r="GX21" s="196">
        <f t="shared" si="159"/>
        <v>54.983625341057355</v>
      </c>
      <c r="GY21" s="196">
        <f t="shared" si="160"/>
        <v>6.1808052899715289</v>
      </c>
      <c r="GZ21" s="50">
        <f t="shared" si="161"/>
        <v>1516370.3709902761</v>
      </c>
      <c r="HA21" s="205">
        <f t="shared" si="162"/>
        <v>10455.009779088916</v>
      </c>
      <c r="HB21" s="213">
        <f t="shared" si="163"/>
        <v>4.0193244433710378</v>
      </c>
      <c r="HC21" s="25">
        <f t="shared" si="36"/>
        <v>6.3582071340032158</v>
      </c>
      <c r="HD21" s="305">
        <f t="shared" si="164"/>
        <v>2281429.9261146099</v>
      </c>
      <c r="HE21" s="205">
        <f t="shared" si="194"/>
        <v>330.8940336238108</v>
      </c>
      <c r="HF21" s="207">
        <f t="shared" si="37"/>
        <v>50.04191901180117</v>
      </c>
      <c r="HG21" s="196">
        <f t="shared" si="165"/>
        <v>6.2170971587080377</v>
      </c>
      <c r="HH21" s="50">
        <f t="shared" si="195"/>
        <v>1648531.1533882921</v>
      </c>
      <c r="HI21" s="205">
        <f t="shared" si="196"/>
        <v>11366.226655135461</v>
      </c>
      <c r="HJ21" s="213">
        <f t="shared" si="197"/>
        <v>4.0556163121075475</v>
      </c>
      <c r="HK21" s="305">
        <f t="shared" si="38"/>
        <v>6.6480420542069023</v>
      </c>
      <c r="HL21" s="305">
        <f t="shared" si="166"/>
        <v>4446743.2470665397</v>
      </c>
      <c r="HM21" s="205">
        <f t="shared" si="167"/>
        <v>644.94674706803676</v>
      </c>
      <c r="HN21" s="207">
        <f t="shared" si="39"/>
        <v>42.053434096337519</v>
      </c>
      <c r="HO21" s="196">
        <f t="shared" si="168"/>
        <v>6.3738043412031935</v>
      </c>
      <c r="HP21" s="50">
        <f t="shared" si="169"/>
        <v>2364854.0409778566</v>
      </c>
      <c r="HQ21" s="205">
        <f t="shared" si="170"/>
        <v>16305.101047572487</v>
      </c>
      <c r="HR21" s="213">
        <f t="shared" si="171"/>
        <v>4.2123234946027033</v>
      </c>
      <c r="HS21" s="336">
        <f t="shared" si="172"/>
        <v>0.15624537666915278</v>
      </c>
      <c r="HT21" s="337">
        <f t="shared" si="173"/>
        <v>539529.82352456625</v>
      </c>
      <c r="HU21" s="360">
        <f t="shared" si="174"/>
        <v>3.5705346095253243</v>
      </c>
      <c r="HV21" s="336">
        <f t="shared" si="40"/>
        <v>0.16002102646240729</v>
      </c>
      <c r="HW21" s="337">
        <f t="shared" si="41"/>
        <v>552638.12626991433</v>
      </c>
      <c r="HX21" s="360">
        <f t="shared" si="175"/>
        <v>3.5809599968056629</v>
      </c>
      <c r="HY21" s="336">
        <f t="shared" si="42"/>
        <v>0.21882525463821986</v>
      </c>
      <c r="HZ21" s="337">
        <f t="shared" si="43"/>
        <v>757251.3422059716</v>
      </c>
      <c r="IA21" s="360">
        <f t="shared" si="176"/>
        <v>3.7177592051794175</v>
      </c>
      <c r="IE21" s="303">
        <v>1.0033697721882451</v>
      </c>
      <c r="IF21" s="303">
        <v>0.91012403604521663</v>
      </c>
      <c r="IM21" s="205"/>
    </row>
    <row r="22" spans="2:247" ht="15.75" customHeight="1">
      <c r="B22" s="311" t="s">
        <v>25</v>
      </c>
      <c r="C22" s="311">
        <v>82</v>
      </c>
      <c r="D22" s="312"/>
      <c r="E22" s="318">
        <v>18</v>
      </c>
      <c r="F22" s="31"/>
      <c r="G22" s="305"/>
      <c r="M22" s="30">
        <v>3.5</v>
      </c>
      <c r="N22" s="53">
        <f t="shared" si="198"/>
        <v>0.54406804435027567</v>
      </c>
      <c r="O22" s="210">
        <v>3.5013083880677458</v>
      </c>
      <c r="P22" s="196">
        <f t="shared" si="44"/>
        <v>5.8883121647244456</v>
      </c>
      <c r="Q22" s="50">
        <f t="shared" si="45"/>
        <v>773236.17661167472</v>
      </c>
      <c r="R22" s="196">
        <f t="shared" si="46"/>
        <v>5331.2778610551104</v>
      </c>
      <c r="S22" s="213">
        <f t="shared" si="47"/>
        <v>3.726831318123955</v>
      </c>
      <c r="T22" s="200">
        <f t="shared" si="48"/>
        <v>21.991148575128552</v>
      </c>
      <c r="U22" s="198">
        <f t="shared" si="49"/>
        <v>1.3422479127083906</v>
      </c>
      <c r="V22" s="202">
        <f t="shared" si="50"/>
        <v>6.3581757246442905</v>
      </c>
      <c r="W22" s="337">
        <f t="shared" si="51"/>
        <v>2281264.9328595689</v>
      </c>
      <c r="X22" s="196">
        <f t="shared" si="52"/>
        <v>330.87010333208616</v>
      </c>
      <c r="Y22" s="196">
        <f t="shared" si="53"/>
        <v>53.130762915843931</v>
      </c>
      <c r="Z22" s="196">
        <f t="shared" si="54"/>
        <v>6.1886063460954492</v>
      </c>
      <c r="AA22" s="422">
        <f t="shared" si="55"/>
        <v>1543854.4221166135</v>
      </c>
      <c r="AB22" s="196">
        <f t="shared" si="56"/>
        <v>10644.505715432742</v>
      </c>
      <c r="AC22" s="213">
        <f t="shared" si="57"/>
        <v>4.027125499494959</v>
      </c>
      <c r="AD22" s="25">
        <f t="shared" si="3"/>
        <v>6.3782810107769103</v>
      </c>
      <c r="AE22" s="305">
        <f t="shared" si="58"/>
        <v>2389356.8190975902</v>
      </c>
      <c r="AF22" s="205">
        <f t="shared" si="177"/>
        <v>346.5475343282763</v>
      </c>
      <c r="AG22" s="207">
        <f t="shared" si="59"/>
        <v>48.340826043182503</v>
      </c>
      <c r="AH22" s="196">
        <f t="shared" si="4"/>
        <v>6.223485547340383</v>
      </c>
      <c r="AI22" s="50">
        <f t="shared" si="178"/>
        <v>1672959.9619100008</v>
      </c>
      <c r="AJ22" s="205">
        <f t="shared" si="179"/>
        <v>11534.657426978596</v>
      </c>
      <c r="AK22" s="213">
        <f t="shared" si="180"/>
        <v>4.0620047007398927</v>
      </c>
      <c r="AL22" s="305">
        <f t="shared" si="5"/>
        <v>6.6287484611904564</v>
      </c>
      <c r="AM22" s="305">
        <f t="shared" si="60"/>
        <v>4253519.8236798393</v>
      </c>
      <c r="AN22" s="205">
        <f t="shared" si="61"/>
        <v>616.9220081868765</v>
      </c>
      <c r="AO22" s="207">
        <f t="shared" si="62"/>
        <v>42.867603566195797</v>
      </c>
      <c r="AP22" s="196">
        <f t="shared" si="6"/>
        <v>6.3476197108289796</v>
      </c>
      <c r="AQ22" s="50">
        <f t="shared" si="63"/>
        <v>2226484.6781838802</v>
      </c>
      <c r="AR22" s="205">
        <f t="shared" si="64"/>
        <v>15351.077499755089</v>
      </c>
      <c r="AS22" s="213">
        <f t="shared" si="65"/>
        <v>4.1861388642284894</v>
      </c>
      <c r="AT22" s="336">
        <f t="shared" si="66"/>
        <v>0.20034684999429181</v>
      </c>
      <c r="AU22" s="337">
        <f t="shared" si="67"/>
        <v>690780.90906658873</v>
      </c>
      <c r="AV22" s="360">
        <f t="shared" si="68"/>
        <v>3.6778594799764539</v>
      </c>
      <c r="AW22" s="336">
        <f t="shared" si="69"/>
        <v>0.17295255451817765</v>
      </c>
      <c r="AX22" s="337">
        <f t="shared" si="7"/>
        <v>597124.20666294149</v>
      </c>
      <c r="AY22" s="360">
        <f t="shared" si="70"/>
        <v>3.6145838306892264</v>
      </c>
      <c r="AZ22" s="336">
        <f t="shared" si="71"/>
        <v>0.22591482426204967</v>
      </c>
      <c r="BA22" s="337">
        <f t="shared" si="8"/>
        <v>781411.84181251773</v>
      </c>
      <c r="BB22" s="360">
        <f t="shared" si="72"/>
        <v>3.7313991418020493</v>
      </c>
      <c r="BG22" s="30">
        <v>3.5</v>
      </c>
      <c r="BH22" s="53">
        <f t="shared" si="199"/>
        <v>0.54406804435027567</v>
      </c>
      <c r="BI22" s="363">
        <v>3.5148097635043785</v>
      </c>
      <c r="BJ22" s="305">
        <f t="shared" si="73"/>
        <v>5.934652955349434</v>
      </c>
      <c r="BK22" s="50">
        <f t="shared" si="74"/>
        <v>860306.00704096875</v>
      </c>
      <c r="BL22" s="305">
        <f t="shared" si="75"/>
        <v>5931.6034451057894</v>
      </c>
      <c r="BM22" s="349">
        <f t="shared" si="76"/>
        <v>3.7731721087489438</v>
      </c>
      <c r="BN22" s="200">
        <f t="shared" si="77"/>
        <v>21.991148575128552</v>
      </c>
      <c r="BO22" s="198">
        <f t="shared" si="78"/>
        <v>1.3422479127083906</v>
      </c>
      <c r="BP22" s="202">
        <f t="shared" si="79"/>
        <v>6.3935053578699605</v>
      </c>
      <c r="BQ22" s="337">
        <f t="shared" si="80"/>
        <v>2474601.9901902326</v>
      </c>
      <c r="BR22" s="196">
        <f t="shared" si="81"/>
        <v>358.91132345321097</v>
      </c>
      <c r="BS22" s="196">
        <f t="shared" si="82"/>
        <v>54.935502614262447</v>
      </c>
      <c r="BT22" s="196">
        <f t="shared" si="83"/>
        <v>6.19799233346329</v>
      </c>
      <c r="BU22" s="50">
        <f t="shared" si="84"/>
        <v>1577583.4206050979</v>
      </c>
      <c r="BV22" s="205">
        <f t="shared" si="85"/>
        <v>10877.059065051204</v>
      </c>
      <c r="BW22" s="213">
        <f t="shared" si="86"/>
        <v>4.0365114868627989</v>
      </c>
      <c r="BX22" s="305">
        <f t="shared" si="9"/>
        <v>6.4137223603840905</v>
      </c>
      <c r="BY22" s="305">
        <f t="shared" si="87"/>
        <v>2592521.4621964614</v>
      </c>
      <c r="BZ22" s="205">
        <f t="shared" si="181"/>
        <v>376.01412783405038</v>
      </c>
      <c r="CA22" s="207">
        <f t="shared" si="182"/>
        <v>49.982861711909152</v>
      </c>
      <c r="CB22" s="196">
        <f t="shared" si="10"/>
        <v>6.2326782903937241</v>
      </c>
      <c r="CC22" s="50">
        <f t="shared" si="183"/>
        <v>1708749.0667970423</v>
      </c>
      <c r="CD22" s="205">
        <f t="shared" si="184"/>
        <v>11781.414715789575</v>
      </c>
      <c r="CE22" s="213">
        <f t="shared" si="185"/>
        <v>4.071197443793233</v>
      </c>
      <c r="CF22" s="305">
        <f t="shared" si="11"/>
        <v>6.7391936133356776</v>
      </c>
      <c r="CG22" s="305">
        <f t="shared" si="88"/>
        <v>5485214.4741431205</v>
      </c>
      <c r="CH22" s="205">
        <f t="shared" si="89"/>
        <v>795.56453690076989</v>
      </c>
      <c r="CI22" s="207">
        <f t="shared" si="12"/>
        <v>40.364081330643245</v>
      </c>
      <c r="CJ22" s="196">
        <f t="shared" si="13"/>
        <v>6.405235952770159</v>
      </c>
      <c r="CK22" s="50">
        <f t="shared" si="90"/>
        <v>2542353.5944882585</v>
      </c>
      <c r="CL22" s="205">
        <f t="shared" si="91"/>
        <v>17528.917869133864</v>
      </c>
      <c r="CM22" s="213">
        <f t="shared" si="92"/>
        <v>4.2437551061696688</v>
      </c>
      <c r="CN22" s="336">
        <f t="shared" si="93"/>
        <v>0.18298111507475784</v>
      </c>
      <c r="CO22" s="337">
        <f t="shared" si="94"/>
        <v>646098.95125557354</v>
      </c>
      <c r="CP22" s="342">
        <f t="shared" si="95"/>
        <v>3.6488181894957261</v>
      </c>
      <c r="CQ22" s="336">
        <f t="shared" si="14"/>
        <v>0.18703575908242007</v>
      </c>
      <c r="CR22" s="337">
        <f t="shared" si="15"/>
        <v>660505.2342516809</v>
      </c>
      <c r="CS22" s="340">
        <f t="shared" si="96"/>
        <v>3.6583954169815684</v>
      </c>
      <c r="CT22" s="336">
        <f t="shared" si="16"/>
        <v>0.26193418082645376</v>
      </c>
      <c r="CU22" s="337">
        <f t="shared" si="17"/>
        <v>927401.95848226105</v>
      </c>
      <c r="CV22" s="342">
        <f t="shared" si="97"/>
        <v>3.8057871621009172</v>
      </c>
      <c r="CZ22" s="30">
        <v>3.5</v>
      </c>
      <c r="DA22" s="53">
        <f t="shared" si="200"/>
        <v>0.54406804435027567</v>
      </c>
      <c r="DB22" s="345">
        <v>3.0269513183974741</v>
      </c>
      <c r="DC22" s="25">
        <f t="shared" si="98"/>
        <v>5.7076562247319398</v>
      </c>
      <c r="DD22" s="50">
        <f t="shared" si="99"/>
        <v>510101.05850523192</v>
      </c>
      <c r="DE22" s="305">
        <f t="shared" si="100"/>
        <v>3517.0243741395329</v>
      </c>
      <c r="DF22" s="26">
        <f t="shared" si="101"/>
        <v>3.5461753781314491</v>
      </c>
      <c r="DG22" s="200">
        <f t="shared" si="102"/>
        <v>21.991148575128552</v>
      </c>
      <c r="DH22" s="196">
        <f t="shared" si="103"/>
        <v>1.3422479127083906</v>
      </c>
      <c r="DI22" s="202">
        <f t="shared" si="104"/>
        <v>6.3581757246442905</v>
      </c>
      <c r="DJ22" s="337">
        <f t="shared" si="105"/>
        <v>2281264.9328595689</v>
      </c>
      <c r="DK22" s="196">
        <f t="shared" si="106"/>
        <v>330.87010333208616</v>
      </c>
      <c r="DL22" s="196">
        <f t="shared" si="107"/>
        <v>53.130800878721601</v>
      </c>
      <c r="DM22" s="196">
        <f t="shared" si="108"/>
        <v>6.0096030852798741</v>
      </c>
      <c r="DN22" s="50">
        <f t="shared" si="109"/>
        <v>1022358.2014322121</v>
      </c>
      <c r="DO22" s="205">
        <f t="shared" si="110"/>
        <v>7048.9144329067585</v>
      </c>
      <c r="DP22" s="213">
        <f t="shared" si="111"/>
        <v>3.848122238679383</v>
      </c>
      <c r="DQ22" s="305">
        <f t="shared" si="18"/>
        <v>6.3782810107769103</v>
      </c>
      <c r="DR22" s="305">
        <f t="shared" si="112"/>
        <v>2389356.8190975902</v>
      </c>
      <c r="DS22" s="205">
        <f t="shared" si="186"/>
        <v>346.5475343282763</v>
      </c>
      <c r="DT22" s="207">
        <f t="shared" si="19"/>
        <v>48.340860583564847</v>
      </c>
      <c r="DU22" s="196">
        <f t="shared" si="20"/>
        <v>6.0447707999801583</v>
      </c>
      <c r="DV22" s="50">
        <f t="shared" si="187"/>
        <v>1108589.5998644019</v>
      </c>
      <c r="DW22" s="205">
        <f t="shared" si="188"/>
        <v>7643.4592295610828</v>
      </c>
      <c r="DX22" s="213">
        <f t="shared" si="189"/>
        <v>3.8832899533796676</v>
      </c>
      <c r="DY22" s="25">
        <f t="shared" si="21"/>
        <v>6.574807529144266</v>
      </c>
      <c r="DZ22" s="305">
        <f t="shared" si="113"/>
        <v>3756708.7737442371</v>
      </c>
      <c r="EA22" s="205">
        <f t="shared" si="114"/>
        <v>544.86552712631669</v>
      </c>
      <c r="EB22" s="207">
        <f t="shared" si="22"/>
        <v>43.159607122047021</v>
      </c>
      <c r="EC22" s="196">
        <f t="shared" si="23"/>
        <v>6.1494139099788869</v>
      </c>
      <c r="ED22" s="50">
        <f t="shared" si="115"/>
        <v>1410632.5796099075</v>
      </c>
      <c r="EE22" s="205">
        <f t="shared" si="116"/>
        <v>9725.9730845912054</v>
      </c>
      <c r="EF22" s="213">
        <f t="shared" si="117"/>
        <v>3.9879330633783963</v>
      </c>
      <c r="EG22" s="336">
        <f t="shared" si="118"/>
        <v>0.12566766329462403</v>
      </c>
      <c r="EH22" s="337">
        <f t="shared" si="119"/>
        <v>418138.26922452415</v>
      </c>
      <c r="EI22" s="360">
        <f t="shared" si="120"/>
        <v>3.4598390706568209</v>
      </c>
      <c r="EJ22" s="336">
        <f t="shared" si="24"/>
        <v>0.12862262185374901</v>
      </c>
      <c r="EK22" s="337">
        <f t="shared" si="25"/>
        <v>428014.9770819518</v>
      </c>
      <c r="EL22" s="360">
        <f t="shared" si="121"/>
        <v>3.4699781194926889</v>
      </c>
      <c r="EM22" s="336">
        <f t="shared" si="26"/>
        <v>0.16077619113257319</v>
      </c>
      <c r="EN22" s="337">
        <f t="shared" si="27"/>
        <v>535617.86987063079</v>
      </c>
      <c r="EO22" s="360">
        <f t="shared" si="122"/>
        <v>3.5673742113898608</v>
      </c>
      <c r="ES22" s="30">
        <v>3.5</v>
      </c>
      <c r="ET22" s="53">
        <f t="shared" si="201"/>
        <v>0.54406804435027567</v>
      </c>
      <c r="EU22" s="345">
        <v>3.2576604457553238</v>
      </c>
      <c r="EV22" s="305">
        <f t="shared" si="123"/>
        <v>5.6917317185945535</v>
      </c>
      <c r="EW22" s="50">
        <f t="shared" si="124"/>
        <v>491735.67666502803</v>
      </c>
      <c r="EX22" s="305">
        <f t="shared" si="125"/>
        <v>3390.3994740429684</v>
      </c>
      <c r="EY22" s="349">
        <f t="shared" si="126"/>
        <v>3.5302508719940628</v>
      </c>
      <c r="EZ22" s="200">
        <f t="shared" si="127"/>
        <v>21.991148575128552</v>
      </c>
      <c r="FA22" s="198">
        <f t="shared" si="128"/>
        <v>1.3422479127083906</v>
      </c>
      <c r="FB22" s="196">
        <f t="shared" si="129"/>
        <v>6.4685874140223216</v>
      </c>
      <c r="FC22" s="337">
        <f t="shared" si="130"/>
        <v>2941625.7193669546</v>
      </c>
      <c r="FD22" s="196">
        <f t="shared" si="131"/>
        <v>426.64751108554435</v>
      </c>
      <c r="FE22" s="196">
        <f t="shared" si="132"/>
        <v>51.230844257687409</v>
      </c>
      <c r="FF22" s="196">
        <f t="shared" si="133"/>
        <v>6.0382245477418159</v>
      </c>
      <c r="FG22" s="50">
        <f t="shared" si="134"/>
        <v>1092004.8009820366</v>
      </c>
      <c r="FH22" s="205">
        <f t="shared" si="135"/>
        <v>7529.1110216189063</v>
      </c>
      <c r="FI22" s="213">
        <f t="shared" si="136"/>
        <v>3.8767437011413248</v>
      </c>
      <c r="FJ22" s="25">
        <f t="shared" si="28"/>
        <v>6.4890418346714238</v>
      </c>
      <c r="FK22" s="305">
        <f t="shared" si="137"/>
        <v>3083484.9615465244</v>
      </c>
      <c r="FL22" s="205">
        <f t="shared" si="190"/>
        <v>447.2224918527848</v>
      </c>
      <c r="FM22" s="207">
        <f t="shared" si="29"/>
        <v>46.61219215370464</v>
      </c>
      <c r="FN22" s="196">
        <f t="shared" si="138"/>
        <v>6.0724625393351985</v>
      </c>
      <c r="FO22" s="50">
        <f t="shared" si="191"/>
        <v>1181578.3894882994</v>
      </c>
      <c r="FP22" s="205">
        <f t="shared" si="192"/>
        <v>8146.6994167083467</v>
      </c>
      <c r="FQ22" s="213">
        <f t="shared" si="193"/>
        <v>3.9109816927347079</v>
      </c>
      <c r="FR22" s="305">
        <f t="shared" si="30"/>
        <v>6.7577821486898673</v>
      </c>
      <c r="FS22" s="305">
        <f t="shared" si="139"/>
        <v>5725087.7641783655</v>
      </c>
      <c r="FT22" s="205">
        <f t="shared" si="140"/>
        <v>830.35527914090176</v>
      </c>
      <c r="FU22" s="207">
        <f t="shared" si="31"/>
        <v>41.395932379654184</v>
      </c>
      <c r="FV22" s="196">
        <f t="shared" si="141"/>
        <v>6.1993788084285946</v>
      </c>
      <c r="FW22" s="50">
        <f t="shared" si="142"/>
        <v>1582627.8665927707</v>
      </c>
      <c r="FX22" s="205">
        <f t="shared" si="143"/>
        <v>10911.839309469171</v>
      </c>
      <c r="FY22" s="213">
        <f t="shared" si="144"/>
        <v>4.0378979618281035</v>
      </c>
      <c r="FZ22" s="336">
        <f t="shared" si="145"/>
        <v>0.14230623528006242</v>
      </c>
      <c r="GA22" s="337">
        <f t="shared" si="146"/>
        <v>469177.11451655295</v>
      </c>
      <c r="GB22" s="360">
        <f t="shared" si="147"/>
        <v>3.5098559733784316</v>
      </c>
      <c r="GC22" s="336">
        <f t="shared" si="32"/>
        <v>0.14565082880080757</v>
      </c>
      <c r="GD22" s="337">
        <f t="shared" si="33"/>
        <v>480261.22688076785</v>
      </c>
      <c r="GE22" s="360">
        <f t="shared" si="148"/>
        <v>3.5199966793858719</v>
      </c>
      <c r="GF22" s="336">
        <f t="shared" si="34"/>
        <v>0.19592485604620352</v>
      </c>
      <c r="GG22" s="337">
        <f t="shared" si="35"/>
        <v>647199.27816837071</v>
      </c>
      <c r="GH22" s="360">
        <f t="shared" si="149"/>
        <v>3.6495571776284645</v>
      </c>
      <c r="GL22" s="30">
        <v>3.5</v>
      </c>
      <c r="GM22" s="53">
        <f t="shared" si="202"/>
        <v>0.54406804435027567</v>
      </c>
      <c r="GN22" s="363">
        <v>3.24886565350229</v>
      </c>
      <c r="GO22" s="305">
        <f t="shared" si="150"/>
        <v>5.9932968506655921</v>
      </c>
      <c r="GP22" s="50">
        <f t="shared" si="151"/>
        <v>984683.93080675753</v>
      </c>
      <c r="GQ22" s="305">
        <f t="shared" si="152"/>
        <v>6789.1593787691991</v>
      </c>
      <c r="GR22" s="26">
        <f t="shared" si="153"/>
        <v>3.8318160040651015</v>
      </c>
      <c r="GS22" s="200">
        <f t="shared" si="154"/>
        <v>21.991148575128552</v>
      </c>
      <c r="GT22" s="196">
        <f t="shared" si="155"/>
        <v>1.3422479127083906</v>
      </c>
      <c r="GU22" s="202">
        <f t="shared" si="156"/>
        <v>6.3747654513500622</v>
      </c>
      <c r="GV22" s="337">
        <f t="shared" si="157"/>
        <v>2370093.347845206</v>
      </c>
      <c r="GW22" s="196">
        <f t="shared" si="158"/>
        <v>343.75359898477302</v>
      </c>
      <c r="GX22" s="196">
        <f t="shared" si="159"/>
        <v>54.59581259727377</v>
      </c>
      <c r="GY22" s="196">
        <f t="shared" si="160"/>
        <v>6.1979708495021928</v>
      </c>
      <c r="GZ22" s="50">
        <f t="shared" si="161"/>
        <v>1577505.3816155465</v>
      </c>
      <c r="HA22" s="205">
        <f t="shared" si="162"/>
        <v>10876.521004947605</v>
      </c>
      <c r="HB22" s="213">
        <f t="shared" si="163"/>
        <v>4.0364900029017026</v>
      </c>
      <c r="HC22" s="25">
        <f t="shared" si="36"/>
        <v>6.3949231961149575</v>
      </c>
      <c r="HD22" s="305">
        <f t="shared" si="164"/>
        <v>2482694.0082891989</v>
      </c>
      <c r="HE22" s="205">
        <f t="shared" si="194"/>
        <v>360.08497357424881</v>
      </c>
      <c r="HF22" s="207">
        <f t="shared" si="37"/>
        <v>49.673796019668579</v>
      </c>
      <c r="HG22" s="196">
        <f t="shared" si="165"/>
        <v>6.2335689768777396</v>
      </c>
      <c r="HH22" s="50">
        <f t="shared" si="195"/>
        <v>1712257.104565789</v>
      </c>
      <c r="HI22" s="205">
        <f t="shared" si="196"/>
        <v>11805.601794276019</v>
      </c>
      <c r="HJ22" s="213">
        <f t="shared" si="197"/>
        <v>4.0720881302772494</v>
      </c>
      <c r="HK22" s="305">
        <f t="shared" si="38"/>
        <v>6.6785302543407958</v>
      </c>
      <c r="HL22" s="305">
        <f t="shared" si="166"/>
        <v>4770130.4321401063</v>
      </c>
      <c r="HM22" s="205">
        <f t="shared" si="167"/>
        <v>691.8501776167368</v>
      </c>
      <c r="HN22" s="207">
        <f t="shared" si="39"/>
        <v>41.71963360810409</v>
      </c>
      <c r="HO22" s="196">
        <f t="shared" si="168"/>
        <v>6.3865992245348426</v>
      </c>
      <c r="HP22" s="50">
        <f t="shared" si="169"/>
        <v>2435562.1964317146</v>
      </c>
      <c r="HQ22" s="205">
        <f t="shared" si="170"/>
        <v>16792.616809469528</v>
      </c>
      <c r="HR22" s="213">
        <f t="shared" si="171"/>
        <v>4.2251183779343515</v>
      </c>
      <c r="HS22" s="336">
        <f t="shared" si="172"/>
        <v>0.16300002186760268</v>
      </c>
      <c r="HT22" s="337">
        <f t="shared" si="173"/>
        <v>562983.01694670052</v>
      </c>
      <c r="HU22" s="360">
        <f t="shared" si="174"/>
        <v>3.5890144474381014</v>
      </c>
      <c r="HV22" s="336">
        <f t="shared" si="40"/>
        <v>0.16668744052177692</v>
      </c>
      <c r="HW22" s="337">
        <f t="shared" si="41"/>
        <v>575790.95041381044</v>
      </c>
      <c r="HX22" s="360">
        <f t="shared" si="175"/>
        <v>3.5987839882794836</v>
      </c>
      <c r="HY22" s="336">
        <f t="shared" si="42"/>
        <v>0.22584553164122023</v>
      </c>
      <c r="HZ22" s="337">
        <f t="shared" si="43"/>
        <v>781738.95193390781</v>
      </c>
      <c r="IA22" s="360">
        <f t="shared" si="176"/>
        <v>3.7315809056131117</v>
      </c>
      <c r="IE22" s="303">
        <v>1.0031621155191877</v>
      </c>
      <c r="IF22" s="303">
        <v>0.90984626213163144</v>
      </c>
      <c r="IM22" s="205"/>
    </row>
    <row r="23" spans="2:247">
      <c r="B23" s="311" t="s">
        <v>26</v>
      </c>
      <c r="C23" s="311">
        <v>28</v>
      </c>
      <c r="D23" s="312"/>
      <c r="E23" s="318">
        <v>72</v>
      </c>
      <c r="F23" s="305"/>
      <c r="M23" s="30">
        <v>4</v>
      </c>
      <c r="N23" s="53">
        <f t="shared" si="198"/>
        <v>0.6020599913279624</v>
      </c>
      <c r="O23" s="210">
        <v>3.5186857927811181</v>
      </c>
      <c r="P23" s="196">
        <f t="shared" si="44"/>
        <v>5.8988392891596586</v>
      </c>
      <c r="Q23" s="50">
        <f t="shared" si="45"/>
        <v>792208.1193126135</v>
      </c>
      <c r="R23" s="196">
        <f t="shared" si="46"/>
        <v>5462.0848527118351</v>
      </c>
      <c r="S23" s="213">
        <f t="shared" si="47"/>
        <v>3.7373584425591675</v>
      </c>
      <c r="T23" s="200">
        <f t="shared" si="48"/>
        <v>25.132741228718345</v>
      </c>
      <c r="U23" s="198">
        <f t="shared" si="49"/>
        <v>1.4002398596860774</v>
      </c>
      <c r="V23" s="202">
        <f t="shared" si="50"/>
        <v>6.3898089110312037</v>
      </c>
      <c r="W23" s="337">
        <f t="shared" si="51"/>
        <v>2453629.0847512335</v>
      </c>
      <c r="X23" s="196">
        <f t="shared" si="52"/>
        <v>355.8694551941494</v>
      </c>
      <c r="Y23" s="196">
        <f t="shared" si="53"/>
        <v>52.809735069644688</v>
      </c>
      <c r="Z23" s="196">
        <f t="shared" si="54"/>
        <v>6.2025409601001495</v>
      </c>
      <c r="AA23" s="422">
        <f t="shared" si="55"/>
        <v>1594193.2285472492</v>
      </c>
      <c r="AB23" s="196">
        <f t="shared" si="56"/>
        <v>10991.579704458432</v>
      </c>
      <c r="AC23" s="213">
        <f t="shared" si="57"/>
        <v>4.0410601134996593</v>
      </c>
      <c r="AD23" s="25">
        <f t="shared" si="3"/>
        <v>6.4088750746583587</v>
      </c>
      <c r="AE23" s="305">
        <f t="shared" si="58"/>
        <v>2563746.4656185121</v>
      </c>
      <c r="AF23" s="205">
        <f t="shared" si="177"/>
        <v>371.84065988037776</v>
      </c>
      <c r="AG23" s="207">
        <f t="shared" si="59"/>
        <v>48.037222016511969</v>
      </c>
      <c r="AH23" s="196">
        <f t="shared" si="4"/>
        <v>6.2368335132232033</v>
      </c>
      <c r="AI23" s="50">
        <f t="shared" si="178"/>
        <v>1725176.4188812878</v>
      </c>
      <c r="AJ23" s="205">
        <f t="shared" si="179"/>
        <v>11894.677365845948</v>
      </c>
      <c r="AK23" s="213">
        <f t="shared" si="180"/>
        <v>4.0753526666227122</v>
      </c>
      <c r="AL23" s="305">
        <f t="shared" si="5"/>
        <v>6.6558457327783982</v>
      </c>
      <c r="AM23" s="305">
        <f t="shared" si="60"/>
        <v>4527367.3318138663</v>
      </c>
      <c r="AN23" s="205">
        <f t="shared" si="61"/>
        <v>656.64030307161954</v>
      </c>
      <c r="AO23" s="207">
        <f t="shared" si="62"/>
        <v>42.565142263274801</v>
      </c>
      <c r="AP23" s="196">
        <f t="shared" si="6"/>
        <v>6.3588549196412529</v>
      </c>
      <c r="AQ23" s="50">
        <f t="shared" si="63"/>
        <v>2284835.404050888</v>
      </c>
      <c r="AR23" s="205">
        <f t="shared" si="64"/>
        <v>15753.391750433901</v>
      </c>
      <c r="AS23" s="213">
        <f t="shared" si="65"/>
        <v>4.1973740730407618</v>
      </c>
      <c r="AT23" s="336">
        <f t="shared" si="66"/>
        <v>0.2089481006126003</v>
      </c>
      <c r="AU23" s="337">
        <f t="shared" si="67"/>
        <v>720515.67838968732</v>
      </c>
      <c r="AV23" s="360">
        <f t="shared" si="68"/>
        <v>3.6961625888812915</v>
      </c>
      <c r="AW23" s="336">
        <f t="shared" si="69"/>
        <v>0.17884872953663111</v>
      </c>
      <c r="AX23" s="337">
        <f t="shared" si="7"/>
        <v>617605.152224847</v>
      </c>
      <c r="AY23" s="360">
        <f t="shared" si="70"/>
        <v>3.6292300637412547</v>
      </c>
      <c r="AZ23" s="336">
        <f t="shared" si="71"/>
        <v>0.23228941267823391</v>
      </c>
      <c r="BA23" s="337">
        <f t="shared" si="8"/>
        <v>803643.01534584432</v>
      </c>
      <c r="BB23" s="360">
        <f t="shared" si="72"/>
        <v>3.743582327901013</v>
      </c>
      <c r="BG23" s="30">
        <v>4</v>
      </c>
      <c r="BH23" s="53">
        <f t="shared" si="199"/>
        <v>0.6020599913279624</v>
      </c>
      <c r="BI23" s="363">
        <v>3.5325371063488209</v>
      </c>
      <c r="BJ23" s="305">
        <f t="shared" si="73"/>
        <v>5.94481844645588</v>
      </c>
      <c r="BK23" s="50">
        <f t="shared" si="74"/>
        <v>880680.63412349031</v>
      </c>
      <c r="BL23" s="305">
        <f t="shared" si="75"/>
        <v>6072.0816089292757</v>
      </c>
      <c r="BM23" s="349">
        <f t="shared" si="76"/>
        <v>3.7833375998553893</v>
      </c>
      <c r="BN23" s="200">
        <f t="shared" si="77"/>
        <v>25.132741228718345</v>
      </c>
      <c r="BO23" s="198">
        <f t="shared" si="78"/>
        <v>1.4002398596860774</v>
      </c>
      <c r="BP23" s="202">
        <f t="shared" si="79"/>
        <v>6.4233890882323967</v>
      </c>
      <c r="BQ23" s="337">
        <f t="shared" si="80"/>
        <v>2650874.0163218873</v>
      </c>
      <c r="BR23" s="196">
        <f t="shared" si="81"/>
        <v>384.47746557929389</v>
      </c>
      <c r="BS23" s="196">
        <f t="shared" si="82"/>
        <v>54.605429979651248</v>
      </c>
      <c r="BT23" s="196">
        <f t="shared" si="83"/>
        <v>6.2111466514039426</v>
      </c>
      <c r="BU23" s="50">
        <f t="shared" si="84"/>
        <v>1626097.7594126484</v>
      </c>
      <c r="BV23" s="205">
        <f t="shared" si="85"/>
        <v>11211.553787687952</v>
      </c>
      <c r="BW23" s="213">
        <f t="shared" si="86"/>
        <v>4.0496658048034524</v>
      </c>
      <c r="BX23" s="305">
        <f t="shared" si="9"/>
        <v>6.4425554497155542</v>
      </c>
      <c r="BY23" s="305">
        <f t="shared" si="87"/>
        <v>2770482.7454158724</v>
      </c>
      <c r="BZ23" s="205">
        <f t="shared" si="181"/>
        <v>401.82527642962731</v>
      </c>
      <c r="CA23" s="207">
        <f t="shared" si="182"/>
        <v>49.670636669173014</v>
      </c>
      <c r="CB23" s="196">
        <f t="shared" si="10"/>
        <v>6.2452563534039243</v>
      </c>
      <c r="CC23" s="50">
        <f t="shared" si="183"/>
        <v>1758961.5795580281</v>
      </c>
      <c r="CD23" s="205">
        <f t="shared" si="184"/>
        <v>12127.617940273511</v>
      </c>
      <c r="CE23" s="213">
        <f t="shared" si="185"/>
        <v>4.083775506803434</v>
      </c>
      <c r="CF23" s="305">
        <f t="shared" si="11"/>
        <v>6.7604965905422514</v>
      </c>
      <c r="CG23" s="305">
        <f t="shared" si="88"/>
        <v>5760982.9584407127</v>
      </c>
      <c r="CH23" s="205">
        <f t="shared" si="89"/>
        <v>835.56144632632413</v>
      </c>
      <c r="CI23" s="207">
        <f t="shared" si="12"/>
        <v>40.12356667273032</v>
      </c>
      <c r="CJ23" s="196">
        <f t="shared" si="13"/>
        <v>6.4137499058347398</v>
      </c>
      <c r="CK23" s="50">
        <f t="shared" si="90"/>
        <v>2592685.9000138901</v>
      </c>
      <c r="CL23" s="205">
        <f t="shared" si="91"/>
        <v>17875.947035979767</v>
      </c>
      <c r="CM23" s="213">
        <f t="shared" si="92"/>
        <v>4.2522690592342487</v>
      </c>
      <c r="CN23" s="336">
        <f t="shared" si="93"/>
        <v>0.18899904031619269</v>
      </c>
      <c r="CO23" s="337">
        <f t="shared" si="94"/>
        <v>667482.31521266093</v>
      </c>
      <c r="CP23" s="342">
        <f t="shared" si="95"/>
        <v>3.6629589170581451</v>
      </c>
      <c r="CQ23" s="336">
        <f t="shared" si="14"/>
        <v>0.19293878779918183</v>
      </c>
      <c r="CR23" s="337">
        <f t="shared" si="15"/>
        <v>681486.26292864641</v>
      </c>
      <c r="CS23" s="340">
        <f t="shared" si="96"/>
        <v>3.6719762593597607</v>
      </c>
      <c r="CT23" s="336">
        <f t="shared" si="16"/>
        <v>0.26746085527330243</v>
      </c>
      <c r="CU23" s="337">
        <f t="shared" si="17"/>
        <v>947158.62758448278</v>
      </c>
      <c r="CV23" s="342">
        <f t="shared" si="97"/>
        <v>3.8149418729681988</v>
      </c>
      <c r="CZ23" s="30">
        <v>4</v>
      </c>
      <c r="DA23" s="53">
        <f t="shared" si="200"/>
        <v>0.6020599913279624</v>
      </c>
      <c r="DB23" s="345">
        <v>3.041212773374073</v>
      </c>
      <c r="DC23" s="25">
        <f t="shared" si="98"/>
        <v>5.7182022876394756</v>
      </c>
      <c r="DD23" s="50">
        <f t="shared" si="99"/>
        <v>522639.56972554792</v>
      </c>
      <c r="DE23" s="305">
        <f t="shared" si="100"/>
        <v>3603.4743997609185</v>
      </c>
      <c r="DF23" s="26">
        <f t="shared" si="101"/>
        <v>3.5567214410389849</v>
      </c>
      <c r="DG23" s="200">
        <f t="shared" si="102"/>
        <v>25.132741228718345</v>
      </c>
      <c r="DH23" s="196">
        <f t="shared" si="103"/>
        <v>1.4002398596860774</v>
      </c>
      <c r="DI23" s="202">
        <f t="shared" si="104"/>
        <v>6.3898089110312037</v>
      </c>
      <c r="DJ23" s="337">
        <f t="shared" si="105"/>
        <v>2453629.0847512335</v>
      </c>
      <c r="DK23" s="196">
        <f t="shared" si="106"/>
        <v>355.8694551941494</v>
      </c>
      <c r="DL23" s="196">
        <f t="shared" si="107"/>
        <v>52.809773074345905</v>
      </c>
      <c r="DM23" s="196">
        <f t="shared" si="108"/>
        <v>6.0237159701571832</v>
      </c>
      <c r="DN23" s="50">
        <f t="shared" si="109"/>
        <v>1056126.5734784564</v>
      </c>
      <c r="DO23" s="205">
        <f t="shared" si="110"/>
        <v>7281.7392537563219</v>
      </c>
      <c r="DP23" s="213">
        <f t="shared" si="111"/>
        <v>3.8622351235566925</v>
      </c>
      <c r="DQ23" s="305">
        <f t="shared" si="18"/>
        <v>6.4088750746583587</v>
      </c>
      <c r="DR23" s="305">
        <f t="shared" si="112"/>
        <v>2563746.4656185121</v>
      </c>
      <c r="DS23" s="205">
        <f t="shared" si="186"/>
        <v>371.84065988037776</v>
      </c>
      <c r="DT23" s="207">
        <f t="shared" si="19"/>
        <v>48.037256586658316</v>
      </c>
      <c r="DU23" s="196">
        <f t="shared" si="20"/>
        <v>6.0582902936968441</v>
      </c>
      <c r="DV23" s="50">
        <f t="shared" si="187"/>
        <v>1143642.519685854</v>
      </c>
      <c r="DW23" s="205">
        <f t="shared" si="188"/>
        <v>7885.140699029238</v>
      </c>
      <c r="DX23" s="213">
        <f t="shared" si="189"/>
        <v>3.8968094470963535</v>
      </c>
      <c r="DY23" s="25">
        <f t="shared" si="21"/>
        <v>6.6022341011760783</v>
      </c>
      <c r="DZ23" s="305">
        <f t="shared" si="113"/>
        <v>4001603.9324522396</v>
      </c>
      <c r="EA23" s="205">
        <f t="shared" si="114"/>
        <v>580.38463115500792</v>
      </c>
      <c r="EB23" s="207">
        <f t="shared" si="22"/>
        <v>42.873478878382791</v>
      </c>
      <c r="EC23" s="196">
        <f t="shared" si="23"/>
        <v>6.1609886373873914</v>
      </c>
      <c r="ED23" s="50">
        <f t="shared" si="115"/>
        <v>1448733.9492685874</v>
      </c>
      <c r="EE23" s="205">
        <f t="shared" si="116"/>
        <v>9988.6728840590858</v>
      </c>
      <c r="EF23" s="213">
        <f t="shared" si="117"/>
        <v>3.9995077907869003</v>
      </c>
      <c r="EG23" s="336">
        <f t="shared" si="118"/>
        <v>0.13034400337879107</v>
      </c>
      <c r="EH23" s="337">
        <f t="shared" si="119"/>
        <v>433769.48478091857</v>
      </c>
      <c r="EI23" s="360">
        <f t="shared" si="120"/>
        <v>3.4757781500002212</v>
      </c>
      <c r="EJ23" s="336">
        <f t="shared" si="24"/>
        <v>0.13323476185433053</v>
      </c>
      <c r="EK23" s="337">
        <f t="shared" si="25"/>
        <v>443434.71713292296</v>
      </c>
      <c r="EL23" s="360">
        <f t="shared" si="121"/>
        <v>3.4853488450400048</v>
      </c>
      <c r="EM23" s="336">
        <f t="shared" si="26"/>
        <v>0.16575399269435431</v>
      </c>
      <c r="EN23" s="337">
        <f t="shared" si="27"/>
        <v>552298.30474027072</v>
      </c>
      <c r="EO23" s="360">
        <f t="shared" si="122"/>
        <v>3.5806928635739812</v>
      </c>
      <c r="ES23" s="30">
        <v>4</v>
      </c>
      <c r="ET23" s="53">
        <f t="shared" si="201"/>
        <v>0.6020599913279624</v>
      </c>
      <c r="EU23" s="345">
        <v>3.2728250180421421</v>
      </c>
      <c r="EV23" s="305">
        <f t="shared" si="123"/>
        <v>5.7022422287739527</v>
      </c>
      <c r="EW23" s="50">
        <f t="shared" si="124"/>
        <v>503781.51577371691</v>
      </c>
      <c r="EX23" s="305">
        <f t="shared" si="125"/>
        <v>3473.4526436959923</v>
      </c>
      <c r="EY23" s="349">
        <f t="shared" si="126"/>
        <v>3.540761382173462</v>
      </c>
      <c r="EZ23" s="200">
        <f t="shared" si="127"/>
        <v>25.132741228718345</v>
      </c>
      <c r="FA23" s="198">
        <f t="shared" si="128"/>
        <v>1.4002398596860774</v>
      </c>
      <c r="FB23" s="196">
        <f t="shared" si="129"/>
        <v>6.4988526302653886</v>
      </c>
      <c r="FC23" s="337">
        <f t="shared" si="130"/>
        <v>3153934.213005838</v>
      </c>
      <c r="FD23" s="196">
        <f t="shared" si="131"/>
        <v>457.44031038594073</v>
      </c>
      <c r="FE23" s="196">
        <f t="shared" si="132"/>
        <v>50.881216848531899</v>
      </c>
      <c r="FF23" s="196">
        <f t="shared" si="133"/>
        <v>6.0515999942914274</v>
      </c>
      <c r="FG23" s="50">
        <f t="shared" si="134"/>
        <v>1126159.7321050889</v>
      </c>
      <c r="FH23" s="205">
        <f t="shared" si="135"/>
        <v>7764.6010745288822</v>
      </c>
      <c r="FI23" s="213">
        <f t="shared" si="136"/>
        <v>3.8901191476909363</v>
      </c>
      <c r="FJ23" s="25">
        <f t="shared" si="28"/>
        <v>6.5182441628389993</v>
      </c>
      <c r="FK23" s="305">
        <f t="shared" si="137"/>
        <v>3297950.7274131929</v>
      </c>
      <c r="FL23" s="205">
        <f t="shared" si="190"/>
        <v>478.32817760255466</v>
      </c>
      <c r="FM23" s="207">
        <f t="shared" si="29"/>
        <v>46.282987540078587</v>
      </c>
      <c r="FN23" s="196">
        <f t="shared" si="138"/>
        <v>6.0852365294965391</v>
      </c>
      <c r="FO23" s="50">
        <f t="shared" si="191"/>
        <v>1216848.5515737396</v>
      </c>
      <c r="FP23" s="205">
        <f t="shared" si="192"/>
        <v>8389.8787194485576</v>
      </c>
      <c r="FQ23" s="213">
        <f t="shared" si="193"/>
        <v>3.9237556828960485</v>
      </c>
      <c r="FR23" s="305">
        <f t="shared" si="30"/>
        <v>6.7840742806297509</v>
      </c>
      <c r="FS23" s="305">
        <f t="shared" si="139"/>
        <v>6082390.2404686194</v>
      </c>
      <c r="FT23" s="205">
        <f t="shared" si="140"/>
        <v>882.17771569708759</v>
      </c>
      <c r="FU23" s="207">
        <f t="shared" si="31"/>
        <v>41.109270260128632</v>
      </c>
      <c r="FV23" s="196">
        <f t="shared" si="141"/>
        <v>6.2099468870602426</v>
      </c>
      <c r="FW23" s="50">
        <f t="shared" si="142"/>
        <v>1621611.7668746114</v>
      </c>
      <c r="FX23" s="205">
        <f t="shared" si="143"/>
        <v>11180.623945776395</v>
      </c>
      <c r="FY23" s="213">
        <f t="shared" si="144"/>
        <v>4.0484660404597523</v>
      </c>
      <c r="FZ23" s="336">
        <f t="shared" si="145"/>
        <v>0.14727839666688566</v>
      </c>
      <c r="GA23" s="337">
        <f t="shared" si="146"/>
        <v>485656.00792647019</v>
      </c>
      <c r="GB23" s="360">
        <f t="shared" si="147"/>
        <v>3.5248479190506985</v>
      </c>
      <c r="GC23" s="336">
        <f t="shared" si="32"/>
        <v>0.15054026777209137</v>
      </c>
      <c r="GD23" s="337">
        <f t="shared" si="33"/>
        <v>496469.7913427247</v>
      </c>
      <c r="GE23" s="360">
        <f t="shared" si="148"/>
        <v>3.5344119815535846</v>
      </c>
      <c r="GF23" s="336">
        <f t="shared" si="34"/>
        <v>0.20149610476136315</v>
      </c>
      <c r="GG23" s="337">
        <f t="shared" si="35"/>
        <v>665738.22828755819</v>
      </c>
      <c r="GH23" s="360">
        <f t="shared" si="149"/>
        <v>3.6618226492991397</v>
      </c>
      <c r="GL23" s="30">
        <v>4</v>
      </c>
      <c r="GM23" s="53">
        <f t="shared" si="202"/>
        <v>0.6020599913279624</v>
      </c>
      <c r="GN23" s="363">
        <v>3.2650305317875086</v>
      </c>
      <c r="GO23" s="305">
        <f t="shared" si="150"/>
        <v>6.0040607032246829</v>
      </c>
      <c r="GP23" s="50">
        <f t="shared" si="151"/>
        <v>1009393.9635922618</v>
      </c>
      <c r="GQ23" s="305">
        <f t="shared" si="152"/>
        <v>6959.5291244173823</v>
      </c>
      <c r="GR23" s="26">
        <f t="shared" si="153"/>
        <v>3.8425798566241918</v>
      </c>
      <c r="GS23" s="200">
        <f t="shared" si="154"/>
        <v>25.132741228718345</v>
      </c>
      <c r="GT23" s="196">
        <f t="shared" si="155"/>
        <v>1.4002398596860774</v>
      </c>
      <c r="GU23" s="202">
        <f t="shared" si="156"/>
        <v>6.4073948148371223</v>
      </c>
      <c r="GV23" s="337">
        <f t="shared" si="157"/>
        <v>2555023.0051992969</v>
      </c>
      <c r="GW23" s="196">
        <f t="shared" si="158"/>
        <v>370.57542662809561</v>
      </c>
      <c r="GX23" s="196">
        <f t="shared" si="159"/>
        <v>54.253904012682135</v>
      </c>
      <c r="GY23" s="196">
        <f t="shared" si="160"/>
        <v>6.2126728147645451</v>
      </c>
      <c r="GZ23" s="50">
        <f t="shared" si="161"/>
        <v>1631822.1158526381</v>
      </c>
      <c r="HA23" s="205">
        <f t="shared" si="162"/>
        <v>11251.021851496134</v>
      </c>
      <c r="HB23" s="213">
        <f t="shared" si="163"/>
        <v>4.051191968164054</v>
      </c>
      <c r="HC23" s="25">
        <f t="shared" si="36"/>
        <v>6.4265134519770477</v>
      </c>
      <c r="HD23" s="305">
        <f t="shared" si="164"/>
        <v>2670013.4677052032</v>
      </c>
      <c r="HE23" s="205">
        <f t="shared" si="194"/>
        <v>387.2534133290273</v>
      </c>
      <c r="HF23" s="207">
        <f t="shared" si="37"/>
        <v>49.350878751478582</v>
      </c>
      <c r="HG23" s="196">
        <f t="shared" si="165"/>
        <v>6.2476630755062441</v>
      </c>
      <c r="HH23" s="50">
        <f t="shared" si="195"/>
        <v>1768736.2450796135</v>
      </c>
      <c r="HI23" s="205">
        <f t="shared" si="196"/>
        <v>12195.011913125116</v>
      </c>
      <c r="HJ23" s="213">
        <f t="shared" si="197"/>
        <v>4.0861822289057539</v>
      </c>
      <c r="HK23" s="305">
        <f t="shared" si="38"/>
        <v>6.7047419938373629</v>
      </c>
      <c r="HL23" s="305">
        <f t="shared" si="166"/>
        <v>5066896.041037526</v>
      </c>
      <c r="HM23" s="205">
        <f t="shared" si="167"/>
        <v>734.89246800000069</v>
      </c>
      <c r="HN23" s="207">
        <f t="shared" si="39"/>
        <v>41.430013602922564</v>
      </c>
      <c r="HO23" s="196">
        <f t="shared" si="168"/>
        <v>6.3975216841706626</v>
      </c>
      <c r="HP23" s="50">
        <f t="shared" si="169"/>
        <v>2497593.0899851224</v>
      </c>
      <c r="HQ23" s="205">
        <f t="shared" si="170"/>
        <v>17220.304933105821</v>
      </c>
      <c r="HR23" s="213">
        <f t="shared" si="171"/>
        <v>4.2360408375701724</v>
      </c>
      <c r="HS23" s="336">
        <f t="shared" si="172"/>
        <v>0.1690025005571148</v>
      </c>
      <c r="HT23" s="337">
        <f t="shared" si="173"/>
        <v>583833.79804714886</v>
      </c>
      <c r="HU23" s="360">
        <f t="shared" si="174"/>
        <v>3.6048083860187967</v>
      </c>
      <c r="HV23" s="336">
        <f t="shared" si="40"/>
        <v>0.1726016447414857</v>
      </c>
      <c r="HW23" s="337">
        <f t="shared" si="41"/>
        <v>596340.33125576039</v>
      </c>
      <c r="HX23" s="360">
        <f t="shared" si="175"/>
        <v>3.614013335627202</v>
      </c>
      <c r="HY23" s="336">
        <f t="shared" si="42"/>
        <v>0.23200848142121699</v>
      </c>
      <c r="HZ23" s="337">
        <f t="shared" si="43"/>
        <v>803247.23510364722</v>
      </c>
      <c r="IA23" s="360">
        <f t="shared" si="176"/>
        <v>3.7433683927194905</v>
      </c>
      <c r="IE23" s="303">
        <v>1.002983839406252</v>
      </c>
      <c r="IF23" s="303">
        <v>0.90962815763345906</v>
      </c>
      <c r="IM23" s="205"/>
    </row>
    <row r="24" spans="2:247" ht="15.75" thickBot="1">
      <c r="B24" s="313" t="s">
        <v>27</v>
      </c>
      <c r="C24" s="313">
        <v>9</v>
      </c>
      <c r="D24" s="314"/>
      <c r="E24" s="315">
        <v>91</v>
      </c>
      <c r="M24" s="30">
        <v>4.5</v>
      </c>
      <c r="N24" s="53">
        <f t="shared" si="198"/>
        <v>0.65321251377534373</v>
      </c>
      <c r="O24" s="210">
        <v>3.5338399692716553</v>
      </c>
      <c r="P24" s="196">
        <f t="shared" si="44"/>
        <v>5.9080260741947663</v>
      </c>
      <c r="Q24" s="50">
        <f t="shared" si="45"/>
        <v>809144.47717844718</v>
      </c>
      <c r="R24" s="196">
        <f t="shared" si="46"/>
        <v>5578.8569754708706</v>
      </c>
      <c r="S24" s="213">
        <f t="shared" si="47"/>
        <v>3.7465452275942757</v>
      </c>
      <c r="T24" s="200">
        <f t="shared" si="48"/>
        <v>28.274333882308138</v>
      </c>
      <c r="U24" s="198">
        <f t="shared" si="49"/>
        <v>1.4513923821334587</v>
      </c>
      <c r="V24" s="202">
        <f t="shared" si="50"/>
        <v>6.4175483350620128</v>
      </c>
      <c r="W24" s="337">
        <f t="shared" si="51"/>
        <v>2615461.5212817811</v>
      </c>
      <c r="X24" s="196">
        <f t="shared" si="52"/>
        <v>379.34130812366698</v>
      </c>
      <c r="Y24" s="196">
        <f t="shared" si="53"/>
        <v>52.522382413978931</v>
      </c>
      <c r="Z24" s="196">
        <f t="shared" si="54"/>
        <v>6.2147089325233171</v>
      </c>
      <c r="AA24" s="422">
        <f t="shared" si="55"/>
        <v>1639490.6057874805</v>
      </c>
      <c r="AB24" s="196">
        <f t="shared" si="56"/>
        <v>11303.894249159288</v>
      </c>
      <c r="AC24" s="213">
        <f t="shared" si="57"/>
        <v>4.053228085922826</v>
      </c>
      <c r="AD24" s="25">
        <f t="shared" si="3"/>
        <v>6.4356957855164501</v>
      </c>
      <c r="AE24" s="305">
        <f t="shared" si="58"/>
        <v>2727066.8585342085</v>
      </c>
      <c r="AF24" s="205">
        <f t="shared" si="177"/>
        <v>395.52832302808451</v>
      </c>
      <c r="AG24" s="207">
        <f t="shared" si="59"/>
        <v>47.766673963052099</v>
      </c>
      <c r="AH24" s="196">
        <f t="shared" si="4"/>
        <v>6.2484792853956499</v>
      </c>
      <c r="AI24" s="50">
        <f t="shared" si="178"/>
        <v>1772063.5207589576</v>
      </c>
      <c r="AJ24" s="205">
        <f t="shared" si="179"/>
        <v>12217.952680388031</v>
      </c>
      <c r="AK24" s="213">
        <f t="shared" si="180"/>
        <v>4.0869984387951588</v>
      </c>
      <c r="AL24" s="305">
        <f t="shared" si="5"/>
        <v>6.6795893949389349</v>
      </c>
      <c r="AM24" s="305">
        <f t="shared" si="60"/>
        <v>4781777.8387348903</v>
      </c>
      <c r="AN24" s="205">
        <f t="shared" si="61"/>
        <v>693.53949417443107</v>
      </c>
      <c r="AO24" s="207">
        <f t="shared" si="62"/>
        <v>42.297849729549874</v>
      </c>
      <c r="AP24" s="196">
        <f t="shared" si="6"/>
        <v>6.3686391230721853</v>
      </c>
      <c r="AQ24" s="50">
        <f t="shared" si="63"/>
        <v>2336894.5894770119</v>
      </c>
      <c r="AR24" s="205">
        <f t="shared" si="64"/>
        <v>16112.327339742522</v>
      </c>
      <c r="AS24" s="213">
        <f t="shared" si="65"/>
        <v>4.2071582764716942</v>
      </c>
      <c r="AT24" s="336">
        <f t="shared" si="66"/>
        <v>0.21679624675210904</v>
      </c>
      <c r="AU24" s="337">
        <f t="shared" si="67"/>
        <v>747649.10025401204</v>
      </c>
      <c r="AV24" s="360">
        <f t="shared" si="68"/>
        <v>3.7122169684031987</v>
      </c>
      <c r="AW24" s="336">
        <f t="shared" si="69"/>
        <v>0.1841474829905429</v>
      </c>
      <c r="AX24" s="337">
        <f t="shared" si="7"/>
        <v>636018.24973735597</v>
      </c>
      <c r="AY24" s="360">
        <f t="shared" si="70"/>
        <v>3.6419887307562857</v>
      </c>
      <c r="AZ24" s="336">
        <f t="shared" si="71"/>
        <v>0.23797812500065013</v>
      </c>
      <c r="BA24" s="337">
        <f t="shared" si="8"/>
        <v>823491.77783874958</v>
      </c>
      <c r="BB24" s="360">
        <f t="shared" si="72"/>
        <v>3.7541784207096693</v>
      </c>
      <c r="BG24" s="30">
        <v>4.5</v>
      </c>
      <c r="BH24" s="53">
        <f t="shared" si="199"/>
        <v>0.65321251377534373</v>
      </c>
      <c r="BI24" s="363">
        <v>3.5479903233541537</v>
      </c>
      <c r="BJ24" s="305">
        <f t="shared" si="73"/>
        <v>5.9536871292162967</v>
      </c>
      <c r="BK24" s="50">
        <f t="shared" si="74"/>
        <v>898849.80639617925</v>
      </c>
      <c r="BL24" s="305">
        <f t="shared" si="75"/>
        <v>6197.3536911481206</v>
      </c>
      <c r="BM24" s="349">
        <f t="shared" si="76"/>
        <v>3.7922062826158061</v>
      </c>
      <c r="BN24" s="200">
        <f t="shared" si="77"/>
        <v>28.274333882308138</v>
      </c>
      <c r="BO24" s="198">
        <f t="shared" si="78"/>
        <v>1.4513923821334587</v>
      </c>
      <c r="BP24" s="202">
        <f t="shared" si="79"/>
        <v>6.4496655620146406</v>
      </c>
      <c r="BQ24" s="337">
        <f t="shared" si="80"/>
        <v>2816213.4091615956</v>
      </c>
      <c r="BR24" s="196">
        <f t="shared" si="81"/>
        <v>408.45796043797952</v>
      </c>
      <c r="BS24" s="196">
        <f t="shared" si="82"/>
        <v>54.309219128021425</v>
      </c>
      <c r="BT24" s="196">
        <f t="shared" si="83"/>
        <v>6.222669495465448</v>
      </c>
      <c r="BU24" s="50">
        <f t="shared" si="84"/>
        <v>1669819.3733749161</v>
      </c>
      <c r="BV24" s="205">
        <f t="shared" si="85"/>
        <v>11513.003822770437</v>
      </c>
      <c r="BW24" s="213">
        <f t="shared" si="86"/>
        <v>4.0611886488649578</v>
      </c>
      <c r="BX24" s="305">
        <f t="shared" si="9"/>
        <v>6.467903833099391</v>
      </c>
      <c r="BY24" s="305">
        <f t="shared" si="87"/>
        <v>2936999.2329524751</v>
      </c>
      <c r="BZ24" s="205">
        <f t="shared" si="181"/>
        <v>425.9764947489611</v>
      </c>
      <c r="CA24" s="207">
        <f t="shared" si="182"/>
        <v>49.391719188002959</v>
      </c>
      <c r="CB24" s="196">
        <f t="shared" si="10"/>
        <v>6.2562660803275918</v>
      </c>
      <c r="CC24" s="50">
        <f t="shared" si="183"/>
        <v>1804122.7388856693</v>
      </c>
      <c r="CD24" s="205">
        <f t="shared" si="184"/>
        <v>12438.993295159356</v>
      </c>
      <c r="CE24" s="213">
        <f t="shared" si="185"/>
        <v>4.0947852337271007</v>
      </c>
      <c r="CF24" s="305">
        <f t="shared" si="11"/>
        <v>6.7791623387587769</v>
      </c>
      <c r="CG24" s="305">
        <f t="shared" si="88"/>
        <v>6013984.9751343178</v>
      </c>
      <c r="CH24" s="205">
        <f t="shared" si="89"/>
        <v>872.25635282353119</v>
      </c>
      <c r="CI24" s="207">
        <f t="shared" si="12"/>
        <v>39.911680410451595</v>
      </c>
      <c r="CJ24" s="196">
        <f t="shared" si="13"/>
        <v>6.4211690842820364</v>
      </c>
      <c r="CK24" s="50">
        <f t="shared" si="90"/>
        <v>2637357.9910527882</v>
      </c>
      <c r="CL24" s="205">
        <f t="shared" si="91"/>
        <v>18183.950382391122</v>
      </c>
      <c r="CM24" s="213">
        <f t="shared" si="92"/>
        <v>4.2596882376815461</v>
      </c>
      <c r="CN24" s="336">
        <f t="shared" si="93"/>
        <v>0.19441627005420911</v>
      </c>
      <c r="CO24" s="337">
        <f t="shared" si="94"/>
        <v>686739.02984403144</v>
      </c>
      <c r="CP24" s="342">
        <f t="shared" si="95"/>
        <v>3.675310884009392</v>
      </c>
      <c r="CQ24" s="336">
        <f t="shared" si="14"/>
        <v>0.19824576148191558</v>
      </c>
      <c r="CR24" s="337">
        <f t="shared" si="15"/>
        <v>700356.28303969279</v>
      </c>
      <c r="CS24" s="340">
        <f t="shared" si="96"/>
        <v>3.6838381825482407</v>
      </c>
      <c r="CT24" s="336">
        <f t="shared" si="16"/>
        <v>0.27236415260032948</v>
      </c>
      <c r="CU24" s="337">
        <f t="shared" si="17"/>
        <v>964694.60069999588</v>
      </c>
      <c r="CV24" s="342">
        <f t="shared" si="97"/>
        <v>3.8229090012274334</v>
      </c>
      <c r="CZ24" s="30">
        <v>4.5</v>
      </c>
      <c r="DA24" s="53">
        <f t="shared" si="200"/>
        <v>0.65321251377534373</v>
      </c>
      <c r="DB24" s="345">
        <v>3.0537303831142171</v>
      </c>
      <c r="DC24" s="25">
        <f t="shared" si="98"/>
        <v>5.7274055998539861</v>
      </c>
      <c r="DD24" s="50">
        <f t="shared" si="99"/>
        <v>533833.22464016359</v>
      </c>
      <c r="DE24" s="305">
        <f t="shared" si="100"/>
        <v>3680.6519639200142</v>
      </c>
      <c r="DF24" s="26">
        <f t="shared" si="101"/>
        <v>3.5659247532534954</v>
      </c>
      <c r="DG24" s="200">
        <f t="shared" si="102"/>
        <v>28.274333882308138</v>
      </c>
      <c r="DH24" s="196">
        <f t="shared" si="103"/>
        <v>1.4513923821334587</v>
      </c>
      <c r="DI24" s="202">
        <f t="shared" si="104"/>
        <v>6.4175483350620128</v>
      </c>
      <c r="DJ24" s="337">
        <f t="shared" si="105"/>
        <v>2615461.5212817811</v>
      </c>
      <c r="DK24" s="196">
        <f t="shared" si="106"/>
        <v>379.34130812366698</v>
      </c>
      <c r="DL24" s="196">
        <f t="shared" si="107"/>
        <v>52.522420455973119</v>
      </c>
      <c r="DM24" s="196">
        <f t="shared" si="108"/>
        <v>6.0360398974264191</v>
      </c>
      <c r="DN24" s="50">
        <f t="shared" si="109"/>
        <v>1086525.4351027403</v>
      </c>
      <c r="DO24" s="205">
        <f t="shared" si="110"/>
        <v>7491.3321089289693</v>
      </c>
      <c r="DP24" s="213">
        <f t="shared" si="111"/>
        <v>3.8745590508259284</v>
      </c>
      <c r="DQ24" s="305">
        <f t="shared" si="18"/>
        <v>6.4356957855164501</v>
      </c>
      <c r="DR24" s="305">
        <f t="shared" si="112"/>
        <v>2727066.8585342085</v>
      </c>
      <c r="DS24" s="205">
        <f t="shared" si="186"/>
        <v>395.52832302808451</v>
      </c>
      <c r="DT24" s="207">
        <f t="shared" si="19"/>
        <v>47.766708560483707</v>
      </c>
      <c r="DU24" s="196">
        <f t="shared" si="20"/>
        <v>6.0700860371190526</v>
      </c>
      <c r="DV24" s="50">
        <f t="shared" si="187"/>
        <v>1175130.3343519489</v>
      </c>
      <c r="DW24" s="205">
        <f t="shared" si="188"/>
        <v>8102.2416240764433</v>
      </c>
      <c r="DX24" s="213">
        <f t="shared" si="189"/>
        <v>3.9086051905185624</v>
      </c>
      <c r="DY24" s="25">
        <f t="shared" si="21"/>
        <v>6.6262799984766731</v>
      </c>
      <c r="DZ24" s="305">
        <f t="shared" si="113"/>
        <v>4229412.0517219668</v>
      </c>
      <c r="EA24" s="205">
        <f t="shared" si="114"/>
        <v>613.42546515765059</v>
      </c>
      <c r="EB24" s="207">
        <f t="shared" si="22"/>
        <v>42.620434401161589</v>
      </c>
      <c r="EC24" s="196">
        <f t="shared" si="23"/>
        <v>6.171075207290861</v>
      </c>
      <c r="ED24" s="50">
        <f t="shared" si="115"/>
        <v>1482774.836792595</v>
      </c>
      <c r="EE24" s="205">
        <f t="shared" si="116"/>
        <v>10223.376633724112</v>
      </c>
      <c r="EF24" s="213">
        <f t="shared" si="117"/>
        <v>4.0095943606903699</v>
      </c>
      <c r="EG24" s="336">
        <f t="shared" si="118"/>
        <v>0.13456795275549813</v>
      </c>
      <c r="EH24" s="337">
        <f t="shared" si="119"/>
        <v>447892.88670044066</v>
      </c>
      <c r="EI24" s="360">
        <f t="shared" si="120"/>
        <v>3.4896933185651657</v>
      </c>
      <c r="EJ24" s="336">
        <f t="shared" si="24"/>
        <v>0.13739452962372625</v>
      </c>
      <c r="EK24" s="337">
        <f t="shared" si="25"/>
        <v>457346.28595812683</v>
      </c>
      <c r="EL24" s="360">
        <f t="shared" si="121"/>
        <v>3.4987643099933257</v>
      </c>
      <c r="EM24" s="336">
        <f t="shared" si="26"/>
        <v>0.1702204329469994</v>
      </c>
      <c r="EN24" s="337">
        <f t="shared" si="27"/>
        <v>567270.33797341958</v>
      </c>
      <c r="EO24" s="360">
        <f t="shared" si="122"/>
        <v>3.592309228712395</v>
      </c>
      <c r="ES24" s="30">
        <v>4.5</v>
      </c>
      <c r="ET24" s="53">
        <f t="shared" si="201"/>
        <v>0.65321251377534373</v>
      </c>
      <c r="EU24" s="345">
        <v>3.2861019852836955</v>
      </c>
      <c r="EV24" s="305">
        <f t="shared" si="123"/>
        <v>5.7114145149212003</v>
      </c>
      <c r="EW24" s="50">
        <f t="shared" si="124"/>
        <v>514534.51778522483</v>
      </c>
      <c r="EX24" s="305">
        <f t="shared" si="125"/>
        <v>3547.5920118448566</v>
      </c>
      <c r="EY24" s="349">
        <f t="shared" si="126"/>
        <v>3.5499336683207092</v>
      </c>
      <c r="EZ24" s="200">
        <f t="shared" si="127"/>
        <v>28.274333882308138</v>
      </c>
      <c r="FA24" s="198">
        <f t="shared" si="128"/>
        <v>1.4513923821334587</v>
      </c>
      <c r="FB24" s="196">
        <f t="shared" si="129"/>
        <v>6.525409339240773</v>
      </c>
      <c r="FC24" s="337">
        <f t="shared" si="130"/>
        <v>3352813.0579306064</v>
      </c>
      <c r="FD24" s="196">
        <f t="shared" si="131"/>
        <v>486.28530029613933</v>
      </c>
      <c r="FE24" s="196">
        <f t="shared" si="132"/>
        <v>50.571855487473584</v>
      </c>
      <c r="FF24" s="196">
        <f t="shared" si="133"/>
        <v>6.0632676557366914</v>
      </c>
      <c r="FG24" s="50">
        <f t="shared" si="134"/>
        <v>1156824.973899151</v>
      </c>
      <c r="FH24" s="205">
        <f t="shared" si="135"/>
        <v>7976.03055704091</v>
      </c>
      <c r="FI24" s="213">
        <f t="shared" si="136"/>
        <v>3.9017868091362007</v>
      </c>
      <c r="FJ24" s="25">
        <f t="shared" si="28"/>
        <v>6.5438617974843378</v>
      </c>
      <c r="FK24" s="305">
        <f t="shared" si="137"/>
        <v>3498338.2412602003</v>
      </c>
      <c r="FL24" s="205">
        <f t="shared" si="190"/>
        <v>507.39198183589696</v>
      </c>
      <c r="FM24" s="207">
        <f t="shared" si="29"/>
        <v>45.992760072014718</v>
      </c>
      <c r="FN24" s="196">
        <f t="shared" si="138"/>
        <v>6.0963704223863555</v>
      </c>
      <c r="FO24" s="50">
        <f t="shared" si="191"/>
        <v>1248447.8977546506</v>
      </c>
      <c r="FP24" s="205">
        <f t="shared" si="192"/>
        <v>8607.7486275228548</v>
      </c>
      <c r="FQ24" s="213">
        <f t="shared" si="193"/>
        <v>3.9348895757858648</v>
      </c>
      <c r="FR24" s="305">
        <f t="shared" si="30"/>
        <v>6.807112395413931</v>
      </c>
      <c r="FS24" s="305">
        <f t="shared" si="139"/>
        <v>6413755.4310169797</v>
      </c>
      <c r="FT24" s="205">
        <f t="shared" si="140"/>
        <v>930.2382602038407</v>
      </c>
      <c r="FU24" s="207">
        <f t="shared" si="31"/>
        <v>40.856449421171988</v>
      </c>
      <c r="FV24" s="196">
        <f t="shared" si="141"/>
        <v>6.2191434663565852</v>
      </c>
      <c r="FW24" s="50">
        <f t="shared" si="142"/>
        <v>1656317.0266589634</v>
      </c>
      <c r="FX24" s="205">
        <f t="shared" si="143"/>
        <v>11419.908382727153</v>
      </c>
      <c r="FY24" s="213">
        <f t="shared" si="144"/>
        <v>4.057662619756095</v>
      </c>
      <c r="FZ24" s="336">
        <f t="shared" si="145"/>
        <v>0.15176070136341641</v>
      </c>
      <c r="GA24" s="337">
        <f t="shared" si="146"/>
        <v>500516.43576255965</v>
      </c>
      <c r="GB24" s="360">
        <f t="shared" si="147"/>
        <v>3.5379374966409949</v>
      </c>
      <c r="GC24" s="336">
        <f t="shared" si="32"/>
        <v>0.15494161907219636</v>
      </c>
      <c r="GD24" s="337">
        <f t="shared" si="33"/>
        <v>511065.21847250557</v>
      </c>
      <c r="GE24" s="360">
        <f t="shared" si="148"/>
        <v>3.5469954786132747</v>
      </c>
      <c r="GF24" s="336">
        <f t="shared" si="34"/>
        <v>0.20647540491674482</v>
      </c>
      <c r="GG24" s="337">
        <f t="shared" si="35"/>
        <v>682314.31592812832</v>
      </c>
      <c r="GH24" s="360">
        <f t="shared" si="149"/>
        <v>3.6725036368930524</v>
      </c>
      <c r="GL24" s="30">
        <v>4.5</v>
      </c>
      <c r="GM24" s="53">
        <f t="shared" si="202"/>
        <v>0.65321251377534373</v>
      </c>
      <c r="GN24" s="363">
        <v>3.2791960404798246</v>
      </c>
      <c r="GO24" s="305">
        <f t="shared" si="150"/>
        <v>6.0134540755761314</v>
      </c>
      <c r="GP24" s="50">
        <f t="shared" si="151"/>
        <v>1031464.0016210886</v>
      </c>
      <c r="GQ24" s="305">
        <f t="shared" si="152"/>
        <v>7111.6967398170164</v>
      </c>
      <c r="GR24" s="26">
        <f t="shared" si="153"/>
        <v>3.8519732289756408</v>
      </c>
      <c r="GS24" s="200">
        <f t="shared" si="154"/>
        <v>28.274333882308138</v>
      </c>
      <c r="GT24" s="196">
        <f t="shared" si="155"/>
        <v>1.4513923821334587</v>
      </c>
      <c r="GU24" s="202">
        <f t="shared" si="156"/>
        <v>6.436010264280938</v>
      </c>
      <c r="GV24" s="337">
        <f t="shared" si="157"/>
        <v>2729042.2812689231</v>
      </c>
      <c r="GW24" s="196">
        <f t="shared" si="158"/>
        <v>395.81483439068205</v>
      </c>
      <c r="GX24" s="196">
        <f t="shared" si="159"/>
        <v>53.947899482106799</v>
      </c>
      <c r="GY24" s="196">
        <f t="shared" si="160"/>
        <v>6.2255092164222852</v>
      </c>
      <c r="GZ24" s="50">
        <f t="shared" si="161"/>
        <v>1680773.5940293984</v>
      </c>
      <c r="HA24" s="205">
        <f t="shared" si="162"/>
        <v>11588.530545170135</v>
      </c>
      <c r="HB24" s="213">
        <f t="shared" si="163"/>
        <v>4.0640283698217949</v>
      </c>
      <c r="HC24" s="25">
        <f t="shared" si="36"/>
        <v>6.4542099211120627</v>
      </c>
      <c r="HD24" s="305">
        <f t="shared" si="164"/>
        <v>2845836.3419893091</v>
      </c>
      <c r="HE24" s="205">
        <f t="shared" si="194"/>
        <v>412.75441136944539</v>
      </c>
      <c r="HF24" s="207">
        <f t="shared" si="37"/>
        <v>49.063115706408873</v>
      </c>
      <c r="HG24" s="196">
        <f t="shared" si="165"/>
        <v>6.2599582609230113</v>
      </c>
      <c r="HH24" s="50">
        <f t="shared" si="195"/>
        <v>1819525.9796103775</v>
      </c>
      <c r="HI24" s="205">
        <f t="shared" si="196"/>
        <v>12545.194943178445</v>
      </c>
      <c r="HJ24" s="213">
        <f t="shared" si="197"/>
        <v>4.0984774143225211</v>
      </c>
      <c r="HK24" s="305">
        <f t="shared" si="38"/>
        <v>6.7277084244909684</v>
      </c>
      <c r="HL24" s="305">
        <f t="shared" si="166"/>
        <v>5342055.8540608194</v>
      </c>
      <c r="HM24" s="205">
        <f t="shared" si="167"/>
        <v>774.80109696127317</v>
      </c>
      <c r="HN24" s="207">
        <f t="shared" si="39"/>
        <v>41.174387849189777</v>
      </c>
      <c r="HO24" s="196">
        <f t="shared" si="168"/>
        <v>6.4070310974297726</v>
      </c>
      <c r="HP24" s="50">
        <f t="shared" si="169"/>
        <v>2552884.0940503548</v>
      </c>
      <c r="HQ24" s="205">
        <f t="shared" si="170"/>
        <v>17601.523136294625</v>
      </c>
      <c r="HR24" s="213">
        <f t="shared" si="171"/>
        <v>4.2455502508292824</v>
      </c>
      <c r="HS24" s="336">
        <f t="shared" si="172"/>
        <v>0.17441214252330708</v>
      </c>
      <c r="HT24" s="337">
        <f t="shared" si="173"/>
        <v>602632.7624855747</v>
      </c>
      <c r="HU24" s="360">
        <f t="shared" si="174"/>
        <v>3.6185718920543368</v>
      </c>
      <c r="HV24" s="336">
        <f t="shared" si="40"/>
        <v>0.1779240533957672</v>
      </c>
      <c r="HW24" s="337">
        <f t="shared" si="41"/>
        <v>614840.79960913246</v>
      </c>
      <c r="HX24" s="360">
        <f t="shared" si="175"/>
        <v>3.6272818320990394</v>
      </c>
      <c r="HY24" s="336">
        <f t="shared" si="42"/>
        <v>0.23750482948601584</v>
      </c>
      <c r="HZ24" s="337">
        <f t="shared" si="43"/>
        <v>822438.04184255796</v>
      </c>
      <c r="IA24" s="360">
        <f t="shared" si="176"/>
        <v>3.7536223437912262</v>
      </c>
      <c r="IE24" s="303">
        <v>1.002827785550954</v>
      </c>
      <c r="IF24" s="303">
        <v>0.90945367989131642</v>
      </c>
      <c r="IM24" s="205"/>
    </row>
    <row r="25" spans="2:247" ht="15.75" thickBot="1">
      <c r="M25" s="30">
        <v>5</v>
      </c>
      <c r="N25" s="53">
        <f t="shared" si="198"/>
        <v>0.69897000433601886</v>
      </c>
      <c r="O25" s="210">
        <v>3.5472537105420097</v>
      </c>
      <c r="P25" s="196">
        <f t="shared" si="44"/>
        <v>5.9161656475150792</v>
      </c>
      <c r="Q25" s="50">
        <f t="shared" si="45"/>
        <v>824452.51566673396</v>
      </c>
      <c r="R25" s="196">
        <f t="shared" si="46"/>
        <v>5684.4022269183706</v>
      </c>
      <c r="S25" s="213">
        <f t="shared" si="47"/>
        <v>3.7546848009145886</v>
      </c>
      <c r="T25" s="200">
        <f t="shared" si="48"/>
        <v>31.415926535897931</v>
      </c>
      <c r="U25" s="198">
        <f t="shared" si="49"/>
        <v>1.4971498726941339</v>
      </c>
      <c r="V25" s="202">
        <f t="shared" si="50"/>
        <v>6.4422306623283561</v>
      </c>
      <c r="W25" s="337">
        <f t="shared" si="51"/>
        <v>2768411.6127884877</v>
      </c>
      <c r="X25" s="196">
        <f t="shared" si="52"/>
        <v>401.52488349561668</v>
      </c>
      <c r="Y25" s="196">
        <f t="shared" si="53"/>
        <v>52.262172755978433</v>
      </c>
      <c r="Z25" s="196">
        <f t="shared" si="54"/>
        <v>6.2254938512526445</v>
      </c>
      <c r="AA25" s="422">
        <f t="shared" si="55"/>
        <v>1680714.1299661035</v>
      </c>
      <c r="AB25" s="196">
        <f t="shared" si="56"/>
        <v>11588.120554725092</v>
      </c>
      <c r="AC25" s="213">
        <f t="shared" si="57"/>
        <v>4.0640130046521534</v>
      </c>
      <c r="AD25" s="25">
        <f t="shared" si="3"/>
        <v>6.4595545564478511</v>
      </c>
      <c r="AE25" s="305">
        <f t="shared" si="58"/>
        <v>2881074.950166638</v>
      </c>
      <c r="AF25" s="205">
        <f t="shared" si="177"/>
        <v>417.86534862226887</v>
      </c>
      <c r="AG25" s="207">
        <f t="shared" si="59"/>
        <v>47.522633019652467</v>
      </c>
      <c r="AH25" s="196">
        <f t="shared" si="4"/>
        <v>6.2587934920274879</v>
      </c>
      <c r="AI25" s="50">
        <f t="shared" si="178"/>
        <v>1814652.5863329421</v>
      </c>
      <c r="AJ25" s="205">
        <f t="shared" si="179"/>
        <v>12511.594066144915</v>
      </c>
      <c r="AK25" s="213">
        <f t="shared" si="180"/>
        <v>4.0973126454269977</v>
      </c>
      <c r="AL25" s="305">
        <f t="shared" si="5"/>
        <v>6.7007022668818763</v>
      </c>
      <c r="AM25" s="305">
        <f t="shared" si="60"/>
        <v>5019983.2364694392</v>
      </c>
      <c r="AN25" s="205">
        <f t="shared" si="61"/>
        <v>728.08832865105455</v>
      </c>
      <c r="AO25" s="207">
        <f t="shared" si="62"/>
        <v>42.058512523671588</v>
      </c>
      <c r="AP25" s="196">
        <f t="shared" si="6"/>
        <v>6.3772904710911247</v>
      </c>
      <c r="AQ25" s="50">
        <f t="shared" si="63"/>
        <v>2383913.3795535709</v>
      </c>
      <c r="AR25" s="205">
        <f t="shared" si="64"/>
        <v>16436.510612810776</v>
      </c>
      <c r="AS25" s="213">
        <f t="shared" si="65"/>
        <v>4.2158096244906345</v>
      </c>
      <c r="AT25" s="336">
        <f t="shared" si="66"/>
        <v>0.22402870328794203</v>
      </c>
      <c r="AU25" s="337">
        <f t="shared" si="67"/>
        <v>772655.4813244968</v>
      </c>
      <c r="AV25" s="360">
        <f t="shared" si="68"/>
        <v>3.7265050432916205</v>
      </c>
      <c r="AW25" s="336">
        <f t="shared" si="69"/>
        <v>0.18896361891864033</v>
      </c>
      <c r="AX25" s="337">
        <f t="shared" si="7"/>
        <v>652760.35960033303</v>
      </c>
      <c r="AY25" s="360">
        <f t="shared" si="70"/>
        <v>3.6532729263978347</v>
      </c>
      <c r="AZ25" s="336">
        <f t="shared" si="71"/>
        <v>0.24311700233847877</v>
      </c>
      <c r="BA25" s="337">
        <f t="shared" si="8"/>
        <v>841429.94682698126</v>
      </c>
      <c r="BB25" s="360">
        <f t="shared" si="72"/>
        <v>3.7635371180691553</v>
      </c>
      <c r="BG25" s="30">
        <v>5</v>
      </c>
      <c r="BH25" s="53">
        <f t="shared" si="199"/>
        <v>0.69897000433601886</v>
      </c>
      <c r="BI25" s="363">
        <v>3.5616634548475741</v>
      </c>
      <c r="BJ25" s="305">
        <f t="shared" si="73"/>
        <v>5.9615429049950368</v>
      </c>
      <c r="BK25" s="50">
        <f t="shared" si="74"/>
        <v>915256.67522037856</v>
      </c>
      <c r="BL25" s="305">
        <f t="shared" si="75"/>
        <v>6310.4751140424569</v>
      </c>
      <c r="BM25" s="349">
        <f t="shared" si="76"/>
        <v>3.8000620583945461</v>
      </c>
      <c r="BN25" s="200">
        <f t="shared" si="77"/>
        <v>31.415926535897931</v>
      </c>
      <c r="BO25" s="198">
        <f t="shared" si="78"/>
        <v>1.4971498726941339</v>
      </c>
      <c r="BP25" s="202">
        <f t="shared" si="79"/>
        <v>6.4731045235569189</v>
      </c>
      <c r="BQ25" s="337">
        <f t="shared" si="80"/>
        <v>2972381.3217022908</v>
      </c>
      <c r="BR25" s="196">
        <f t="shared" si="81"/>
        <v>431.10824213705683</v>
      </c>
      <c r="BS25" s="196">
        <f t="shared" si="82"/>
        <v>54.040305139722662</v>
      </c>
      <c r="BT25" s="196">
        <f t="shared" si="83"/>
        <v>6.2329122878711196</v>
      </c>
      <c r="BU25" s="50">
        <f t="shared" si="84"/>
        <v>1709669.9873352128</v>
      </c>
      <c r="BV25" s="205">
        <f t="shared" si="85"/>
        <v>11787.764241879331</v>
      </c>
      <c r="BW25" s="213">
        <f t="shared" si="86"/>
        <v>4.0714314412706294</v>
      </c>
      <c r="BX25" s="305">
        <f t="shared" si="9"/>
        <v>6.4905114410158466</v>
      </c>
      <c r="BY25" s="305">
        <f t="shared" si="87"/>
        <v>3093936.8207790684</v>
      </c>
      <c r="BZ25" s="205">
        <f t="shared" si="181"/>
        <v>448.73840861215456</v>
      </c>
      <c r="CA25" s="207">
        <f t="shared" si="182"/>
        <v>49.139510548407152</v>
      </c>
      <c r="CB25" s="196">
        <f t="shared" si="10"/>
        <v>6.2660461475134586</v>
      </c>
      <c r="CC25" s="50">
        <f t="shared" si="183"/>
        <v>1845211.4783079629</v>
      </c>
      <c r="CD25" s="205">
        <f t="shared" si="184"/>
        <v>12722.29029217861</v>
      </c>
      <c r="CE25" s="213">
        <f t="shared" si="185"/>
        <v>4.1045653009129683</v>
      </c>
      <c r="CF25" s="305">
        <f t="shared" si="11"/>
        <v>6.795759422505256</v>
      </c>
      <c r="CG25" s="305">
        <f t="shared" si="88"/>
        <v>6248264.7416958297</v>
      </c>
      <c r="CH25" s="205">
        <f t="shared" si="89"/>
        <v>906.23582160607975</v>
      </c>
      <c r="CI25" s="207">
        <f t="shared" si="12"/>
        <v>39.722443657715189</v>
      </c>
      <c r="CJ25" s="196">
        <f t="shared" si="13"/>
        <v>6.4277333806719739</v>
      </c>
      <c r="CK25" s="50">
        <f t="shared" si="90"/>
        <v>2677524.0514786341</v>
      </c>
      <c r="CL25" s="205">
        <f t="shared" si="91"/>
        <v>18460.885729172827</v>
      </c>
      <c r="CM25" s="213">
        <f t="shared" si="92"/>
        <v>4.2662525340714836</v>
      </c>
      <c r="CN25" s="336">
        <f t="shared" si="93"/>
        <v>0.1993481987065982</v>
      </c>
      <c r="CO25" s="337">
        <f t="shared" si="94"/>
        <v>704277.12487231009</v>
      </c>
      <c r="CP25" s="342">
        <f t="shared" si="95"/>
        <v>3.6862627360087004</v>
      </c>
      <c r="CQ25" s="336">
        <f t="shared" si="14"/>
        <v>0.20307187415444744</v>
      </c>
      <c r="CR25" s="337">
        <f t="shared" si="15"/>
        <v>717522.76969256031</v>
      </c>
      <c r="CS25" s="340">
        <f t="shared" si="96"/>
        <v>3.694354840819376</v>
      </c>
      <c r="CT25" s="336">
        <f t="shared" si="16"/>
        <v>0.27677126419390202</v>
      </c>
      <c r="CU25" s="337">
        <f t="shared" si="17"/>
        <v>980462.33060062118</v>
      </c>
      <c r="CV25" s="342">
        <f t="shared" si="97"/>
        <v>3.8299500661136112</v>
      </c>
      <c r="CZ25" s="30">
        <v>5</v>
      </c>
      <c r="DA25" s="53">
        <f t="shared" si="200"/>
        <v>0.69897000433601886</v>
      </c>
      <c r="DB25" s="345">
        <v>3.0648772711801557</v>
      </c>
      <c r="DC25" s="25">
        <f t="shared" si="98"/>
        <v>5.7355598164023709</v>
      </c>
      <c r="DD25" s="50">
        <f t="shared" si="99"/>
        <v>543951.04622058547</v>
      </c>
      <c r="DE25" s="305">
        <f t="shared" si="100"/>
        <v>3750.4119154398436</v>
      </c>
      <c r="DF25" s="26">
        <f t="shared" si="101"/>
        <v>3.5740789698018798</v>
      </c>
      <c r="DG25" s="200">
        <f t="shared" si="102"/>
        <v>31.415926535897931</v>
      </c>
      <c r="DH25" s="196">
        <f t="shared" si="103"/>
        <v>1.4971498726941339</v>
      </c>
      <c r="DI25" s="202">
        <f t="shared" si="104"/>
        <v>6.4422306623283561</v>
      </c>
      <c r="DJ25" s="337">
        <f t="shared" si="105"/>
        <v>2768411.6127884877</v>
      </c>
      <c r="DK25" s="196">
        <f t="shared" si="106"/>
        <v>401.52488349561668</v>
      </c>
      <c r="DL25" s="196">
        <f t="shared" si="107"/>
        <v>52.26221083164355</v>
      </c>
      <c r="DM25" s="196">
        <f t="shared" si="108"/>
        <v>6.0469632798090442</v>
      </c>
      <c r="DN25" s="50">
        <f t="shared" si="109"/>
        <v>1114200.3224515726</v>
      </c>
      <c r="DO25" s="205">
        <f t="shared" si="110"/>
        <v>7682.1438152262044</v>
      </c>
      <c r="DP25" s="213">
        <f t="shared" si="111"/>
        <v>3.8854824332085531</v>
      </c>
      <c r="DQ25" s="305">
        <f t="shared" si="18"/>
        <v>6.4595545564478511</v>
      </c>
      <c r="DR25" s="305">
        <f t="shared" si="112"/>
        <v>2881074.950166638</v>
      </c>
      <c r="DS25" s="205">
        <f t="shared" si="186"/>
        <v>417.86534862226887</v>
      </c>
      <c r="DT25" s="207">
        <f t="shared" si="19"/>
        <v>47.522667642320542</v>
      </c>
      <c r="DU25" s="196">
        <f t="shared" si="20"/>
        <v>6.0805333275302935</v>
      </c>
      <c r="DV25" s="50">
        <f t="shared" si="187"/>
        <v>1203741.7607570027</v>
      </c>
      <c r="DW25" s="205">
        <f t="shared" si="188"/>
        <v>8299.5105423969526</v>
      </c>
      <c r="DX25" s="213">
        <f t="shared" si="189"/>
        <v>3.9190524809298029</v>
      </c>
      <c r="DY25" s="25">
        <f t="shared" si="21"/>
        <v>6.647671754655387</v>
      </c>
      <c r="DZ25" s="305">
        <f t="shared" si="113"/>
        <v>4442953.3641576208</v>
      </c>
      <c r="EA25" s="205">
        <f t="shared" si="114"/>
        <v>644.39707003069304</v>
      </c>
      <c r="EB25" s="207">
        <f t="shared" si="22"/>
        <v>42.393681877905436</v>
      </c>
      <c r="EC25" s="196">
        <f t="shared" si="23"/>
        <v>6.179999082354211</v>
      </c>
      <c r="ED25" s="50">
        <f t="shared" si="115"/>
        <v>1513558.0503489764</v>
      </c>
      <c r="EE25" s="205">
        <f t="shared" si="116"/>
        <v>10435.619503224108</v>
      </c>
      <c r="EF25" s="213">
        <f t="shared" si="117"/>
        <v>4.0185182357537208</v>
      </c>
      <c r="EG25" s="336">
        <f t="shared" si="118"/>
        <v>0.13842473933808258</v>
      </c>
      <c r="EH25" s="337">
        <f t="shared" si="119"/>
        <v>460792.2547128069</v>
      </c>
      <c r="EI25" s="360">
        <f t="shared" si="120"/>
        <v>3.5020243239801192</v>
      </c>
      <c r="EJ25" s="336">
        <f t="shared" si="24"/>
        <v>0.14118772916817168</v>
      </c>
      <c r="EK25" s="337">
        <f t="shared" si="25"/>
        <v>470035.4615670247</v>
      </c>
      <c r="EL25" s="360">
        <f t="shared" si="121"/>
        <v>3.5106497776797214</v>
      </c>
      <c r="EM25" s="336">
        <f t="shared" si="26"/>
        <v>0.17427478617249817</v>
      </c>
      <c r="EN25" s="337">
        <f t="shared" si="27"/>
        <v>580865.26049842266</v>
      </c>
      <c r="EO25" s="360">
        <f t="shared" si="122"/>
        <v>3.6025945570318996</v>
      </c>
      <c r="ES25" s="30">
        <v>5</v>
      </c>
      <c r="ET25" s="53">
        <f t="shared" si="201"/>
        <v>0.69897000433601886</v>
      </c>
      <c r="EU25" s="345">
        <v>3.2978977372275042</v>
      </c>
      <c r="EV25" s="305">
        <f t="shared" si="123"/>
        <v>5.7195412420978009</v>
      </c>
      <c r="EW25" s="50">
        <f t="shared" si="124"/>
        <v>524253.38354918902</v>
      </c>
      <c r="EX25" s="305">
        <f t="shared" si="125"/>
        <v>3614.6012587596065</v>
      </c>
      <c r="EY25" s="349">
        <f t="shared" si="126"/>
        <v>3.5580603954973098</v>
      </c>
      <c r="EZ25" s="200">
        <f t="shared" si="127"/>
        <v>31.415926535897931</v>
      </c>
      <c r="FA25" s="198">
        <f t="shared" si="128"/>
        <v>1.4971498726941339</v>
      </c>
      <c r="FB25" s="196">
        <f t="shared" si="129"/>
        <v>6.5490534696947522</v>
      </c>
      <c r="FC25" s="337">
        <f t="shared" si="130"/>
        <v>3540409.2739596968</v>
      </c>
      <c r="FD25" s="196">
        <f t="shared" si="131"/>
        <v>513.49388027656653</v>
      </c>
      <c r="FE25" s="196">
        <f t="shared" si="132"/>
        <v>50.294681216661346</v>
      </c>
      <c r="FF25" s="196">
        <f t="shared" si="133"/>
        <v>6.073598917108507</v>
      </c>
      <c r="FG25" s="50">
        <f t="shared" si="134"/>
        <v>1184674.1636522366</v>
      </c>
      <c r="FH25" s="205">
        <f t="shared" si="135"/>
        <v>8168.0440365828945</v>
      </c>
      <c r="FI25" s="213">
        <f t="shared" si="136"/>
        <v>3.9121180705080163</v>
      </c>
      <c r="FJ25" s="25">
        <f t="shared" si="28"/>
        <v>6.5666646225451686</v>
      </c>
      <c r="FK25" s="305">
        <f t="shared" si="137"/>
        <v>3686927.7109812675</v>
      </c>
      <c r="FL25" s="205">
        <f t="shared" si="190"/>
        <v>534.74462134530108</v>
      </c>
      <c r="FM25" s="207">
        <f t="shared" si="29"/>
        <v>45.733568894270476</v>
      </c>
      <c r="FN25" s="196">
        <f t="shared" si="138"/>
        <v>6.1062217998377601</v>
      </c>
      <c r="FO25" s="50">
        <f t="shared" si="191"/>
        <v>1277090.869198466</v>
      </c>
      <c r="FP25" s="205">
        <f t="shared" si="192"/>
        <v>8805.2350413148142</v>
      </c>
      <c r="FQ25" s="213">
        <f t="shared" si="193"/>
        <v>3.9447409532372695</v>
      </c>
      <c r="FR25" s="305">
        <f t="shared" si="30"/>
        <v>6.8275979547282173</v>
      </c>
      <c r="FS25" s="305">
        <f t="shared" si="139"/>
        <v>6723539.4083493249</v>
      </c>
      <c r="FT25" s="205">
        <f t="shared" si="140"/>
        <v>975.16870870816945</v>
      </c>
      <c r="FU25" s="207">
        <f t="shared" si="31"/>
        <v>40.630478378764025</v>
      </c>
      <c r="FV25" s="196">
        <f t="shared" si="141"/>
        <v>6.2272700520892919</v>
      </c>
      <c r="FW25" s="50">
        <f t="shared" si="142"/>
        <v>1687602.0804015528</v>
      </c>
      <c r="FX25" s="205">
        <f t="shared" si="143"/>
        <v>11635.611319869409</v>
      </c>
      <c r="FY25" s="213">
        <f t="shared" si="144"/>
        <v>4.0657892054888007</v>
      </c>
      <c r="FZ25" s="336">
        <f t="shared" si="145"/>
        <v>0.15584647784492556</v>
      </c>
      <c r="GA25" s="337">
        <f t="shared" si="146"/>
        <v>514066.41861322505</v>
      </c>
      <c r="GB25" s="360">
        <f t="shared" si="147"/>
        <v>3.5495383879078237</v>
      </c>
      <c r="GC25" s="336">
        <f t="shared" si="32"/>
        <v>0.1589484880365141</v>
      </c>
      <c r="GD25" s="337">
        <f t="shared" si="33"/>
        <v>524356.54286454199</v>
      </c>
      <c r="GE25" s="360">
        <f t="shared" si="148"/>
        <v>3.5581458448535113</v>
      </c>
      <c r="GF25" s="336">
        <f t="shared" si="34"/>
        <v>0.21097966981710814</v>
      </c>
      <c r="GG25" s="337">
        <f t="shared" si="35"/>
        <v>697314.69588003645</v>
      </c>
      <c r="GH25" s="360">
        <f t="shared" si="149"/>
        <v>3.6819479714401537</v>
      </c>
      <c r="GL25" s="30">
        <v>5</v>
      </c>
      <c r="GM25" s="53">
        <f t="shared" si="202"/>
        <v>0.69897000433601886</v>
      </c>
      <c r="GN25" s="363">
        <v>3.2917912167114176</v>
      </c>
      <c r="GO25" s="305">
        <f t="shared" si="150"/>
        <v>6.0217766870977254</v>
      </c>
      <c r="GP25" s="50">
        <f t="shared" si="151"/>
        <v>1051421.0972705702</v>
      </c>
      <c r="GQ25" s="305">
        <f t="shared" si="152"/>
        <v>7249.2961246172363</v>
      </c>
      <c r="GR25" s="26">
        <f t="shared" si="153"/>
        <v>3.8602958404972347</v>
      </c>
      <c r="GS25" s="200">
        <f t="shared" si="154"/>
        <v>31.415926535897931</v>
      </c>
      <c r="GT25" s="196">
        <f t="shared" si="155"/>
        <v>1.4971498726941339</v>
      </c>
      <c r="GU25" s="202">
        <f t="shared" si="156"/>
        <v>6.4614741930682573</v>
      </c>
      <c r="GV25" s="337">
        <f t="shared" si="157"/>
        <v>2893837.8524236288</v>
      </c>
      <c r="GW25" s="196">
        <f t="shared" si="158"/>
        <v>419.71645443981828</v>
      </c>
      <c r="GX25" s="196">
        <f t="shared" si="159"/>
        <v>53.670788780481686</v>
      </c>
      <c r="GY25" s="196">
        <f t="shared" si="160"/>
        <v>6.2368854877121045</v>
      </c>
      <c r="GZ25" s="50">
        <f t="shared" si="161"/>
        <v>1725382.8929028469</v>
      </c>
      <c r="HA25" s="205">
        <f t="shared" si="162"/>
        <v>11896.100954670832</v>
      </c>
      <c r="HB25" s="213">
        <f t="shared" si="163"/>
        <v>4.0754046411116134</v>
      </c>
      <c r="HC25" s="25">
        <f t="shared" si="36"/>
        <v>6.4788498352400179</v>
      </c>
      <c r="HD25" s="305">
        <f t="shared" si="164"/>
        <v>3011964.405805964</v>
      </c>
      <c r="HE25" s="205">
        <f t="shared" si="194"/>
        <v>436.8492934892854</v>
      </c>
      <c r="HF25" s="207">
        <f t="shared" si="37"/>
        <v>48.80350480258867</v>
      </c>
      <c r="HG25" s="196">
        <f t="shared" si="165"/>
        <v>6.2708465939589377</v>
      </c>
      <c r="HH25" s="50">
        <f t="shared" si="195"/>
        <v>1865720.5450937687</v>
      </c>
      <c r="HI25" s="205">
        <f t="shared" si="196"/>
        <v>12863.695385490713</v>
      </c>
      <c r="HJ25" s="213">
        <f t="shared" si="197"/>
        <v>4.1093657473584466</v>
      </c>
      <c r="HK25" s="305">
        <f t="shared" si="38"/>
        <v>6.7481295217679831</v>
      </c>
      <c r="HL25" s="305">
        <f t="shared" si="166"/>
        <v>5599245.6563906679</v>
      </c>
      <c r="HM25" s="205">
        <f t="shared" si="167"/>
        <v>812.10339151158973</v>
      </c>
      <c r="HN25" s="207">
        <f t="shared" si="39"/>
        <v>40.945736230932475</v>
      </c>
      <c r="HO25" s="196">
        <f t="shared" si="168"/>
        <v>6.4154378026013053</v>
      </c>
      <c r="HP25" s="50">
        <f t="shared" si="169"/>
        <v>2602782.0477623879</v>
      </c>
      <c r="HQ25" s="205">
        <f t="shared" si="170"/>
        <v>17945.557551630201</v>
      </c>
      <c r="HR25" s="213">
        <f t="shared" si="171"/>
        <v>4.253956956000815</v>
      </c>
      <c r="HS25" s="336">
        <f t="shared" si="172"/>
        <v>0.17934137286404295</v>
      </c>
      <c r="HT25" s="337">
        <f t="shared" si="173"/>
        <v>619768.52203170164</v>
      </c>
      <c r="HU25" s="360">
        <f t="shared" si="174"/>
        <v>3.630748668098684</v>
      </c>
      <c r="HV25" s="336">
        <f t="shared" si="40"/>
        <v>0.18276765475331136</v>
      </c>
      <c r="HW25" s="337">
        <f t="shared" si="41"/>
        <v>631683.04773890111</v>
      </c>
      <c r="HX25" s="360">
        <f t="shared" si="175"/>
        <v>3.6390183754383449</v>
      </c>
      <c r="HY25" s="336">
        <f t="shared" si="42"/>
        <v>0.24246734504201856</v>
      </c>
      <c r="HZ25" s="337">
        <f t="shared" si="43"/>
        <v>839772.26604400924</v>
      </c>
      <c r="IA25" s="360">
        <f t="shared" si="176"/>
        <v>3.7626806811163647</v>
      </c>
      <c r="IE25" s="303">
        <v>1.002689114225729</v>
      </c>
      <c r="IF25" s="303">
        <v>0.90931223318143051</v>
      </c>
      <c r="IM25" s="205"/>
    </row>
    <row r="26" spans="2:247" ht="15.75" customHeight="1" thickBot="1">
      <c r="C26" s="459" t="s">
        <v>113</v>
      </c>
      <c r="D26" s="460"/>
      <c r="E26" s="457" t="s">
        <v>10</v>
      </c>
      <c r="M26" s="30">
        <v>5.5</v>
      </c>
      <c r="N26" s="53">
        <f t="shared" si="198"/>
        <v>0.74036268949424389</v>
      </c>
      <c r="O26" s="210">
        <v>3.5592694697829703</v>
      </c>
      <c r="P26" s="196">
        <f t="shared" si="44"/>
        <v>5.9234652464309772</v>
      </c>
      <c r="Q26" s="50">
        <f t="shared" si="45"/>
        <v>838426.98245291854</v>
      </c>
      <c r="R26" s="196">
        <f t="shared" si="46"/>
        <v>5780.7528215370849</v>
      </c>
      <c r="S26" s="213">
        <f t="shared" si="47"/>
        <v>3.761984399830486</v>
      </c>
      <c r="T26" s="200">
        <f t="shared" si="48"/>
        <v>34.557519189487721</v>
      </c>
      <c r="U26" s="198">
        <f t="shared" si="49"/>
        <v>1.5385425578523588</v>
      </c>
      <c r="V26" s="202">
        <f t="shared" si="50"/>
        <v>6.4644502050324117</v>
      </c>
      <c r="W26" s="337">
        <f t="shared" si="51"/>
        <v>2913736.0349478726</v>
      </c>
      <c r="X26" s="196">
        <f t="shared" si="52"/>
        <v>422.60244703676955</v>
      </c>
      <c r="Y26" s="196">
        <f t="shared" si="53"/>
        <v>52.024330804884436</v>
      </c>
      <c r="Z26" s="196">
        <f t="shared" si="54"/>
        <v>6.2351676000661165</v>
      </c>
      <c r="AA26" s="422">
        <f t="shared" si="55"/>
        <v>1718571.4789877043</v>
      </c>
      <c r="AB26" s="196">
        <f t="shared" si="56"/>
        <v>11849.137890465263</v>
      </c>
      <c r="AC26" s="213">
        <f t="shared" si="57"/>
        <v>4.0736867534656263</v>
      </c>
      <c r="AD26" s="25">
        <f t="shared" si="3"/>
        <v>6.4810276594950196</v>
      </c>
      <c r="AE26" s="305">
        <f t="shared" si="58"/>
        <v>3027106.2133346498</v>
      </c>
      <c r="AF26" s="205">
        <f t="shared" si="177"/>
        <v>439.04543096963096</v>
      </c>
      <c r="AG26" s="207">
        <f t="shared" si="59"/>
        <v>47.300338979398745</v>
      </c>
      <c r="AH26" s="196">
        <f t="shared" si="4"/>
        <v>6.2680386359079439</v>
      </c>
      <c r="AI26" s="50">
        <f t="shared" si="178"/>
        <v>1853696.5254931974</v>
      </c>
      <c r="AJ26" s="205">
        <f t="shared" si="179"/>
        <v>12780.792656109477</v>
      </c>
      <c r="AK26" s="213">
        <f t="shared" si="180"/>
        <v>4.1065577893074527</v>
      </c>
      <c r="AL26" s="305">
        <f t="shared" si="5"/>
        <v>6.7196973531560573</v>
      </c>
      <c r="AM26" s="305">
        <f t="shared" si="60"/>
        <v>5244418.650175266</v>
      </c>
      <c r="AN26" s="205">
        <f t="shared" si="61"/>
        <v>760.63999218412027</v>
      </c>
      <c r="AO26" s="207">
        <f t="shared" si="62"/>
        <v>41.841935275165284</v>
      </c>
      <c r="AP26" s="196">
        <f t="shared" si="6"/>
        <v>6.3850338456090956</v>
      </c>
      <c r="AQ26" s="50">
        <f t="shared" si="63"/>
        <v>2426799.2139879293</v>
      </c>
      <c r="AR26" s="205">
        <f t="shared" si="64"/>
        <v>16732.198148635416</v>
      </c>
      <c r="AS26" s="213">
        <f t="shared" si="65"/>
        <v>4.2235529990086054</v>
      </c>
      <c r="AT26" s="336">
        <f t="shared" si="66"/>
        <v>0.23074701446081716</v>
      </c>
      <c r="AU26" s="337">
        <f t="shared" si="67"/>
        <v>795885.37182208104</v>
      </c>
      <c r="AV26" s="360">
        <f t="shared" si="68"/>
        <v>3.7393696759488018</v>
      </c>
      <c r="AW26" s="336">
        <f t="shared" si="69"/>
        <v>0.19338112311514649</v>
      </c>
      <c r="AX26" s="337">
        <f t="shared" si="7"/>
        <v>668121.88268844935</v>
      </c>
      <c r="AY26" s="360">
        <f t="shared" si="70"/>
        <v>3.66337484963339</v>
      </c>
      <c r="AZ26" s="336">
        <f t="shared" si="71"/>
        <v>0.24780481153232134</v>
      </c>
      <c r="BA26" s="337">
        <f t="shared" si="8"/>
        <v>857800.17709726724</v>
      </c>
      <c r="BB26" s="360">
        <f t="shared" si="72"/>
        <v>3.7719052849649062</v>
      </c>
      <c r="BG26" s="30">
        <v>5.5</v>
      </c>
      <c r="BH26" s="53">
        <f t="shared" si="199"/>
        <v>0.74036268949424389</v>
      </c>
      <c r="BI26" s="363">
        <v>3.5739069496013123</v>
      </c>
      <c r="BJ26" s="305">
        <f t="shared" si="73"/>
        <v>5.9685864306362202</v>
      </c>
      <c r="BK26" s="50">
        <f t="shared" si="74"/>
        <v>930221.62336180708</v>
      </c>
      <c r="BL26" s="305">
        <f t="shared" si="75"/>
        <v>6413.6548398900532</v>
      </c>
      <c r="BM26" s="349">
        <f t="shared" si="76"/>
        <v>3.8071055840357295</v>
      </c>
      <c r="BN26" s="200">
        <f t="shared" si="77"/>
        <v>34.557519189487721</v>
      </c>
      <c r="BO26" s="198">
        <f t="shared" si="78"/>
        <v>1.5385425578523588</v>
      </c>
      <c r="BP26" s="202">
        <f t="shared" si="79"/>
        <v>6.4942535830927213</v>
      </c>
      <c r="BQ26" s="337">
        <f t="shared" si="80"/>
        <v>3120711.2250443869</v>
      </c>
      <c r="BR26" s="196">
        <f t="shared" si="81"/>
        <v>452.62171465798781</v>
      </c>
      <c r="BS26" s="196">
        <f t="shared" si="82"/>
        <v>53.79389364962875</v>
      </c>
      <c r="BT26" s="196">
        <f t="shared" si="83"/>
        <v>6.2421245483743419</v>
      </c>
      <c r="BU26" s="50">
        <f t="shared" si="84"/>
        <v>1746322.897235835</v>
      </c>
      <c r="BV26" s="205">
        <f t="shared" si="85"/>
        <v>12040.477258945744</v>
      </c>
      <c r="BW26" s="213">
        <f t="shared" si="86"/>
        <v>4.0806437017738517</v>
      </c>
      <c r="BX26" s="305">
        <f t="shared" si="9"/>
        <v>6.5109074654226582</v>
      </c>
      <c r="BY26" s="305">
        <f t="shared" si="87"/>
        <v>3242705.1807798492</v>
      </c>
      <c r="BZ26" s="205">
        <f t="shared" si="181"/>
        <v>470.31547400994776</v>
      </c>
      <c r="CA26" s="207">
        <f t="shared" si="182"/>
        <v>48.909219307252897</v>
      </c>
      <c r="CB26" s="196">
        <f t="shared" si="10"/>
        <v>6.274836865587992</v>
      </c>
      <c r="CC26" s="50">
        <f t="shared" si="183"/>
        <v>1882941.6656259398</v>
      </c>
      <c r="CD26" s="205">
        <f t="shared" si="184"/>
        <v>12982.430878491105</v>
      </c>
      <c r="CE26" s="213">
        <f t="shared" si="185"/>
        <v>4.1133560189875018</v>
      </c>
      <c r="CF26" s="305">
        <f t="shared" si="11"/>
        <v>6.8106913337733941</v>
      </c>
      <c r="CG26" s="305">
        <f t="shared" si="88"/>
        <v>6466828.3532343591</v>
      </c>
      <c r="CH26" s="205">
        <f t="shared" si="89"/>
        <v>937.93585069640494</v>
      </c>
      <c r="CI26" s="207">
        <f t="shared" si="12"/>
        <v>39.551572759373919</v>
      </c>
      <c r="CJ26" s="196">
        <f t="shared" si="13"/>
        <v>6.4336123571838897</v>
      </c>
      <c r="CK26" s="50">
        <f t="shared" si="90"/>
        <v>2714015.709700529</v>
      </c>
      <c r="CL26" s="205">
        <f t="shared" si="91"/>
        <v>18712.486954614818</v>
      </c>
      <c r="CM26" s="213">
        <f t="shared" si="92"/>
        <v>4.2721315105833986</v>
      </c>
      <c r="CN26" s="336">
        <f t="shared" si="93"/>
        <v>0.20387918771739663</v>
      </c>
      <c r="CO26" s="337">
        <f t="shared" si="94"/>
        <v>720394.97179281677</v>
      </c>
      <c r="CP26" s="342">
        <f t="shared" si="95"/>
        <v>3.6960898262723592</v>
      </c>
      <c r="CQ26" s="336">
        <f t="shared" si="14"/>
        <v>0.20750122026059795</v>
      </c>
      <c r="CR26" s="337">
        <f t="shared" si="15"/>
        <v>733283.26323230145</v>
      </c>
      <c r="CS26" s="340">
        <f t="shared" si="96"/>
        <v>3.7037909259870907</v>
      </c>
      <c r="CT26" s="336">
        <f t="shared" si="16"/>
        <v>0.28077384386274612</v>
      </c>
      <c r="CU26" s="337">
        <f t="shared" si="17"/>
        <v>994787.9596007783</v>
      </c>
      <c r="CV26" s="342">
        <f t="shared" si="97"/>
        <v>3.8362496735533109</v>
      </c>
      <c r="CZ26" s="30">
        <v>5.5</v>
      </c>
      <c r="DA26" s="53">
        <f t="shared" si="200"/>
        <v>0.74036268949424389</v>
      </c>
      <c r="DB26" s="345">
        <v>3.0749188244919097</v>
      </c>
      <c r="DC26" s="25">
        <f t="shared" si="98"/>
        <v>5.7428725474183873</v>
      </c>
      <c r="DD26" s="50">
        <f t="shared" si="99"/>
        <v>553187.74115610623</v>
      </c>
      <c r="DE26" s="305">
        <f t="shared" si="100"/>
        <v>3814.096710213475</v>
      </c>
      <c r="DF26" s="26">
        <f t="shared" si="101"/>
        <v>3.5813917008178962</v>
      </c>
      <c r="DG26" s="200">
        <f t="shared" si="102"/>
        <v>34.557519189487721</v>
      </c>
      <c r="DH26" s="196">
        <f t="shared" si="103"/>
        <v>1.5385425578523588</v>
      </c>
      <c r="DI26" s="202">
        <f t="shared" si="104"/>
        <v>6.4644502050324117</v>
      </c>
      <c r="DJ26" s="337">
        <f t="shared" si="105"/>
        <v>2913736.0349478726</v>
      </c>
      <c r="DK26" s="196">
        <f t="shared" si="106"/>
        <v>422.60244703676955</v>
      </c>
      <c r="DL26" s="196">
        <f t="shared" si="107"/>
        <v>52.02436891125555</v>
      </c>
      <c r="DM26" s="196">
        <f t="shared" si="108"/>
        <v>6.0567614237952307</v>
      </c>
      <c r="DN26" s="50">
        <f t="shared" si="109"/>
        <v>1139623.5724668324</v>
      </c>
      <c r="DO26" s="205">
        <f t="shared" si="110"/>
        <v>7857.4310225014169</v>
      </c>
      <c r="DP26" s="213">
        <f t="shared" si="111"/>
        <v>3.8952805771947405</v>
      </c>
      <c r="DQ26" s="305">
        <f t="shared" si="18"/>
        <v>6.4810276594950196</v>
      </c>
      <c r="DR26" s="305">
        <f t="shared" si="112"/>
        <v>3027106.2133346498</v>
      </c>
      <c r="DS26" s="205">
        <f t="shared" si="186"/>
        <v>439.04543096963096</v>
      </c>
      <c r="DT26" s="207">
        <f t="shared" si="19"/>
        <v>47.30037362557762</v>
      </c>
      <c r="DU26" s="196">
        <f t="shared" si="20"/>
        <v>6.0898979783970022</v>
      </c>
      <c r="DV26" s="50">
        <f t="shared" si="187"/>
        <v>1229979.7981082855</v>
      </c>
      <c r="DW26" s="205">
        <f t="shared" si="188"/>
        <v>8480.4155128050825</v>
      </c>
      <c r="DX26" s="213">
        <f t="shared" si="189"/>
        <v>3.9284171317965115</v>
      </c>
      <c r="DY26" s="25">
        <f t="shared" si="21"/>
        <v>6.6669254596312424</v>
      </c>
      <c r="DZ26" s="305">
        <f t="shared" si="113"/>
        <v>4644355.5473338375</v>
      </c>
      <c r="EA26" s="205">
        <f t="shared" si="114"/>
        <v>673.60803987420513</v>
      </c>
      <c r="EB26" s="207">
        <f t="shared" si="22"/>
        <v>42.18833246519479</v>
      </c>
      <c r="EC26" s="196">
        <f t="shared" si="23"/>
        <v>6.1879904897000291</v>
      </c>
      <c r="ED26" s="50">
        <f t="shared" si="115"/>
        <v>1541666.6927388106</v>
      </c>
      <c r="EE26" s="205">
        <f t="shared" si="116"/>
        <v>10629.421846427842</v>
      </c>
      <c r="EF26" s="213">
        <f t="shared" si="117"/>
        <v>4.0265096430995388</v>
      </c>
      <c r="EG26" s="336">
        <f t="shared" si="118"/>
        <v>0.14197697737477372</v>
      </c>
      <c r="EH26" s="337">
        <f t="shared" si="119"/>
        <v>472676.11326502025</v>
      </c>
      <c r="EI26" s="360">
        <f t="shared" si="120"/>
        <v>3.5130828091415798</v>
      </c>
      <c r="EJ26" s="336">
        <f t="shared" si="24"/>
        <v>0.1446773004355536</v>
      </c>
      <c r="EK26" s="337">
        <f t="shared" si="25"/>
        <v>481711.91240223096</v>
      </c>
      <c r="EL26" s="360">
        <f t="shared" si="121"/>
        <v>3.5213065396487284</v>
      </c>
      <c r="EM26" s="336">
        <f t="shared" si="26"/>
        <v>0.17798947672292562</v>
      </c>
      <c r="EN26" s="337">
        <f t="shared" si="27"/>
        <v>593324.81774611888</v>
      </c>
      <c r="EO26" s="360">
        <f t="shared" si="122"/>
        <v>3.6118116679004086</v>
      </c>
      <c r="ES26" s="30">
        <v>5.5</v>
      </c>
      <c r="ET26" s="53">
        <f t="shared" si="201"/>
        <v>0.74036268949424389</v>
      </c>
      <c r="EU26" s="345">
        <v>3.3085009611430323</v>
      </c>
      <c r="EV26" s="305">
        <f t="shared" si="123"/>
        <v>5.7268293205453631</v>
      </c>
      <c r="EW26" s="50">
        <f t="shared" si="124"/>
        <v>533125.33393941855</v>
      </c>
      <c r="EX26" s="305">
        <f t="shared" si="125"/>
        <v>3675.7712274321452</v>
      </c>
      <c r="EY26" s="349">
        <f t="shared" si="126"/>
        <v>3.5653484739448729</v>
      </c>
      <c r="EZ26" s="200">
        <f t="shared" si="127"/>
        <v>34.557519189487721</v>
      </c>
      <c r="FA26" s="198">
        <f t="shared" si="128"/>
        <v>1.5385425578523588</v>
      </c>
      <c r="FB26" s="196">
        <f t="shared" si="129"/>
        <v>6.5703505045551189</v>
      </c>
      <c r="FC26" s="337">
        <f t="shared" si="130"/>
        <v>3718352.0379128316</v>
      </c>
      <c r="FD26" s="196">
        <f t="shared" si="131"/>
        <v>539.3023428748013</v>
      </c>
      <c r="FE26" s="196">
        <f t="shared" si="132"/>
        <v>50.043831435897097</v>
      </c>
      <c r="FF26" s="196">
        <f t="shared" si="133"/>
        <v>6.0828569369316332</v>
      </c>
      <c r="FG26" s="50">
        <f t="shared" si="134"/>
        <v>1210199.4101775188</v>
      </c>
      <c r="FH26" s="205">
        <f t="shared" si="135"/>
        <v>8344.0344853155493</v>
      </c>
      <c r="FI26" s="213">
        <f t="shared" si="136"/>
        <v>3.9213760903311425</v>
      </c>
      <c r="FJ26" s="25">
        <f t="shared" si="28"/>
        <v>6.5871995300465436</v>
      </c>
      <c r="FK26" s="305">
        <f t="shared" si="137"/>
        <v>3865445.2831520019</v>
      </c>
      <c r="FL26" s="205">
        <f t="shared" si="190"/>
        <v>560.6364529778001</v>
      </c>
      <c r="FM26" s="207">
        <f t="shared" si="29"/>
        <v>45.499675904021117</v>
      </c>
      <c r="FN26" s="196">
        <f t="shared" si="138"/>
        <v>6.1150438676344638</v>
      </c>
      <c r="FO26" s="50">
        <f t="shared" si="191"/>
        <v>1303298.4166230445</v>
      </c>
      <c r="FP26" s="205">
        <f t="shared" si="192"/>
        <v>8985.9297909959023</v>
      </c>
      <c r="FQ26" s="213">
        <f t="shared" si="193"/>
        <v>3.9535630210339732</v>
      </c>
      <c r="FR26" s="305">
        <f t="shared" si="30"/>
        <v>6.8460287768752623</v>
      </c>
      <c r="FS26" s="305">
        <f t="shared" si="139"/>
        <v>7015017.7923251968</v>
      </c>
      <c r="FT26" s="205">
        <f t="shared" si="140"/>
        <v>1017.4441505632619</v>
      </c>
      <c r="FU26" s="207">
        <f t="shared" si="31"/>
        <v>40.426330961330322</v>
      </c>
      <c r="FV26" s="196">
        <f t="shared" si="141"/>
        <v>6.2345396041867183</v>
      </c>
      <c r="FW26" s="50">
        <f t="shared" si="142"/>
        <v>1716088.1965176405</v>
      </c>
      <c r="FX26" s="205">
        <f t="shared" si="143"/>
        <v>11832.016253821967</v>
      </c>
      <c r="FY26" s="213">
        <f t="shared" si="144"/>
        <v>4.073058757586228</v>
      </c>
      <c r="FZ26" s="336">
        <f t="shared" si="145"/>
        <v>0.15960410140144193</v>
      </c>
      <c r="GA26" s="337">
        <f t="shared" si="146"/>
        <v>526531.67001681356</v>
      </c>
      <c r="GB26" s="360">
        <f t="shared" si="147"/>
        <v>3.5599436518077985</v>
      </c>
      <c r="GC26" s="336">
        <f t="shared" si="32"/>
        <v>0.16262934776704005</v>
      </c>
      <c r="GD26" s="337">
        <f t="shared" si="33"/>
        <v>536569.87485197559</v>
      </c>
      <c r="GE26" s="360">
        <f t="shared" si="148"/>
        <v>3.5681454394156051</v>
      </c>
      <c r="GF26" s="336">
        <f t="shared" si="34"/>
        <v>0.21509384579042098</v>
      </c>
      <c r="GG26" s="337">
        <f t="shared" si="35"/>
        <v>711020.74580938101</v>
      </c>
      <c r="GH26" s="360">
        <f t="shared" si="149"/>
        <v>3.6904014259423468</v>
      </c>
      <c r="GL26" s="30">
        <v>5.5</v>
      </c>
      <c r="GM26" s="53">
        <f t="shared" si="202"/>
        <v>0.74036268949424389</v>
      </c>
      <c r="GN26" s="363">
        <v>3.3031211029774417</v>
      </c>
      <c r="GO26" s="305">
        <f t="shared" si="150"/>
        <v>6.0292404353373126</v>
      </c>
      <c r="GP26" s="50">
        <f t="shared" si="151"/>
        <v>1069646.8962653503</v>
      </c>
      <c r="GQ26" s="305">
        <f t="shared" si="152"/>
        <v>7374.9586344944864</v>
      </c>
      <c r="GR26" s="26">
        <f t="shared" si="153"/>
        <v>3.8677595887368219</v>
      </c>
      <c r="GS26" s="200">
        <f t="shared" si="154"/>
        <v>34.557519189487721</v>
      </c>
      <c r="GT26" s="196">
        <f t="shared" si="155"/>
        <v>1.5385425578523588</v>
      </c>
      <c r="GU26" s="202">
        <f t="shared" si="156"/>
        <v>6.4843991921813249</v>
      </c>
      <c r="GV26" s="337">
        <f t="shared" si="157"/>
        <v>3050697.8233019598</v>
      </c>
      <c r="GW26" s="196">
        <f t="shared" si="158"/>
        <v>442.46711089606964</v>
      </c>
      <c r="GX26" s="196">
        <f t="shared" si="159"/>
        <v>53.417458887116126</v>
      </c>
      <c r="GY26" s="196">
        <f t="shared" si="160"/>
        <v>6.2470889195806532</v>
      </c>
      <c r="GZ26" s="50">
        <f t="shared" si="161"/>
        <v>1766399.4449438236</v>
      </c>
      <c r="HA26" s="205">
        <f t="shared" si="162"/>
        <v>12178.900237020876</v>
      </c>
      <c r="HB26" s="213">
        <f t="shared" si="163"/>
        <v>4.085608072980162</v>
      </c>
      <c r="HC26" s="25">
        <f t="shared" si="36"/>
        <v>6.5010278038832254</v>
      </c>
      <c r="HD26" s="305">
        <f t="shared" si="164"/>
        <v>3169770.3878060896</v>
      </c>
      <c r="HE26" s="205">
        <f t="shared" si="194"/>
        <v>459.73715750661961</v>
      </c>
      <c r="HF26" s="207">
        <f t="shared" si="37"/>
        <v>48.566966142339439</v>
      </c>
      <c r="HG26" s="196">
        <f t="shared" si="165"/>
        <v>6.2806056783435054</v>
      </c>
      <c r="HH26" s="50">
        <f t="shared" si="195"/>
        <v>1908119.9767840384</v>
      </c>
      <c r="HI26" s="205">
        <f t="shared" si="196"/>
        <v>13156.029291131515</v>
      </c>
      <c r="HJ26" s="213">
        <f t="shared" si="197"/>
        <v>4.1191248317430151</v>
      </c>
      <c r="HK26" s="305">
        <f t="shared" si="38"/>
        <v>6.7665019557547144</v>
      </c>
      <c r="HL26" s="305">
        <f t="shared" si="166"/>
        <v>5841198.375488962</v>
      </c>
      <c r="HM26" s="205">
        <f t="shared" si="167"/>
        <v>847.19572998416811</v>
      </c>
      <c r="HN26" s="207">
        <f t="shared" si="39"/>
        <v>40.739012849751951</v>
      </c>
      <c r="HO26" s="196">
        <f t="shared" si="168"/>
        <v>6.4229610396026722</v>
      </c>
      <c r="HP26" s="50">
        <f t="shared" si="169"/>
        <v>2648262.5532959457</v>
      </c>
      <c r="HQ26" s="205">
        <f t="shared" si="170"/>
        <v>18259.134721962753</v>
      </c>
      <c r="HR26" s="213">
        <f t="shared" si="171"/>
        <v>4.2614801930021819</v>
      </c>
      <c r="HS26" s="336">
        <f t="shared" si="172"/>
        <v>0.18387269284959343</v>
      </c>
      <c r="HT26" s="337">
        <f t="shared" si="173"/>
        <v>635526.32317682239</v>
      </c>
      <c r="HU26" s="360">
        <f t="shared" si="174"/>
        <v>3.6416526969184622</v>
      </c>
      <c r="HV26" s="336">
        <f t="shared" si="40"/>
        <v>0.18721523294639042</v>
      </c>
      <c r="HW26" s="337">
        <f t="shared" si="41"/>
        <v>647153.39925935736</v>
      </c>
      <c r="HX26" s="360">
        <f t="shared" si="175"/>
        <v>3.6495263901045139</v>
      </c>
      <c r="HY26" s="336">
        <f t="shared" si="42"/>
        <v>0.24699230757843804</v>
      </c>
      <c r="HZ26" s="337">
        <f t="shared" si="43"/>
        <v>855584.23822359229</v>
      </c>
      <c r="IA26" s="360">
        <f t="shared" si="176"/>
        <v>3.7707819286964153</v>
      </c>
      <c r="IE26" s="303">
        <v>1.0025644028396572</v>
      </c>
      <c r="IF26" s="303">
        <v>0.90919649032674987</v>
      </c>
      <c r="IM26" s="205"/>
    </row>
    <row r="27" spans="2:247" ht="15.75" thickBot="1">
      <c r="C27" s="307" t="s">
        <v>11</v>
      </c>
      <c r="D27" s="308" t="s">
        <v>12</v>
      </c>
      <c r="E27" s="458"/>
      <c r="M27" s="30">
        <v>6</v>
      </c>
      <c r="N27" s="53">
        <f t="shared" si="198"/>
        <v>0.77815125038364363</v>
      </c>
      <c r="O27" s="210">
        <v>3.5701387486997973</v>
      </c>
      <c r="P27" s="196">
        <f t="shared" si="44"/>
        <v>5.9300766705477468</v>
      </c>
      <c r="Q27" s="50">
        <f t="shared" si="45"/>
        <v>851288.31176772388</v>
      </c>
      <c r="R27" s="196">
        <f t="shared" si="46"/>
        <v>5869.4286004436317</v>
      </c>
      <c r="S27" s="213">
        <f t="shared" si="47"/>
        <v>3.7685958239472561</v>
      </c>
      <c r="T27" s="200">
        <f t="shared" si="48"/>
        <v>37.699111843077517</v>
      </c>
      <c r="U27" s="198">
        <f t="shared" si="49"/>
        <v>1.5763311187417586</v>
      </c>
      <c r="V27" s="202">
        <f t="shared" si="50"/>
        <v>6.484644135355957</v>
      </c>
      <c r="W27" s="337">
        <f t="shared" si="51"/>
        <v>3052418.9098117198</v>
      </c>
      <c r="X27" s="196">
        <f t="shared" si="52"/>
        <v>442.71673384127223</v>
      </c>
      <c r="Y27" s="196">
        <f t="shared" si="53"/>
        <v>51.805255235367319</v>
      </c>
      <c r="Z27" s="196">
        <f t="shared" si="54"/>
        <v>6.2439297591465248</v>
      </c>
      <c r="AA27" s="422">
        <f t="shared" si="55"/>
        <v>1753596.8599660681</v>
      </c>
      <c r="AB27" s="196">
        <f t="shared" si="56"/>
        <v>12090.629486219646</v>
      </c>
      <c r="AC27" s="213">
        <f t="shared" si="57"/>
        <v>4.0824489125460337</v>
      </c>
      <c r="AD27" s="25">
        <f t="shared" si="3"/>
        <v>6.5005389271521938</v>
      </c>
      <c r="AE27" s="305">
        <f t="shared" si="58"/>
        <v>3166204.2473535603</v>
      </c>
      <c r="AF27" s="205">
        <f t="shared" si="177"/>
        <v>459.21993162766569</v>
      </c>
      <c r="AG27" s="207">
        <f t="shared" si="59"/>
        <v>47.096219517801813</v>
      </c>
      <c r="AH27" s="196">
        <f t="shared" si="4"/>
        <v>6.2764072828359421</v>
      </c>
      <c r="AI27" s="50">
        <f t="shared" si="178"/>
        <v>1889762.7442578538</v>
      </c>
      <c r="AJ27" s="205">
        <f t="shared" si="179"/>
        <v>13029.460578599279</v>
      </c>
      <c r="AK27" s="213">
        <f t="shared" si="180"/>
        <v>4.1149264362354518</v>
      </c>
      <c r="AL27" s="305">
        <f t="shared" si="5"/>
        <v>6.7369517317448278</v>
      </c>
      <c r="AM27" s="305">
        <f t="shared" si="60"/>
        <v>5456972.0797003293</v>
      </c>
      <c r="AN27" s="205">
        <f t="shared" si="61"/>
        <v>791.46831649557635</v>
      </c>
      <c r="AO27" s="207">
        <f t="shared" si="62"/>
        <v>41.64425023378277</v>
      </c>
      <c r="AP27" s="196">
        <f t="shared" si="6"/>
        <v>6.3920339238582171</v>
      </c>
      <c r="AQ27" s="50">
        <f t="shared" si="63"/>
        <v>2466231.9734288142</v>
      </c>
      <c r="AR27" s="205">
        <f t="shared" si="64"/>
        <v>17004.077561118051</v>
      </c>
      <c r="AS27" s="213">
        <f t="shared" si="65"/>
        <v>4.2305530772577269</v>
      </c>
      <c r="AT27" s="336">
        <f t="shared" si="66"/>
        <v>0.23702855641735826</v>
      </c>
      <c r="AU27" s="337">
        <f t="shared" si="67"/>
        <v>817605.92763024371</v>
      </c>
      <c r="AV27" s="360">
        <f t="shared" si="68"/>
        <v>3.7510631848297913</v>
      </c>
      <c r="AW27" s="336">
        <f t="shared" si="69"/>
        <v>0.19746340086415146</v>
      </c>
      <c r="AX27" s="337">
        <f t="shared" si="7"/>
        <v>682322.10980298207</v>
      </c>
      <c r="AY27" s="360">
        <f t="shared" si="70"/>
        <v>3.672508597682282</v>
      </c>
      <c r="AZ27" s="336">
        <f t="shared" si="71"/>
        <v>0.25211561139168398</v>
      </c>
      <c r="BA27" s="337">
        <f t="shared" si="8"/>
        <v>872859.48020419478</v>
      </c>
      <c r="BB27" s="360">
        <f t="shared" si="72"/>
        <v>3.7794634865850854</v>
      </c>
      <c r="BG27" s="30">
        <v>6</v>
      </c>
      <c r="BH27" s="53">
        <f t="shared" si="199"/>
        <v>0.77815125038364363</v>
      </c>
      <c r="BI27" s="363">
        <v>3.584978183444735</v>
      </c>
      <c r="BJ27" s="305">
        <f t="shared" si="73"/>
        <v>5.9749646481606389</v>
      </c>
      <c r="BK27" s="50">
        <f t="shared" si="74"/>
        <v>943984.0322744787</v>
      </c>
      <c r="BL27" s="305">
        <f t="shared" si="75"/>
        <v>6508.5433463647842</v>
      </c>
      <c r="BM27" s="349">
        <f t="shared" si="76"/>
        <v>3.8134838015601487</v>
      </c>
      <c r="BN27" s="200">
        <f t="shared" si="77"/>
        <v>37.699111843077517</v>
      </c>
      <c r="BO27" s="198">
        <f t="shared" si="78"/>
        <v>1.5763311187417586</v>
      </c>
      <c r="BP27" s="202">
        <f t="shared" si="79"/>
        <v>6.5135161335114891</v>
      </c>
      <c r="BQ27" s="337">
        <f t="shared" si="80"/>
        <v>3262241.6900005043</v>
      </c>
      <c r="BR27" s="196">
        <f t="shared" si="81"/>
        <v>473.14901023429314</v>
      </c>
      <c r="BS27" s="196">
        <f t="shared" si="82"/>
        <v>53.566371321775328</v>
      </c>
      <c r="BT27" s="196">
        <f t="shared" si="83"/>
        <v>6.2504897417667618</v>
      </c>
      <c r="BU27" s="50">
        <f t="shared" si="84"/>
        <v>1780285.857195233</v>
      </c>
      <c r="BV27" s="205">
        <f t="shared" si="85"/>
        <v>12274.643716755405</v>
      </c>
      <c r="BW27" s="213">
        <f t="shared" si="86"/>
        <v>4.0890088951662715</v>
      </c>
      <c r="BX27" s="305">
        <f t="shared" si="9"/>
        <v>6.5294816947115422</v>
      </c>
      <c r="BY27" s="305">
        <f t="shared" si="87"/>
        <v>3384400.0649392372</v>
      </c>
      <c r="BZ27" s="205">
        <f t="shared" si="181"/>
        <v>490.86661661865708</v>
      </c>
      <c r="CA27" s="207">
        <f t="shared" si="182"/>
        <v>48.697252259074347</v>
      </c>
      <c r="CB27" s="196">
        <f t="shared" si="10"/>
        <v>6.2828148233478496</v>
      </c>
      <c r="CC27" s="50">
        <f t="shared" si="183"/>
        <v>1917850.8234877824</v>
      </c>
      <c r="CD27" s="205">
        <f t="shared" si="184"/>
        <v>13223.121143750623</v>
      </c>
      <c r="CE27" s="213">
        <f t="shared" si="185"/>
        <v>4.1213339767473594</v>
      </c>
      <c r="CF27" s="305">
        <f t="shared" si="11"/>
        <v>6.8242546332752667</v>
      </c>
      <c r="CG27" s="305">
        <f t="shared" si="88"/>
        <v>6671978.4251518361</v>
      </c>
      <c r="CH27" s="205">
        <f t="shared" si="89"/>
        <v>967.69040682717207</v>
      </c>
      <c r="CI27" s="207">
        <f t="shared" si="12"/>
        <v>39.395893171419921</v>
      </c>
      <c r="CJ27" s="196">
        <f t="shared" si="13"/>
        <v>6.438930183986443</v>
      </c>
      <c r="CK27" s="50">
        <f t="shared" si="90"/>
        <v>2747452.4445293932</v>
      </c>
      <c r="CL27" s="205">
        <f t="shared" si="91"/>
        <v>18943.025216443479</v>
      </c>
      <c r="CM27" s="213">
        <f t="shared" si="92"/>
        <v>4.2774493373859528</v>
      </c>
      <c r="CN27" s="336">
        <f t="shared" si="93"/>
        <v>0.20807289692071132</v>
      </c>
      <c r="CO27" s="337">
        <f t="shared" si="94"/>
        <v>735317.77499980316</v>
      </c>
      <c r="CP27" s="342">
        <f t="shared" si="95"/>
        <v>3.7049942177950572</v>
      </c>
      <c r="CQ27" s="336">
        <f t="shared" si="14"/>
        <v>0.21159717722089502</v>
      </c>
      <c r="CR27" s="337">
        <f t="shared" si="15"/>
        <v>747862.05476647522</v>
      </c>
      <c r="CS27" s="340">
        <f t="shared" si="96"/>
        <v>3.7123406518273896</v>
      </c>
      <c r="CT27" s="336">
        <f t="shared" si="16"/>
        <v>0.28444016591758098</v>
      </c>
      <c r="CU27" s="337">
        <f t="shared" si="17"/>
        <v>1007914.5081575346</v>
      </c>
      <c r="CV27" s="342">
        <f t="shared" si="97"/>
        <v>3.8419428499832007</v>
      </c>
      <c r="CZ27" s="30">
        <v>6</v>
      </c>
      <c r="DA27" s="53">
        <f t="shared" si="200"/>
        <v>0.77815125038364363</v>
      </c>
      <c r="DB27" s="345">
        <v>3.0840504777024322</v>
      </c>
      <c r="DC27" s="25">
        <f t="shared" si="98"/>
        <v>5.7494958655973418</v>
      </c>
      <c r="DD27" s="50">
        <f t="shared" si="99"/>
        <v>561688.93115607766</v>
      </c>
      <c r="DE27" s="305">
        <f t="shared" si="100"/>
        <v>3872.7103749776779</v>
      </c>
      <c r="DF27" s="26">
        <f t="shared" si="101"/>
        <v>3.5880150189968512</v>
      </c>
      <c r="DG27" s="200">
        <f t="shared" si="102"/>
        <v>37.699111843077517</v>
      </c>
      <c r="DH27" s="196">
        <f t="shared" si="103"/>
        <v>1.5763311187417586</v>
      </c>
      <c r="DI27" s="202">
        <f t="shared" si="104"/>
        <v>6.484644135355957</v>
      </c>
      <c r="DJ27" s="337">
        <f t="shared" si="105"/>
        <v>3052418.9098117198</v>
      </c>
      <c r="DK27" s="196">
        <f t="shared" si="106"/>
        <v>442.71673384127223</v>
      </c>
      <c r="DL27" s="196">
        <f t="shared" si="107"/>
        <v>51.805293369970713</v>
      </c>
      <c r="DM27" s="196">
        <f t="shared" si="108"/>
        <v>6.0656364241339418</v>
      </c>
      <c r="DN27" s="50">
        <f t="shared" si="109"/>
        <v>1163151.8723988929</v>
      </c>
      <c r="DO27" s="205">
        <f t="shared" si="110"/>
        <v>8019.6530037409902</v>
      </c>
      <c r="DP27" s="213">
        <f t="shared" si="111"/>
        <v>3.9041555775334511</v>
      </c>
      <c r="DQ27" s="305">
        <f t="shared" si="18"/>
        <v>6.5005389271521938</v>
      </c>
      <c r="DR27" s="305">
        <f t="shared" si="112"/>
        <v>3166204.2473535603</v>
      </c>
      <c r="DS27" s="205">
        <f t="shared" si="186"/>
        <v>459.21993162766569</v>
      </c>
      <c r="DT27" s="207">
        <f t="shared" si="19"/>
        <v>47.096254186015379</v>
      </c>
      <c r="DU27" s="196">
        <f t="shared" si="20"/>
        <v>6.0983749867415025</v>
      </c>
      <c r="DV27" s="50">
        <f t="shared" si="187"/>
        <v>1254223.653014889</v>
      </c>
      <c r="DW27" s="205">
        <f t="shared" si="188"/>
        <v>8647.5710738609359</v>
      </c>
      <c r="DX27" s="213">
        <f t="shared" si="189"/>
        <v>3.9368941401410118</v>
      </c>
      <c r="DY27" s="25">
        <f t="shared" si="21"/>
        <v>6.6844207465704031</v>
      </c>
      <c r="DZ27" s="305">
        <f t="shared" si="113"/>
        <v>4835270.1848520786</v>
      </c>
      <c r="EA27" s="205">
        <f t="shared" si="114"/>
        <v>701.29791707057575</v>
      </c>
      <c r="EB27" s="207">
        <f t="shared" si="22"/>
        <v>42.000748239632735</v>
      </c>
      <c r="EC27" s="196">
        <f t="shared" si="23"/>
        <v>6.1952181329447864</v>
      </c>
      <c r="ED27" s="50">
        <f t="shared" si="115"/>
        <v>1567538.1993053497</v>
      </c>
      <c r="EE27" s="205">
        <f t="shared" si="116"/>
        <v>10807.799675042554</v>
      </c>
      <c r="EF27" s="213">
        <f t="shared" si="117"/>
        <v>4.0337372863442962</v>
      </c>
      <c r="EG27" s="336">
        <f t="shared" si="118"/>
        <v>0.14527212016225335</v>
      </c>
      <c r="EH27" s="337">
        <f t="shared" si="119"/>
        <v>483702.524556385</v>
      </c>
      <c r="EI27" s="360">
        <f t="shared" si="120"/>
        <v>3.5230975074781563</v>
      </c>
      <c r="EJ27" s="336">
        <f t="shared" si="24"/>
        <v>0.14791087752593035</v>
      </c>
      <c r="EK27" s="337">
        <f t="shared" si="25"/>
        <v>492534.34815569565</v>
      </c>
      <c r="EL27" s="360">
        <f t="shared" si="121"/>
        <v>3.5309556759373519</v>
      </c>
      <c r="EM27" s="336">
        <f t="shared" si="26"/>
        <v>0.18141905033630859</v>
      </c>
      <c r="EN27" s="337">
        <f t="shared" si="27"/>
        <v>604831.11696109036</v>
      </c>
      <c r="EO27" s="360">
        <f t="shared" si="122"/>
        <v>3.6201532797697444</v>
      </c>
      <c r="ES27" s="30">
        <v>6</v>
      </c>
      <c r="ET27" s="53">
        <f t="shared" si="201"/>
        <v>0.77815125038364363</v>
      </c>
      <c r="EU27" s="345">
        <v>3.3181239947096697</v>
      </c>
      <c r="EV27" s="305">
        <f t="shared" si="123"/>
        <v>5.7334303102940165</v>
      </c>
      <c r="EW27" s="50">
        <f t="shared" si="124"/>
        <v>541290.3819521002</v>
      </c>
      <c r="EX27" s="305">
        <f t="shared" si="125"/>
        <v>3732.0672738680623</v>
      </c>
      <c r="EY27" s="349">
        <f t="shared" si="126"/>
        <v>3.5719494636935258</v>
      </c>
      <c r="EZ27" s="200">
        <f t="shared" si="127"/>
        <v>37.699111843077517</v>
      </c>
      <c r="FA27" s="198">
        <f t="shared" si="128"/>
        <v>1.5763311187417586</v>
      </c>
      <c r="FB27" s="196">
        <f t="shared" si="129"/>
        <v>6.5897164902389713</v>
      </c>
      <c r="FC27" s="337">
        <f t="shared" si="130"/>
        <v>3887912.5712114354</v>
      </c>
      <c r="FD27" s="196">
        <f t="shared" si="131"/>
        <v>563.89506350336421</v>
      </c>
      <c r="FE27" s="196">
        <f t="shared" si="132"/>
        <v>49.814914312959893</v>
      </c>
      <c r="FF27" s="196">
        <f t="shared" si="133"/>
        <v>6.0912348375950085</v>
      </c>
      <c r="FG27" s="50">
        <f t="shared" si="134"/>
        <v>1233771.7946853722</v>
      </c>
      <c r="FH27" s="205">
        <f t="shared" si="135"/>
        <v>8506.5604191249167</v>
      </c>
      <c r="FI27" s="213">
        <f t="shared" si="136"/>
        <v>3.9297539909945178</v>
      </c>
      <c r="FJ27" s="25">
        <f t="shared" si="28"/>
        <v>6.6058688294301833</v>
      </c>
      <c r="FK27" s="305">
        <f t="shared" si="137"/>
        <v>4035234.9779400025</v>
      </c>
      <c r="FL27" s="205">
        <f t="shared" si="190"/>
        <v>585.26241073046208</v>
      </c>
      <c r="FM27" s="207">
        <f t="shared" si="29"/>
        <v>45.286798203862027</v>
      </c>
      <c r="FN27" s="196">
        <f t="shared" si="138"/>
        <v>6.1230223312256662</v>
      </c>
      <c r="FO27" s="50">
        <f t="shared" si="191"/>
        <v>1327462.7135067072</v>
      </c>
      <c r="FP27" s="205">
        <f t="shared" si="192"/>
        <v>9152.5368185775042</v>
      </c>
      <c r="FQ27" s="213">
        <f t="shared" si="193"/>
        <v>3.9615414846251751</v>
      </c>
      <c r="FR27" s="305">
        <f t="shared" si="30"/>
        <v>6.8627707600260965</v>
      </c>
      <c r="FS27" s="305">
        <f t="shared" si="139"/>
        <v>7290725.7168858331</v>
      </c>
      <c r="FT27" s="205">
        <f t="shared" si="140"/>
        <v>1057.4322765256875</v>
      </c>
      <c r="FU27" s="207">
        <f t="shared" si="31"/>
        <v>40.240271523894712</v>
      </c>
      <c r="FV27" s="196">
        <f t="shared" si="141"/>
        <v>6.2411079679189774</v>
      </c>
      <c r="FW27" s="50">
        <f t="shared" si="142"/>
        <v>1742239.9496783789</v>
      </c>
      <c r="FX27" s="205">
        <f t="shared" si="143"/>
        <v>12012.326315444499</v>
      </c>
      <c r="FY27" s="213">
        <f t="shared" si="144"/>
        <v>4.0796271213184863</v>
      </c>
      <c r="FZ27" s="336">
        <f t="shared" si="145"/>
        <v>0.16308526472325902</v>
      </c>
      <c r="GA27" s="337">
        <f t="shared" si="146"/>
        <v>538082.86624344601</v>
      </c>
      <c r="GB27" s="360">
        <f t="shared" si="147"/>
        <v>3.5693683167628678</v>
      </c>
      <c r="GC27" s="336">
        <f t="shared" si="32"/>
        <v>0.16603589407697492</v>
      </c>
      <c r="GD27" s="337">
        <f t="shared" si="33"/>
        <v>547875.95716937317</v>
      </c>
      <c r="GE27" s="360">
        <f t="shared" si="148"/>
        <v>3.5772013957984878</v>
      </c>
      <c r="GF27" s="336">
        <f t="shared" si="34"/>
        <v>0.21888167619073046</v>
      </c>
      <c r="GG27" s="337">
        <f t="shared" si="35"/>
        <v>723643.66577640374</v>
      </c>
      <c r="GH27" s="360">
        <f t="shared" si="149"/>
        <v>3.6980439183777438</v>
      </c>
      <c r="GL27" s="30">
        <v>6</v>
      </c>
      <c r="GM27" s="53">
        <f t="shared" si="202"/>
        <v>0.77815125038364363</v>
      </c>
      <c r="GN27" s="363">
        <v>3.3134102424377407</v>
      </c>
      <c r="GO27" s="305">
        <f t="shared" si="150"/>
        <v>6.0360005334853408</v>
      </c>
      <c r="GP27" s="50">
        <f t="shared" si="151"/>
        <v>1086426.9581781174</v>
      </c>
      <c r="GQ27" s="305">
        <f t="shared" si="152"/>
        <v>7490.6531341681566</v>
      </c>
      <c r="GR27" s="26">
        <f t="shared" si="153"/>
        <v>3.8745196868848502</v>
      </c>
      <c r="GS27" s="200">
        <f t="shared" si="154"/>
        <v>37.699111843077517</v>
      </c>
      <c r="GT27" s="196">
        <f t="shared" si="155"/>
        <v>1.5763311187417586</v>
      </c>
      <c r="GU27" s="202">
        <f t="shared" si="156"/>
        <v>6.5052358838468844</v>
      </c>
      <c r="GV27" s="337">
        <f t="shared" si="157"/>
        <v>3200633.0379215507</v>
      </c>
      <c r="GW27" s="196">
        <f t="shared" si="158"/>
        <v>464.21341455406588</v>
      </c>
      <c r="GX27" s="196">
        <f t="shared" si="159"/>
        <v>53.184061004829104</v>
      </c>
      <c r="GY27" s="196">
        <f t="shared" si="160"/>
        <v>6.2563303522896252</v>
      </c>
      <c r="GZ27" s="50">
        <f t="shared" si="161"/>
        <v>1804389.7537651642</v>
      </c>
      <c r="HA27" s="205">
        <f t="shared" si="162"/>
        <v>12440.834298669903</v>
      </c>
      <c r="HB27" s="213">
        <f t="shared" si="163"/>
        <v>4.0948495056891341</v>
      </c>
      <c r="HC27" s="25">
        <f t="shared" si="36"/>
        <v>6.5211811489687426</v>
      </c>
      <c r="HD27" s="305">
        <f t="shared" si="164"/>
        <v>3320329.2322926191</v>
      </c>
      <c r="HE27" s="205">
        <f t="shared" si="194"/>
        <v>481.57391119325689</v>
      </c>
      <c r="HF27" s="207">
        <f t="shared" si="37"/>
        <v>48.349693492516479</v>
      </c>
      <c r="HG27" s="196">
        <f t="shared" si="165"/>
        <v>6.2894391063890289</v>
      </c>
      <c r="HH27" s="50">
        <f t="shared" si="195"/>
        <v>1947327.9906436619</v>
      </c>
      <c r="HI27" s="205">
        <f t="shared" si="196"/>
        <v>13426.359136770294</v>
      </c>
      <c r="HJ27" s="213">
        <f t="shared" si="197"/>
        <v>4.1279582597885387</v>
      </c>
      <c r="HK27" s="305">
        <f t="shared" si="38"/>
        <v>6.7831907223154051</v>
      </c>
      <c r="HL27" s="305">
        <f t="shared" si="166"/>
        <v>6070028.3900833381</v>
      </c>
      <c r="HM27" s="205">
        <f t="shared" si="167"/>
        <v>880.38477764090726</v>
      </c>
      <c r="HN27" s="207">
        <f t="shared" si="39"/>
        <v>40.55046773795938</v>
      </c>
      <c r="HO27" s="196">
        <f t="shared" si="168"/>
        <v>6.4297612790838805</v>
      </c>
      <c r="HP27" s="50">
        <f t="shared" si="169"/>
        <v>2690055.7404732886</v>
      </c>
      <c r="HQ27" s="205">
        <f t="shared" si="170"/>
        <v>18547.288717185609</v>
      </c>
      <c r="HR27" s="213">
        <f t="shared" si="171"/>
        <v>4.2682804324833894</v>
      </c>
      <c r="HS27" s="336">
        <f t="shared" si="172"/>
        <v>0.18806855988292392</v>
      </c>
      <c r="HT27" s="337">
        <f t="shared" si="173"/>
        <v>650122.16035133984</v>
      </c>
      <c r="HU27" s="360">
        <f t="shared" si="174"/>
        <v>3.6515141232449824</v>
      </c>
      <c r="HV27" s="336">
        <f t="shared" si="40"/>
        <v>0.19132937144038251</v>
      </c>
      <c r="HW27" s="337">
        <f t="shared" si="41"/>
        <v>661468.36019725911</v>
      </c>
      <c r="HX27" s="360">
        <f t="shared" si="175"/>
        <v>3.6590282289519509</v>
      </c>
      <c r="HY27" s="336">
        <f t="shared" si="42"/>
        <v>0.25115183784736034</v>
      </c>
      <c r="HZ27" s="337">
        <f t="shared" si="43"/>
        <v>870124.47108551301</v>
      </c>
      <c r="IA27" s="360">
        <f t="shared" si="176"/>
        <v>3.7781005361778774</v>
      </c>
      <c r="IE27" s="303">
        <v>1.0024511432646819</v>
      </c>
      <c r="IF27" s="303">
        <v>0.90910119646798571</v>
      </c>
      <c r="IM27" s="205"/>
    </row>
    <row r="28" spans="2:247">
      <c r="B28" s="309" t="s">
        <v>24</v>
      </c>
      <c r="C28" s="309">
        <v>100</v>
      </c>
      <c r="D28" s="310"/>
      <c r="E28" s="317">
        <v>0</v>
      </c>
      <c r="F28" s="5"/>
      <c r="M28" s="30">
        <v>6.5</v>
      </c>
      <c r="N28" s="53">
        <f t="shared" si="198"/>
        <v>0.81291335664285558</v>
      </c>
      <c r="O28" s="210">
        <v>3.5800515526886909</v>
      </c>
      <c r="P28" s="196">
        <f t="shared" si="44"/>
        <v>5.9361143608549085</v>
      </c>
      <c r="Q28" s="50">
        <f t="shared" si="45"/>
        <v>863205.82203287247</v>
      </c>
      <c r="R28" s="196">
        <f t="shared" si="46"/>
        <v>5951.5969735193676</v>
      </c>
      <c r="S28" s="213">
        <f t="shared" si="47"/>
        <v>3.7746335142544174</v>
      </c>
      <c r="T28" s="200">
        <f t="shared" si="48"/>
        <v>40.840704496667314</v>
      </c>
      <c r="U28" s="198">
        <f t="shared" si="49"/>
        <v>1.6110932250009706</v>
      </c>
      <c r="V28" s="202">
        <f t="shared" si="50"/>
        <v>6.503143297392822</v>
      </c>
      <c r="W28" s="337">
        <f t="shared" si="51"/>
        <v>3185248.3351888503</v>
      </c>
      <c r="X28" s="196">
        <f t="shared" si="52"/>
        <v>461.98204803912046</v>
      </c>
      <c r="Y28" s="196">
        <f t="shared" si="53"/>
        <v>51.602160170834516</v>
      </c>
      <c r="Z28" s="196">
        <f t="shared" si="54"/>
        <v>6.251931066460898</v>
      </c>
      <c r="AA28" s="422">
        <f t="shared" si="55"/>
        <v>1786204.0365081003</v>
      </c>
      <c r="AB28" s="196">
        <f t="shared" si="56"/>
        <v>12315.448142754589</v>
      </c>
      <c r="AC28" s="213">
        <f t="shared" si="57"/>
        <v>4.0904502198604078</v>
      </c>
      <c r="AD28" s="25">
        <f t="shared" si="3"/>
        <v>6.5184090594265953</v>
      </c>
      <c r="AE28" s="305">
        <f t="shared" si="58"/>
        <v>3299203.1588807297</v>
      </c>
      <c r="AF28" s="205">
        <f t="shared" si="177"/>
        <v>478.50982775774327</v>
      </c>
      <c r="AG28" s="207">
        <f t="shared" si="59"/>
        <v>46.90752307999616</v>
      </c>
      <c r="AH28" s="196">
        <f t="shared" si="4"/>
        <v>6.2840447854533359</v>
      </c>
      <c r="AI28" s="50">
        <f t="shared" si="178"/>
        <v>1923290.0528111358</v>
      </c>
      <c r="AJ28" s="205">
        <f t="shared" si="179"/>
        <v>13260.623324520106</v>
      </c>
      <c r="AK28" s="213">
        <f t="shared" si="180"/>
        <v>4.1225639388528457</v>
      </c>
      <c r="AL28" s="305">
        <f t="shared" si="5"/>
        <v>6.752750575871973</v>
      </c>
      <c r="AM28" s="305">
        <f t="shared" si="60"/>
        <v>5659141.7969915634</v>
      </c>
      <c r="AN28" s="205">
        <f t="shared" si="61"/>
        <v>820.79060795206237</v>
      </c>
      <c r="AO28" s="207">
        <f t="shared" si="62"/>
        <v>41.462499412229093</v>
      </c>
      <c r="AP28" s="196">
        <f t="shared" si="6"/>
        <v>6.3984148126684186</v>
      </c>
      <c r="AQ28" s="50">
        <f t="shared" si="63"/>
        <v>2502734.6861221995</v>
      </c>
      <c r="AR28" s="205">
        <f t="shared" si="64"/>
        <v>17255.755004487895</v>
      </c>
      <c r="AS28" s="213">
        <f t="shared" si="65"/>
        <v>4.2369339660679284</v>
      </c>
      <c r="AT28" s="336">
        <f t="shared" si="66"/>
        <v>0.24293378024489209</v>
      </c>
      <c r="AU28" s="337">
        <f t="shared" si="67"/>
        <v>838025.89508762606</v>
      </c>
      <c r="AV28" s="360">
        <f t="shared" si="68"/>
        <v>3.761776591981945</v>
      </c>
      <c r="AW28" s="336">
        <f t="shared" si="69"/>
        <v>0.2012595626713882</v>
      </c>
      <c r="AX28" s="337">
        <f t="shared" si="7"/>
        <v>695530.92986969638</v>
      </c>
      <c r="AY28" s="360">
        <f t="shared" si="70"/>
        <v>3.6808356009886221</v>
      </c>
      <c r="AZ28" s="336">
        <f t="shared" si="71"/>
        <v>0.25610641283737129</v>
      </c>
      <c r="BA28" s="337">
        <f t="shared" si="8"/>
        <v>886805.76023478992</v>
      </c>
      <c r="BB28" s="360">
        <f t="shared" si="72"/>
        <v>3.7863476588050391</v>
      </c>
      <c r="BG28" s="30">
        <v>6.5</v>
      </c>
      <c r="BH28" s="53">
        <f t="shared" si="199"/>
        <v>0.81291335664285558</v>
      </c>
      <c r="BI28" s="363">
        <v>3.595071595162433</v>
      </c>
      <c r="BJ28" s="305">
        <f t="shared" si="73"/>
        <v>5.9807883110777169</v>
      </c>
      <c r="BK28" s="50">
        <f t="shared" si="74"/>
        <v>956727.61819833599</v>
      </c>
      <c r="BL28" s="305">
        <f t="shared" si="75"/>
        <v>6596.4073128491591</v>
      </c>
      <c r="BM28" s="349">
        <f t="shared" si="76"/>
        <v>3.8193074644772262</v>
      </c>
      <c r="BN28" s="200">
        <f t="shared" si="77"/>
        <v>40.840704496667314</v>
      </c>
      <c r="BO28" s="198">
        <f t="shared" si="78"/>
        <v>1.6110932250009706</v>
      </c>
      <c r="BP28" s="202">
        <f t="shared" si="79"/>
        <v>6.5311978644895889</v>
      </c>
      <c r="BQ28" s="337">
        <f t="shared" si="80"/>
        <v>3397800.4105844758</v>
      </c>
      <c r="BR28" s="196">
        <f t="shared" si="81"/>
        <v>492.81017595035121</v>
      </c>
      <c r="BS28" s="196">
        <f t="shared" si="82"/>
        <v>53.354944102389069</v>
      </c>
      <c r="BT28" s="196">
        <f t="shared" si="83"/>
        <v>6.2581466501174923</v>
      </c>
      <c r="BU28" s="50">
        <f t="shared" si="84"/>
        <v>1811951.8390319808</v>
      </c>
      <c r="BV28" s="205">
        <f t="shared" si="85"/>
        <v>12492.973061684141</v>
      </c>
      <c r="BW28" s="213">
        <f t="shared" si="86"/>
        <v>4.096665803517002</v>
      </c>
      <c r="BX28" s="305">
        <f t="shared" si="9"/>
        <v>6.5465294830370011</v>
      </c>
      <c r="BY28" s="305">
        <f t="shared" si="87"/>
        <v>3519893.1728338953</v>
      </c>
      <c r="BZ28" s="205">
        <f t="shared" si="181"/>
        <v>510.51826600148252</v>
      </c>
      <c r="CA28" s="207">
        <f t="shared" si="182"/>
        <v>48.500843058296439</v>
      </c>
      <c r="CB28" s="196">
        <f t="shared" si="10"/>
        <v>6.2901135297329898</v>
      </c>
      <c r="CC28" s="50">
        <f t="shared" si="183"/>
        <v>1950354.3789108868</v>
      </c>
      <c r="CD28" s="205">
        <f t="shared" si="184"/>
        <v>13447.225357539626</v>
      </c>
      <c r="CE28" s="213">
        <f t="shared" si="185"/>
        <v>4.1286326831324995</v>
      </c>
      <c r="CF28" s="305">
        <f t="shared" si="11"/>
        <v>6.8366735872728288</v>
      </c>
      <c r="CG28" s="305">
        <f t="shared" si="88"/>
        <v>6865522.3814058322</v>
      </c>
      <c r="CH28" s="205">
        <f t="shared" si="89"/>
        <v>995.76163515433916</v>
      </c>
      <c r="CI28" s="207">
        <f t="shared" si="12"/>
        <v>39.252986738605692</v>
      </c>
      <c r="CJ28" s="196">
        <f t="shared" si="13"/>
        <v>6.4437804453709973</v>
      </c>
      <c r="CK28" s="50">
        <f t="shared" si="90"/>
        <v>2778308.3577260897</v>
      </c>
      <c r="CL28" s="205">
        <f t="shared" si="91"/>
        <v>19155.769332515534</v>
      </c>
      <c r="CM28" s="213">
        <f t="shared" si="92"/>
        <v>4.282299598770507</v>
      </c>
      <c r="CN28" s="336">
        <f t="shared" si="93"/>
        <v>0.21197861935131918</v>
      </c>
      <c r="CO28" s="337">
        <f t="shared" si="94"/>
        <v>749219.95118969679</v>
      </c>
      <c r="CP28" s="342">
        <f t="shared" si="95"/>
        <v>3.7131284872071193</v>
      </c>
      <c r="CQ28" s="336">
        <f t="shared" si="14"/>
        <v>0.21540876296703509</v>
      </c>
      <c r="CR28" s="337">
        <f t="shared" si="15"/>
        <v>761432.65423902031</v>
      </c>
      <c r="CS28" s="340">
        <f t="shared" si="96"/>
        <v>3.72015065110996</v>
      </c>
      <c r="CT28" s="336">
        <f t="shared" si="16"/>
        <v>0.28782248095535345</v>
      </c>
      <c r="CU28" s="337">
        <f t="shared" si="17"/>
        <v>1020028.011666565</v>
      </c>
      <c r="CV28" s="342">
        <f t="shared" si="97"/>
        <v>3.8471312517743446</v>
      </c>
      <c r="CZ28" s="30">
        <v>6.5</v>
      </c>
      <c r="DA28" s="53">
        <f t="shared" si="200"/>
        <v>0.81291335664285558</v>
      </c>
      <c r="DB28" s="345">
        <v>3.0924202759915511</v>
      </c>
      <c r="DC28" s="25">
        <f t="shared" si="98"/>
        <v>5.7555444178100004</v>
      </c>
      <c r="DD28" s="50">
        <f t="shared" si="99"/>
        <v>569566.47400857927</v>
      </c>
      <c r="DE28" s="305">
        <f t="shared" si="100"/>
        <v>3927.0241423353918</v>
      </c>
      <c r="DF28" s="26">
        <f t="shared" si="101"/>
        <v>3.5940635712095097</v>
      </c>
      <c r="DG28" s="200">
        <f t="shared" si="102"/>
        <v>40.840704496667314</v>
      </c>
      <c r="DH28" s="196">
        <f t="shared" si="103"/>
        <v>1.6110932250009706</v>
      </c>
      <c r="DI28" s="202">
        <f t="shared" si="104"/>
        <v>6.503143297392822</v>
      </c>
      <c r="DJ28" s="337">
        <f t="shared" si="105"/>
        <v>3185248.3351888503</v>
      </c>
      <c r="DK28" s="196">
        <f t="shared" si="106"/>
        <v>461.98204803912046</v>
      </c>
      <c r="DL28" s="196">
        <f t="shared" si="107"/>
        <v>51.602198331573526</v>
      </c>
      <c r="DM28" s="196">
        <f t="shared" si="108"/>
        <v>6.0737409195005601</v>
      </c>
      <c r="DN28" s="50">
        <f t="shared" si="109"/>
        <v>1185061.5829674453</v>
      </c>
      <c r="DO28" s="205">
        <f t="shared" si="110"/>
        <v>8170.7151997806222</v>
      </c>
      <c r="DP28" s="213">
        <f t="shared" si="111"/>
        <v>3.9122600729000694</v>
      </c>
      <c r="DQ28" s="305">
        <f t="shared" si="18"/>
        <v>6.5184090594265953</v>
      </c>
      <c r="DR28" s="305">
        <f t="shared" si="112"/>
        <v>3299203.1588807297</v>
      </c>
      <c r="DS28" s="205">
        <f t="shared" si="186"/>
        <v>478.50982775774327</v>
      </c>
      <c r="DT28" s="207">
        <f t="shared" si="19"/>
        <v>46.907557768965383</v>
      </c>
      <c r="DU28" s="196">
        <f t="shared" si="20"/>
        <v>6.1061115422075192</v>
      </c>
      <c r="DV28" s="50">
        <f t="shared" si="187"/>
        <v>1276766.6856177531</v>
      </c>
      <c r="DW28" s="205">
        <f t="shared" si="188"/>
        <v>8802.999873329858</v>
      </c>
      <c r="DX28" s="213">
        <f t="shared" si="189"/>
        <v>3.9446306956070285</v>
      </c>
      <c r="DY28" s="25">
        <f t="shared" si="21"/>
        <v>6.7004449127149872</v>
      </c>
      <c r="DZ28" s="305">
        <f t="shared" si="113"/>
        <v>5017009.3766760565</v>
      </c>
      <c r="EA28" s="205">
        <f t="shared" si="114"/>
        <v>727.65700597434193</v>
      </c>
      <c r="EB28" s="207">
        <f t="shared" si="22"/>
        <v>41.828147939803983</v>
      </c>
      <c r="EC28" s="196">
        <f t="shared" si="23"/>
        <v>6.2018092278641888</v>
      </c>
      <c r="ED28" s="50">
        <f t="shared" si="115"/>
        <v>1591509.4725863931</v>
      </c>
      <c r="EE28" s="205">
        <f t="shared" si="116"/>
        <v>10973.07585120976</v>
      </c>
      <c r="EF28" s="213">
        <f t="shared" si="117"/>
        <v>4.0403283812636985</v>
      </c>
      <c r="EG28" s="336">
        <f t="shared" si="118"/>
        <v>0.14834705275650314</v>
      </c>
      <c r="EH28" s="337">
        <f t="shared" si="119"/>
        <v>493994.36952264397</v>
      </c>
      <c r="EI28" s="360">
        <f t="shared" si="120"/>
        <v>3.5322411523248123</v>
      </c>
      <c r="EJ28" s="336">
        <f t="shared" si="24"/>
        <v>0.15092543965874911</v>
      </c>
      <c r="EK28" s="337">
        <f t="shared" si="25"/>
        <v>502625.99883526762</v>
      </c>
      <c r="EL28" s="360">
        <f t="shared" si="121"/>
        <v>3.5397641025559157</v>
      </c>
      <c r="EM28" s="336">
        <f t="shared" si="26"/>
        <v>0.18460566611528625</v>
      </c>
      <c r="EN28" s="337">
        <f t="shared" si="27"/>
        <v>615524.93905182905</v>
      </c>
      <c r="EO28" s="360">
        <f t="shared" si="122"/>
        <v>3.6277648072113999</v>
      </c>
      <c r="ES28" s="30">
        <v>6.5</v>
      </c>
      <c r="ET28" s="53">
        <f t="shared" si="201"/>
        <v>0.81291335664285558</v>
      </c>
      <c r="EU28" s="345">
        <v>3.3269275010495978</v>
      </c>
      <c r="EV28" s="305">
        <f t="shared" si="123"/>
        <v>5.7394584717187271</v>
      </c>
      <c r="EW28" s="50">
        <f t="shared" si="124"/>
        <v>548856.07016224379</v>
      </c>
      <c r="EX28" s="305">
        <f t="shared" si="125"/>
        <v>3784.2308783118319</v>
      </c>
      <c r="EY28" s="349">
        <f t="shared" si="126"/>
        <v>3.5779776251182369</v>
      </c>
      <c r="EZ28" s="200">
        <f t="shared" si="127"/>
        <v>40.840704496667314</v>
      </c>
      <c r="FA28" s="198">
        <f t="shared" si="128"/>
        <v>1.6110932250009706</v>
      </c>
      <c r="FB28" s="196">
        <f t="shared" si="129"/>
        <v>6.6074663449455038</v>
      </c>
      <c r="FC28" s="337">
        <f t="shared" si="130"/>
        <v>4050105.5818332424</v>
      </c>
      <c r="FD28" s="196">
        <f t="shared" si="131"/>
        <v>587.41921337792985</v>
      </c>
      <c r="FE28" s="196">
        <f t="shared" si="132"/>
        <v>49.604553259215493</v>
      </c>
      <c r="FF28" s="196">
        <f t="shared" si="133"/>
        <v>6.0988784413445822</v>
      </c>
      <c r="FG28" s="50">
        <f t="shared" si="134"/>
        <v>1255678.4511746373</v>
      </c>
      <c r="FH28" s="205">
        <f t="shared" si="135"/>
        <v>8657.6015580208423</v>
      </c>
      <c r="FI28" s="213">
        <f t="shared" si="136"/>
        <v>3.9373975947440916</v>
      </c>
      <c r="FJ28" s="25">
        <f t="shared" si="28"/>
        <v>6.6229769994483112</v>
      </c>
      <c r="FK28" s="305">
        <f t="shared" si="137"/>
        <v>4197367.5383853</v>
      </c>
      <c r="FL28" s="205">
        <f t="shared" si="190"/>
        <v>608.77779303232717</v>
      </c>
      <c r="FM28" s="207">
        <f t="shared" si="29"/>
        <v>45.091653511720025</v>
      </c>
      <c r="FN28" s="196">
        <f t="shared" si="138"/>
        <v>6.130297335222437</v>
      </c>
      <c r="FO28" s="50">
        <f t="shared" si="191"/>
        <v>1349886.7522913695</v>
      </c>
      <c r="FP28" s="205">
        <f t="shared" si="192"/>
        <v>9307.1451842284423</v>
      </c>
      <c r="FQ28" s="213">
        <f t="shared" si="193"/>
        <v>3.9688164886219464</v>
      </c>
      <c r="FR28" s="305">
        <f t="shared" si="30"/>
        <v>6.8781006113317318</v>
      </c>
      <c r="FS28" s="305">
        <f t="shared" si="139"/>
        <v>7552671.7724086558</v>
      </c>
      <c r="FT28" s="205">
        <f t="shared" si="140"/>
        <v>1095.4244085266066</v>
      </c>
      <c r="FU28" s="207">
        <f t="shared" si="31"/>
        <v>40.069447320332856</v>
      </c>
      <c r="FV28" s="196">
        <f t="shared" si="141"/>
        <v>6.2470925254231648</v>
      </c>
      <c r="FW28" s="50">
        <f t="shared" si="142"/>
        <v>1766414.1109939788</v>
      </c>
      <c r="FX28" s="205">
        <f t="shared" si="143"/>
        <v>12179.001355916846</v>
      </c>
      <c r="FY28" s="213">
        <f t="shared" si="144"/>
        <v>4.0856116788226746</v>
      </c>
      <c r="FZ28" s="336">
        <f t="shared" si="145"/>
        <v>0.16633006044009863</v>
      </c>
      <c r="GA28" s="337">
        <f t="shared" si="146"/>
        <v>548852.40732370655</v>
      </c>
      <c r="GB28" s="360">
        <f t="shared" si="147"/>
        <v>3.5779747268067132</v>
      </c>
      <c r="GC28" s="336">
        <f t="shared" si="32"/>
        <v>0.16920817245672989</v>
      </c>
      <c r="GD28" s="337">
        <f t="shared" si="33"/>
        <v>558407.07790398318</v>
      </c>
      <c r="GE28" s="360">
        <f t="shared" si="148"/>
        <v>3.5854700678053768</v>
      </c>
      <c r="GF28" s="336">
        <f t="shared" si="34"/>
        <v>0.22239226618695501</v>
      </c>
      <c r="GG28" s="337">
        <f t="shared" si="35"/>
        <v>735346.19491476275</v>
      </c>
      <c r="GH28" s="360">
        <f t="shared" si="149"/>
        <v>3.7050110028832854</v>
      </c>
      <c r="GL28" s="30">
        <v>6.5</v>
      </c>
      <c r="GM28" s="53">
        <f t="shared" si="202"/>
        <v>0.81291335664285558</v>
      </c>
      <c r="GN28" s="363">
        <v>3.3228286536264857</v>
      </c>
      <c r="GO28" s="305">
        <f t="shared" si="150"/>
        <v>6.0421739960167002</v>
      </c>
      <c r="GP28" s="50">
        <f t="shared" si="151"/>
        <v>1101980.7193665428</v>
      </c>
      <c r="GQ28" s="305">
        <f t="shared" si="152"/>
        <v>7597.892584659664</v>
      </c>
      <c r="GR28" s="26">
        <f t="shared" si="153"/>
        <v>3.8806931494162096</v>
      </c>
      <c r="GS28" s="200">
        <f t="shared" si="154"/>
        <v>40.840704496667314</v>
      </c>
      <c r="GT28" s="196">
        <f t="shared" si="155"/>
        <v>1.6110932250009706</v>
      </c>
      <c r="GU28" s="202">
        <f t="shared" si="156"/>
        <v>6.5243252951204154</v>
      </c>
      <c r="GV28" s="337">
        <f t="shared" si="157"/>
        <v>3344454.5246331263</v>
      </c>
      <c r="GW28" s="196">
        <f t="shared" si="158"/>
        <v>485.07299534373936</v>
      </c>
      <c r="GX28" s="196">
        <f t="shared" si="159"/>
        <v>52.967622469897954</v>
      </c>
      <c r="GY28" s="196">
        <f t="shared" si="160"/>
        <v>6.264768994666456</v>
      </c>
      <c r="GZ28" s="50">
        <f t="shared" si="161"/>
        <v>1839793.1378257207</v>
      </c>
      <c r="HA28" s="205">
        <f t="shared" si="162"/>
        <v>12684.932134955267</v>
      </c>
      <c r="HB28" s="213">
        <f t="shared" si="163"/>
        <v>4.1032881480659649</v>
      </c>
      <c r="HC28" s="25">
        <f t="shared" si="36"/>
        <v>6.5396407806989307</v>
      </c>
      <c r="HD28" s="305">
        <f t="shared" si="164"/>
        <v>3464501.7153565823</v>
      </c>
      <c r="HE28" s="205">
        <f t="shared" si="194"/>
        <v>502.48439979188799</v>
      </c>
      <c r="HF28" s="207">
        <f t="shared" si="37"/>
        <v>48.148758991363763</v>
      </c>
      <c r="HG28" s="196">
        <f t="shared" si="165"/>
        <v>6.2975005193375129</v>
      </c>
      <c r="HH28" s="50">
        <f t="shared" si="195"/>
        <v>1983812.0291148403</v>
      </c>
      <c r="HI28" s="205">
        <f t="shared" si="196"/>
        <v>13677.907825859837</v>
      </c>
      <c r="HJ28" s="213">
        <f t="shared" si="197"/>
        <v>4.1360196727370218</v>
      </c>
      <c r="HK28" s="305">
        <f t="shared" si="38"/>
        <v>6.7984718082348694</v>
      </c>
      <c r="HL28" s="305">
        <f t="shared" si="166"/>
        <v>6287410.3873642692</v>
      </c>
      <c r="HM28" s="205">
        <f t="shared" si="167"/>
        <v>911.91342776253884</v>
      </c>
      <c r="HN28" s="207">
        <f t="shared" si="39"/>
        <v>40.377237305161401</v>
      </c>
      <c r="HO28" s="196">
        <f t="shared" si="168"/>
        <v>6.4359594087975323</v>
      </c>
      <c r="HP28" s="50">
        <f t="shared" si="169"/>
        <v>2728722.7316438449</v>
      </c>
      <c r="HQ28" s="205">
        <f t="shared" si="170"/>
        <v>18813.888341228714</v>
      </c>
      <c r="HR28" s="213">
        <f t="shared" si="171"/>
        <v>4.2744785621970411</v>
      </c>
      <c r="HS28" s="336">
        <f t="shared" si="172"/>
        <v>0.19197747145844885</v>
      </c>
      <c r="HT28" s="337">
        <f t="shared" si="173"/>
        <v>663723.78650785412</v>
      </c>
      <c r="HU28" s="360">
        <f t="shared" si="174"/>
        <v>3.6605065355496023</v>
      </c>
      <c r="HV28" s="336">
        <f t="shared" si="40"/>
        <v>0.19515860391152443</v>
      </c>
      <c r="HW28" s="337">
        <f t="shared" si="41"/>
        <v>674795.86777861393</v>
      </c>
      <c r="HX28" s="360">
        <f t="shared" si="175"/>
        <v>3.6676915678523985</v>
      </c>
      <c r="HY28" s="336">
        <f t="shared" si="42"/>
        <v>0.25500140540523791</v>
      </c>
      <c r="HZ28" s="337">
        <f t="shared" si="43"/>
        <v>883585.69140052283</v>
      </c>
      <c r="IA28" s="360">
        <f t="shared" si="176"/>
        <v>3.7847678277830261</v>
      </c>
      <c r="IE28" s="303">
        <v>1.0023474435877637</v>
      </c>
      <c r="IF28" s="303">
        <v>0.90902246969320177</v>
      </c>
      <c r="IM28" s="205"/>
    </row>
    <row r="29" spans="2:247" ht="15.75" customHeight="1">
      <c r="B29" s="311" t="s">
        <v>25</v>
      </c>
      <c r="C29" s="311">
        <v>78</v>
      </c>
      <c r="D29" s="312"/>
      <c r="E29" s="318">
        <v>22</v>
      </c>
      <c r="F29" s="32"/>
      <c r="G29" s="305"/>
      <c r="M29" s="30">
        <v>7</v>
      </c>
      <c r="N29" s="53">
        <f t="shared" si="198"/>
        <v>0.84509804001425681</v>
      </c>
      <c r="O29" s="210">
        <v>3.5891548380659044</v>
      </c>
      <c r="P29" s="196">
        <f t="shared" si="44"/>
        <v>5.9416666790774961</v>
      </c>
      <c r="Q29" s="50">
        <f t="shared" si="45"/>
        <v>874312.48300729471</v>
      </c>
      <c r="R29" s="196">
        <f t="shared" si="46"/>
        <v>6028.1747353393748</v>
      </c>
      <c r="S29" s="213">
        <f t="shared" si="47"/>
        <v>3.7801858324770055</v>
      </c>
      <c r="T29" s="200">
        <f t="shared" si="48"/>
        <v>43.982297150257104</v>
      </c>
      <c r="U29" s="198">
        <f t="shared" si="49"/>
        <v>1.6432779083723719</v>
      </c>
      <c r="V29" s="202">
        <f t="shared" si="50"/>
        <v>6.5202040338324956</v>
      </c>
      <c r="W29" s="337">
        <f t="shared" si="51"/>
        <v>3312867.2517445595</v>
      </c>
      <c r="X29" s="196">
        <f t="shared" si="52"/>
        <v>480.49164045852746</v>
      </c>
      <c r="Y29" s="196">
        <f t="shared" si="53"/>
        <v>51.412844475208637</v>
      </c>
      <c r="Z29" s="196">
        <f t="shared" si="54"/>
        <v>6.2592880928767647</v>
      </c>
      <c r="AA29" s="422">
        <f t="shared" si="55"/>
        <v>1816720.3998140062</v>
      </c>
      <c r="AB29" s="196">
        <f t="shared" si="56"/>
        <v>12525.851143821617</v>
      </c>
      <c r="AC29" s="213">
        <f t="shared" si="57"/>
        <v>4.0978072462762745</v>
      </c>
      <c r="AD29" s="25">
        <f t="shared" si="3"/>
        <v>6.5348865038220563</v>
      </c>
      <c r="AE29" s="305">
        <f t="shared" si="58"/>
        <v>3426782.2116528531</v>
      </c>
      <c r="AF29" s="205">
        <f t="shared" si="177"/>
        <v>497.01363841370653</v>
      </c>
      <c r="AG29" s="207">
        <f t="shared" si="59"/>
        <v>46.732083950773898</v>
      </c>
      <c r="AH29" s="196">
        <f t="shared" si="4"/>
        <v>6.2910634881590362</v>
      </c>
      <c r="AI29" s="50">
        <f t="shared" si="178"/>
        <v>1954625.1754633896</v>
      </c>
      <c r="AJ29" s="205">
        <f t="shared" si="179"/>
        <v>13476.671474777959</v>
      </c>
      <c r="AK29" s="213">
        <f t="shared" si="180"/>
        <v>4.129582641558545</v>
      </c>
      <c r="AL29" s="305">
        <f t="shared" si="5"/>
        <v>6.7673147070068911</v>
      </c>
      <c r="AM29" s="305">
        <f t="shared" si="60"/>
        <v>5852139.9980832422</v>
      </c>
      <c r="AN29" s="205">
        <f t="shared" si="61"/>
        <v>848.78268104199731</v>
      </c>
      <c r="AO29" s="207">
        <f t="shared" si="62"/>
        <v>41.294369433752358</v>
      </c>
      <c r="AP29" s="196">
        <f t="shared" si="6"/>
        <v>6.4042723000396817</v>
      </c>
      <c r="AQ29" s="50">
        <f t="shared" si="63"/>
        <v>2536718.6393803074</v>
      </c>
      <c r="AR29" s="205">
        <f t="shared" si="64"/>
        <v>17490.066206053769</v>
      </c>
      <c r="AS29" s="213">
        <f t="shared" si="65"/>
        <v>4.2427914534391915</v>
      </c>
      <c r="AT29" s="336">
        <f t="shared" si="66"/>
        <v>0.24851090314338939</v>
      </c>
      <c r="AU29" s="337">
        <f t="shared" si="67"/>
        <v>857311.79524311074</v>
      </c>
      <c r="AV29" s="360">
        <f t="shared" si="68"/>
        <v>3.771657952366831</v>
      </c>
      <c r="AW29" s="336">
        <f t="shared" si="69"/>
        <v>0.20480846520013476</v>
      </c>
      <c r="AX29" s="337">
        <f t="shared" si="7"/>
        <v>707882.78823816404</v>
      </c>
      <c r="AY29" s="360">
        <f t="shared" si="70"/>
        <v>3.6884805062368158</v>
      </c>
      <c r="AZ29" s="336">
        <f t="shared" si="71"/>
        <v>0.2598220716479826</v>
      </c>
      <c r="BA29" s="337">
        <f t="shared" si="8"/>
        <v>899794.76712166215</v>
      </c>
      <c r="BB29" s="360">
        <f t="shared" si="72"/>
        <v>3.7926626165380202</v>
      </c>
      <c r="BG29" s="30">
        <v>7</v>
      </c>
      <c r="BH29" s="53">
        <f t="shared" si="199"/>
        <v>0.84509804001425681</v>
      </c>
      <c r="BI29" s="363">
        <v>3.6043375631515238</v>
      </c>
      <c r="BJ29" s="305">
        <f t="shared" si="73"/>
        <v>5.9861429161725255</v>
      </c>
      <c r="BK29" s="50">
        <f t="shared" si="74"/>
        <v>968596.54632676672</v>
      </c>
      <c r="BL29" s="305">
        <f t="shared" si="75"/>
        <v>6678.2407237519383</v>
      </c>
      <c r="BM29" s="349">
        <f t="shared" si="76"/>
        <v>3.8246620695720348</v>
      </c>
      <c r="BN29" s="200">
        <f t="shared" si="77"/>
        <v>43.982297150257104</v>
      </c>
      <c r="BO29" s="198">
        <f t="shared" si="78"/>
        <v>1.6432779083723719</v>
      </c>
      <c r="BP29" s="202">
        <f t="shared" si="79"/>
        <v>6.5475359285855594</v>
      </c>
      <c r="BQ29" s="337">
        <f t="shared" si="80"/>
        <v>3528059.7256478728</v>
      </c>
      <c r="BR29" s="196">
        <f t="shared" si="81"/>
        <v>511.70272648851619</v>
      </c>
      <c r="BS29" s="196">
        <f t="shared" si="82"/>
        <v>53.157404847463539</v>
      </c>
      <c r="BT29" s="196">
        <f t="shared" si="83"/>
        <v>6.2652027570324531</v>
      </c>
      <c r="BU29" s="50">
        <f t="shared" si="84"/>
        <v>1841631.5947207806</v>
      </c>
      <c r="BV29" s="205">
        <f t="shared" si="85"/>
        <v>12697.607854017049</v>
      </c>
      <c r="BW29" s="213">
        <f t="shared" si="86"/>
        <v>4.103721910431962</v>
      </c>
      <c r="BX29" s="305">
        <f t="shared" si="9"/>
        <v>6.5622799456865897</v>
      </c>
      <c r="BY29" s="305">
        <f t="shared" si="87"/>
        <v>3649891.4266454629</v>
      </c>
      <c r="BZ29" s="205">
        <f t="shared" si="181"/>
        <v>529.37295273780467</v>
      </c>
      <c r="CA29" s="207">
        <f t="shared" si="182"/>
        <v>48.317814960321947</v>
      </c>
      <c r="CB29" s="196">
        <f t="shared" si="10"/>
        <v>6.2968363336194226</v>
      </c>
      <c r="CC29" s="50">
        <f t="shared" si="183"/>
        <v>1980780.4166065257</v>
      </c>
      <c r="CD29" s="205">
        <f t="shared" si="184"/>
        <v>13657.005585202009</v>
      </c>
      <c r="CE29" s="213">
        <f t="shared" si="185"/>
        <v>4.1353554870189324</v>
      </c>
      <c r="CF29" s="305">
        <f t="shared" si="11"/>
        <v>6.8481218448508168</v>
      </c>
      <c r="CG29" s="305">
        <f t="shared" si="88"/>
        <v>7048908.0407863883</v>
      </c>
      <c r="CH29" s="205">
        <f t="shared" si="89"/>
        <v>1022.3595244195762</v>
      </c>
      <c r="CI29" s="207">
        <f t="shared" si="12"/>
        <v>39.120968975839098</v>
      </c>
      <c r="CJ29" s="196">
        <f t="shared" si="13"/>
        <v>6.4482353771525212</v>
      </c>
      <c r="CK29" s="50">
        <f t="shared" si="90"/>
        <v>2806954.5275415531</v>
      </c>
      <c r="CL29" s="205">
        <f t="shared" si="91"/>
        <v>19353.2777983124</v>
      </c>
      <c r="CM29" s="213">
        <f t="shared" si="92"/>
        <v>4.28675453055203</v>
      </c>
      <c r="CN29" s="336">
        <f t="shared" si="93"/>
        <v>0.21563534933083492</v>
      </c>
      <c r="CO29" s="337">
        <f t="shared" si="94"/>
        <v>762239.5035693621</v>
      </c>
      <c r="CP29" s="342">
        <f t="shared" si="95"/>
        <v>3.7206106060193576</v>
      </c>
      <c r="CQ29" s="336">
        <f t="shared" si="14"/>
        <v>0.21897471362767379</v>
      </c>
      <c r="CR29" s="337">
        <f t="shared" si="15"/>
        <v>774132.20398323541</v>
      </c>
      <c r="CS29" s="340">
        <f t="shared" si="96"/>
        <v>3.7273342879293074</v>
      </c>
      <c r="CT29" s="336">
        <f t="shared" si="16"/>
        <v>0.29096168288705959</v>
      </c>
      <c r="CU29" s="337">
        <f t="shared" si="17"/>
        <v>1031274.1076672919</v>
      </c>
      <c r="CV29" s="342">
        <f t="shared" si="97"/>
        <v>3.8518932673982187</v>
      </c>
      <c r="CZ29" s="30">
        <v>7</v>
      </c>
      <c r="DA29" s="53">
        <f t="shared" si="200"/>
        <v>0.84509804001425681</v>
      </c>
      <c r="DB29" s="345">
        <v>3.1001430251581246</v>
      </c>
      <c r="DC29" s="25">
        <f t="shared" si="98"/>
        <v>5.7611067247456162</v>
      </c>
      <c r="DD29" s="50">
        <f t="shared" si="99"/>
        <v>576908.2170194583</v>
      </c>
      <c r="DE29" s="305">
        <f t="shared" si="100"/>
        <v>3977.64369837708</v>
      </c>
      <c r="DF29" s="26">
        <f t="shared" si="101"/>
        <v>3.5996258781451256</v>
      </c>
      <c r="DG29" s="200">
        <f t="shared" si="102"/>
        <v>43.982297150257104</v>
      </c>
      <c r="DH29" s="196">
        <f t="shared" si="103"/>
        <v>1.6432779083723719</v>
      </c>
      <c r="DI29" s="202">
        <f t="shared" si="104"/>
        <v>6.5202040338324956</v>
      </c>
      <c r="DJ29" s="337">
        <f t="shared" si="105"/>
        <v>3312867.2517445595</v>
      </c>
      <c r="DK29" s="196">
        <f t="shared" si="106"/>
        <v>480.49164045852746</v>
      </c>
      <c r="DL29" s="196">
        <f t="shared" si="107"/>
        <v>51.412882660282655</v>
      </c>
      <c r="DM29" s="196">
        <f t="shared" si="108"/>
        <v>6.0811929517833594</v>
      </c>
      <c r="DN29" s="50">
        <f t="shared" si="109"/>
        <v>1205571.4422088931</v>
      </c>
      <c r="DO29" s="205">
        <f t="shared" si="110"/>
        <v>8312.1257568841884</v>
      </c>
      <c r="DP29" s="213">
        <f t="shared" si="111"/>
        <v>3.9197121051828692</v>
      </c>
      <c r="DQ29" s="305">
        <f t="shared" si="18"/>
        <v>6.5348865038220563</v>
      </c>
      <c r="DR29" s="305">
        <f t="shared" si="112"/>
        <v>3426782.2116528531</v>
      </c>
      <c r="DS29" s="205">
        <f t="shared" si="186"/>
        <v>497.01363841370653</v>
      </c>
      <c r="DT29" s="207">
        <f t="shared" si="19"/>
        <v>46.732118659378386</v>
      </c>
      <c r="DU29" s="196">
        <f t="shared" si="20"/>
        <v>6.1132214104072524</v>
      </c>
      <c r="DV29" s="50">
        <f t="shared" si="187"/>
        <v>1297840.762729754</v>
      </c>
      <c r="DW29" s="205">
        <f t="shared" si="188"/>
        <v>8948.3005772385986</v>
      </c>
      <c r="DX29" s="213">
        <f t="shared" si="189"/>
        <v>3.9517405638067618</v>
      </c>
      <c r="DY29" s="25">
        <f t="shared" si="21"/>
        <v>6.7152205564890073</v>
      </c>
      <c r="DZ29" s="305">
        <f t="shared" si="113"/>
        <v>5190635.7848581122</v>
      </c>
      <c r="EA29" s="205">
        <f t="shared" si="114"/>
        <v>752.83943296425093</v>
      </c>
      <c r="EB29" s="207">
        <f t="shared" si="22"/>
        <v>41.668356976868381</v>
      </c>
      <c r="EC29" s="196">
        <f t="shared" si="23"/>
        <v>6.2078620132833855</v>
      </c>
      <c r="ED29" s="50">
        <f t="shared" si="115"/>
        <v>1613845.7143627277</v>
      </c>
      <c r="EE29" s="205">
        <f t="shared" si="116"/>
        <v>11127.078877559559</v>
      </c>
      <c r="EF29" s="213">
        <f t="shared" si="117"/>
        <v>4.0463811666828953</v>
      </c>
      <c r="EG29" s="336">
        <f t="shared" si="118"/>
        <v>0.15123105446831575</v>
      </c>
      <c r="EH29" s="337">
        <f t="shared" si="119"/>
        <v>503649.20613638585</v>
      </c>
      <c r="EI29" s="360">
        <f t="shared" si="120"/>
        <v>3.5406473071418474</v>
      </c>
      <c r="EJ29" s="336">
        <f t="shared" si="24"/>
        <v>0.15375030732660971</v>
      </c>
      <c r="EK29" s="337">
        <f t="shared" si="25"/>
        <v>512084.58783701982</v>
      </c>
      <c r="EL29" s="360">
        <f t="shared" si="121"/>
        <v>3.5478608585093179</v>
      </c>
      <c r="EM29" s="336">
        <f t="shared" si="26"/>
        <v>0.18758261802571402</v>
      </c>
      <c r="EN29" s="337">
        <f t="shared" si="27"/>
        <v>625517.48234156729</v>
      </c>
      <c r="EO29" s="360">
        <f t="shared" si="122"/>
        <v>3.6347586055238681</v>
      </c>
      <c r="ES29" s="30">
        <v>7</v>
      </c>
      <c r="ET29" s="53">
        <f t="shared" si="201"/>
        <v>0.84509804001425681</v>
      </c>
      <c r="EU29" s="345">
        <v>3.3350359317674041</v>
      </c>
      <c r="EV29" s="305">
        <f t="shared" si="123"/>
        <v>5.745002027089134</v>
      </c>
      <c r="EW29" s="50">
        <f t="shared" si="124"/>
        <v>555906.85198471975</v>
      </c>
      <c r="EX29" s="305">
        <f t="shared" si="125"/>
        <v>3832.8443267901662</v>
      </c>
      <c r="EY29" s="349">
        <f t="shared" si="126"/>
        <v>3.5835211804886433</v>
      </c>
      <c r="EZ29" s="200">
        <f t="shared" si="127"/>
        <v>43.982297150257104</v>
      </c>
      <c r="FA29" s="198">
        <f t="shared" si="128"/>
        <v>1.6432779083723719</v>
      </c>
      <c r="FB29" s="196">
        <f t="shared" si="129"/>
        <v>6.6238441195540831</v>
      </c>
      <c r="FC29" s="337">
        <f t="shared" si="130"/>
        <v>4205756.4491865095</v>
      </c>
      <c r="FD29" s="196">
        <f t="shared" si="131"/>
        <v>609.99450387711295</v>
      </c>
      <c r="FE29" s="196">
        <f t="shared" si="132"/>
        <v>49.410095542400292</v>
      </c>
      <c r="FF29" s="196">
        <f t="shared" si="133"/>
        <v>6.1059004889204598</v>
      </c>
      <c r="FG29" s="50">
        <f t="shared" si="134"/>
        <v>1276146.3684096413</v>
      </c>
      <c r="FH29" s="205">
        <f t="shared" si="135"/>
        <v>8798.7229350560574</v>
      </c>
      <c r="FI29" s="213">
        <f t="shared" si="136"/>
        <v>3.9444196423199696</v>
      </c>
      <c r="FJ29" s="25">
        <f t="shared" si="28"/>
        <v>6.6387599706526448</v>
      </c>
      <c r="FK29" s="305">
        <f t="shared" si="137"/>
        <v>4352712.3800473958</v>
      </c>
      <c r="FL29" s="205">
        <f t="shared" si="190"/>
        <v>631.30869817731423</v>
      </c>
      <c r="FM29" s="207">
        <f t="shared" si="29"/>
        <v>44.911670545998113</v>
      </c>
      <c r="FN29" s="196">
        <f t="shared" si="138"/>
        <v>6.1369771761402188</v>
      </c>
      <c r="FO29" s="50">
        <f t="shared" si="191"/>
        <v>1370809.7229030801</v>
      </c>
      <c r="FP29" s="205">
        <f t="shared" si="192"/>
        <v>9451.4040450832399</v>
      </c>
      <c r="FQ29" s="213">
        <f t="shared" si="193"/>
        <v>3.9754963295397285</v>
      </c>
      <c r="FR29" s="305">
        <f t="shared" si="30"/>
        <v>6.8922325892762979</v>
      </c>
      <c r="FS29" s="305">
        <f t="shared" si="139"/>
        <v>7802478.6554187974</v>
      </c>
      <c r="FT29" s="205">
        <f t="shared" si="140"/>
        <v>1131.6558992246316</v>
      </c>
      <c r="FU29" s="207">
        <f t="shared" si="31"/>
        <v>39.911630262915097</v>
      </c>
      <c r="FV29" s="196">
        <f t="shared" si="141"/>
        <v>6.2525838265654707</v>
      </c>
      <c r="FW29" s="50">
        <f t="shared" si="142"/>
        <v>1788890.783550146</v>
      </c>
      <c r="FX29" s="205">
        <f t="shared" si="143"/>
        <v>12333.972618790205</v>
      </c>
      <c r="FY29" s="213">
        <f t="shared" si="144"/>
        <v>4.0911029799649805</v>
      </c>
      <c r="FZ29" s="336">
        <f t="shared" si="145"/>
        <v>0.16937025145228737</v>
      </c>
      <c r="GA29" s="337">
        <f t="shared" si="146"/>
        <v>558945.20355199103</v>
      </c>
      <c r="GB29" s="360">
        <f t="shared" si="147"/>
        <v>3.5858883871151379</v>
      </c>
      <c r="GC29" s="336">
        <f t="shared" si="32"/>
        <v>0.17217787270492393</v>
      </c>
      <c r="GD29" s="337">
        <f t="shared" si="33"/>
        <v>568267.94065622974</v>
      </c>
      <c r="GE29" s="360">
        <f t="shared" si="148"/>
        <v>3.5930723090239853</v>
      </c>
      <c r="GF29" s="336">
        <f t="shared" si="34"/>
        <v>0.2256642779167112</v>
      </c>
      <c r="GG29" s="337">
        <f t="shared" si="35"/>
        <v>746256.49224621849</v>
      </c>
      <c r="GH29" s="360">
        <f t="shared" si="149"/>
        <v>3.7114072758075447</v>
      </c>
      <c r="GL29" s="30">
        <v>7</v>
      </c>
      <c r="GM29" s="53">
        <f t="shared" si="202"/>
        <v>0.84509804001425681</v>
      </c>
      <c r="GN29" s="363">
        <v>3.3315081199817942</v>
      </c>
      <c r="GO29" s="305">
        <f t="shared" si="150"/>
        <v>6.0478511716857923</v>
      </c>
      <c r="GP29" s="50">
        <f t="shared" si="151"/>
        <v>1116480.5756457732</v>
      </c>
      <c r="GQ29" s="305">
        <f t="shared" si="152"/>
        <v>7697.865613739451</v>
      </c>
      <c r="GR29" s="26">
        <f t="shared" si="153"/>
        <v>3.8863703250853012</v>
      </c>
      <c r="GS29" s="200">
        <f t="shared" si="154"/>
        <v>43.982297150257104</v>
      </c>
      <c r="GT29" s="196">
        <f t="shared" si="155"/>
        <v>1.6432779083723719</v>
      </c>
      <c r="GU29" s="202">
        <f t="shared" si="156"/>
        <v>6.5419316623997181</v>
      </c>
      <c r="GV29" s="337">
        <f t="shared" si="157"/>
        <v>3482825.0737800808</v>
      </c>
      <c r="GW29" s="196">
        <f t="shared" si="158"/>
        <v>505.14198305091537</v>
      </c>
      <c r="GX29" s="196">
        <f t="shared" si="159"/>
        <v>52.765797660459384</v>
      </c>
      <c r="GY29" s="196">
        <f t="shared" si="160"/>
        <v>6.2725279449764795</v>
      </c>
      <c r="GZ29" s="50">
        <f t="shared" si="161"/>
        <v>1872957.5958821229</v>
      </c>
      <c r="HA29" s="205">
        <f t="shared" si="162"/>
        <v>12913.593113784225</v>
      </c>
      <c r="HB29" s="213">
        <f t="shared" si="163"/>
        <v>4.1110470983759893</v>
      </c>
      <c r="HC29" s="25">
        <f t="shared" si="36"/>
        <v>6.5566630595781721</v>
      </c>
      <c r="HD29" s="305">
        <f t="shared" si="164"/>
        <v>3602990.0234480528</v>
      </c>
      <c r="HE29" s="205">
        <f t="shared" si="194"/>
        <v>522.5704670208587</v>
      </c>
      <c r="HF29" s="207">
        <f t="shared" si="37"/>
        <v>47.961860721150657</v>
      </c>
      <c r="HG29" s="196">
        <f t="shared" si="165"/>
        <v>6.3049086439932767</v>
      </c>
      <c r="HH29" s="50">
        <f t="shared" si="195"/>
        <v>2017941.8349194727</v>
      </c>
      <c r="HI29" s="205">
        <f t="shared" si="196"/>
        <v>13913.224645729382</v>
      </c>
      <c r="HJ29" s="213">
        <f t="shared" si="197"/>
        <v>4.1434277973927855</v>
      </c>
      <c r="HK29" s="305">
        <f t="shared" si="38"/>
        <v>6.8125588885919939</v>
      </c>
      <c r="HL29" s="305">
        <f t="shared" si="166"/>
        <v>6494696.9109420264</v>
      </c>
      <c r="HM29" s="205">
        <f t="shared" si="167"/>
        <v>941.97785056920964</v>
      </c>
      <c r="HN29" s="207">
        <f t="shared" si="39"/>
        <v>40.217084970298387</v>
      </c>
      <c r="HO29" s="196">
        <f t="shared" si="168"/>
        <v>6.4416486992668256</v>
      </c>
      <c r="HP29" s="50">
        <f t="shared" si="169"/>
        <v>2764704.3717682716</v>
      </c>
      <c r="HQ29" s="205">
        <f t="shared" si="170"/>
        <v>19061.973114293007</v>
      </c>
      <c r="HR29" s="213">
        <f t="shared" si="171"/>
        <v>4.2801678526663345</v>
      </c>
      <c r="HS29" s="336">
        <f t="shared" si="172"/>
        <v>0.19563788675664018</v>
      </c>
      <c r="HT29" s="337">
        <f t="shared" si="173"/>
        <v>676464.25855532056</v>
      </c>
      <c r="HU29" s="360">
        <f t="shared" si="174"/>
        <v>3.6687640086978832</v>
      </c>
      <c r="HV29" s="336">
        <f t="shared" si="40"/>
        <v>0.19874137367973405</v>
      </c>
      <c r="HW29" s="337">
        <f t="shared" si="41"/>
        <v>687268.97118484264</v>
      </c>
      <c r="HX29" s="360">
        <f t="shared" si="175"/>
        <v>3.6756458902266576</v>
      </c>
      <c r="HY29" s="336">
        <f t="shared" si="42"/>
        <v>0.25858461870611277</v>
      </c>
      <c r="HZ29" s="337">
        <f t="shared" si="43"/>
        <v>896119.45335257833</v>
      </c>
      <c r="IA29" s="360">
        <f t="shared" si="176"/>
        <v>3.7908850586799749</v>
      </c>
      <c r="IE29" s="303">
        <v>1.0022518421069917</v>
      </c>
      <c r="IF29" s="303">
        <v>0.90895737101860197</v>
      </c>
      <c r="IM29" s="205"/>
    </row>
    <row r="30" spans="2:247">
      <c r="B30" s="311" t="s">
        <v>26</v>
      </c>
      <c r="C30" s="311">
        <v>25</v>
      </c>
      <c r="D30" s="312"/>
      <c r="E30" s="318">
        <v>75</v>
      </c>
      <c r="M30" s="30">
        <v>7.5</v>
      </c>
      <c r="N30" s="53">
        <f t="shared" si="198"/>
        <v>0.87506126339170009</v>
      </c>
      <c r="O30" s="210">
        <v>3.597564539804698</v>
      </c>
      <c r="P30" s="196">
        <f t="shared" si="44"/>
        <v>5.9468032380874583</v>
      </c>
      <c r="Q30" s="50">
        <f t="shared" si="45"/>
        <v>884714.68925381301</v>
      </c>
      <c r="R30" s="196">
        <f t="shared" si="46"/>
        <v>6099.8954508796196</v>
      </c>
      <c r="S30" s="213">
        <f t="shared" si="47"/>
        <v>3.7853223914869676</v>
      </c>
      <c r="T30" s="200">
        <f t="shared" si="48"/>
        <v>47.123889803846893</v>
      </c>
      <c r="U30" s="198">
        <f t="shared" si="49"/>
        <v>1.673241131749815</v>
      </c>
      <c r="V30" s="202">
        <f t="shared" si="50"/>
        <v>6.5360289446372946</v>
      </c>
      <c r="W30" s="337">
        <f t="shared" si="51"/>
        <v>3435808.4593793433</v>
      </c>
      <c r="X30" s="196">
        <f t="shared" si="52"/>
        <v>498.3227873314612</v>
      </c>
      <c r="Y30" s="196">
        <f t="shared" si="53"/>
        <v>51.235537634174378</v>
      </c>
      <c r="Z30" s="196">
        <f t="shared" si="54"/>
        <v>6.2660928009661916</v>
      </c>
      <c r="AA30" s="422">
        <f t="shared" si="55"/>
        <v>1845409.7081129502</v>
      </c>
      <c r="AB30" s="196">
        <f t="shared" si="56"/>
        <v>12723.657039108844</v>
      </c>
      <c r="AC30" s="213">
        <f t="shared" si="57"/>
        <v>4.1046119543657005</v>
      </c>
      <c r="AD30" s="25">
        <f t="shared" si="3"/>
        <v>6.5501675940390207</v>
      </c>
      <c r="AE30" s="305">
        <f t="shared" si="58"/>
        <v>3549503.3797835</v>
      </c>
      <c r="AF30" s="205">
        <f t="shared" si="177"/>
        <v>514.81287119703927</v>
      </c>
      <c r="AG30" s="207">
        <f t="shared" si="59"/>
        <v>46.568166078578251</v>
      </c>
      <c r="AH30" s="196">
        <f t="shared" si="4"/>
        <v>6.2975519743959083</v>
      </c>
      <c r="AI30" s="50">
        <f t="shared" si="178"/>
        <v>1984047.0843949101</v>
      </c>
      <c r="AJ30" s="205">
        <f t="shared" si="179"/>
        <v>13679.52847560265</v>
      </c>
      <c r="AK30" s="213">
        <f t="shared" si="180"/>
        <v>4.1360711277954181</v>
      </c>
      <c r="AL30" s="305">
        <f t="shared" si="5"/>
        <v>6.7808185539823835</v>
      </c>
      <c r="AM30" s="305">
        <f t="shared" si="60"/>
        <v>6036963.5542502999</v>
      </c>
      <c r="AN30" s="205">
        <f t="shared" si="61"/>
        <v>875.589119981355</v>
      </c>
      <c r="AO30" s="207">
        <f t="shared" si="62"/>
        <v>41.138016583230225</v>
      </c>
      <c r="AP30" s="196">
        <f t="shared" si="6"/>
        <v>6.409681818009572</v>
      </c>
      <c r="AQ30" s="50">
        <f t="shared" si="63"/>
        <v>2568513.2948327628</v>
      </c>
      <c r="AR30" s="205">
        <f t="shared" si="64"/>
        <v>17709.282724681139</v>
      </c>
      <c r="AS30" s="213">
        <f t="shared" si="65"/>
        <v>4.2482009714090818</v>
      </c>
      <c r="AT30" s="336">
        <f t="shared" si="66"/>
        <v>0.25379906260102497</v>
      </c>
      <c r="AU30" s="337">
        <f t="shared" si="67"/>
        <v>875598.80686476862</v>
      </c>
      <c r="AV30" s="360">
        <f t="shared" si="68"/>
        <v>3.7808243145041738</v>
      </c>
      <c r="AW30" s="336">
        <f t="shared" si="69"/>
        <v>0.20814140941115603</v>
      </c>
      <c r="AX30" s="337">
        <f t="shared" si="7"/>
        <v>719486.00831921131</v>
      </c>
      <c r="AY30" s="360">
        <f t="shared" si="70"/>
        <v>3.6955415061282233</v>
      </c>
      <c r="AZ30" s="336">
        <f t="shared" si="71"/>
        <v>0.26329853617914739</v>
      </c>
      <c r="BA30" s="337">
        <f t="shared" si="8"/>
        <v>911951.35253896879</v>
      </c>
      <c r="BB30" s="360">
        <f t="shared" si="72"/>
        <v>3.7984908251847385</v>
      </c>
      <c r="BG30" s="30">
        <v>7.5</v>
      </c>
      <c r="BH30" s="53">
        <f t="shared" si="199"/>
        <v>0.87506126339170009</v>
      </c>
      <c r="BI30" s="363">
        <v>3.6128947146549351</v>
      </c>
      <c r="BJ30" s="305">
        <f t="shared" si="73"/>
        <v>5.991095806454803</v>
      </c>
      <c r="BK30" s="50">
        <f t="shared" si="74"/>
        <v>979706.08719797083</v>
      </c>
      <c r="BL30" s="305">
        <f t="shared" si="75"/>
        <v>6754.8383417690811</v>
      </c>
      <c r="BM30" s="349">
        <f t="shared" si="76"/>
        <v>3.8296149598543123</v>
      </c>
      <c r="BN30" s="200">
        <f t="shared" si="77"/>
        <v>47.123889803846893</v>
      </c>
      <c r="BO30" s="198">
        <f t="shared" si="78"/>
        <v>1.673241131749815</v>
      </c>
      <c r="BP30" s="202">
        <f t="shared" si="79"/>
        <v>6.5627179839924201</v>
      </c>
      <c r="BQ30" s="337">
        <f t="shared" si="80"/>
        <v>3653574.639032668</v>
      </c>
      <c r="BR30" s="196">
        <f t="shared" si="81"/>
        <v>529.90715849602009</v>
      </c>
      <c r="BS30" s="196">
        <f t="shared" si="82"/>
        <v>52.971978311927565</v>
      </c>
      <c r="BT30" s="196">
        <f t="shared" si="83"/>
        <v>6.2717429755881451</v>
      </c>
      <c r="BU30" s="50">
        <f t="shared" si="84"/>
        <v>1869575.3597179418</v>
      </c>
      <c r="BV30" s="205">
        <f t="shared" si="85"/>
        <v>12890.273407168876</v>
      </c>
      <c r="BW30" s="213">
        <f t="shared" si="86"/>
        <v>4.110262128987654</v>
      </c>
      <c r="BX30" s="305">
        <f t="shared" si="9"/>
        <v>6.576914366763063</v>
      </c>
      <c r="BY30" s="305">
        <f t="shared" si="87"/>
        <v>3774977.4940521657</v>
      </c>
      <c r="BZ30" s="205">
        <f t="shared" si="181"/>
        <v>547.51518578233799</v>
      </c>
      <c r="CA30" s="207">
        <f t="shared" si="182"/>
        <v>48.146423311762305</v>
      </c>
      <c r="CB30" s="196">
        <f t="shared" si="10"/>
        <v>6.3030648446368041</v>
      </c>
      <c r="CC30" s="50">
        <f t="shared" si="183"/>
        <v>2009392.8132434206</v>
      </c>
      <c r="CD30" s="205">
        <f t="shared" si="184"/>
        <v>13854.281193038207</v>
      </c>
      <c r="CE30" s="213">
        <f t="shared" si="185"/>
        <v>4.1415839980363138</v>
      </c>
      <c r="CF30" s="305">
        <f t="shared" si="11"/>
        <v>6.8587365662215607</v>
      </c>
      <c r="CG30" s="305">
        <f t="shared" si="88"/>
        <v>7223315.1978089632</v>
      </c>
      <c r="CH30" s="205">
        <f t="shared" si="89"/>
        <v>1047.6551896598164</v>
      </c>
      <c r="CI30" s="207">
        <f t="shared" si="12"/>
        <v>38.998342759410789</v>
      </c>
      <c r="CJ30" s="196">
        <f t="shared" si="13"/>
        <v>6.4523518698028361</v>
      </c>
      <c r="CK30" s="50">
        <f t="shared" si="90"/>
        <v>2833686.9479401582</v>
      </c>
      <c r="CL30" s="205">
        <f t="shared" si="91"/>
        <v>19537.591421179884</v>
      </c>
      <c r="CM30" s="213">
        <f t="shared" si="92"/>
        <v>4.2908710232023459</v>
      </c>
      <c r="CN30" s="336">
        <f t="shared" si="93"/>
        <v>0.21907449632183973</v>
      </c>
      <c r="CO30" s="337">
        <f t="shared" si="94"/>
        <v>774487.61263605114</v>
      </c>
      <c r="CP30" s="342">
        <f t="shared" si="95"/>
        <v>3.7275336293271017</v>
      </c>
      <c r="CQ30" s="336">
        <f t="shared" si="14"/>
        <v>0.22232620076587384</v>
      </c>
      <c r="CR30" s="337">
        <f t="shared" si="15"/>
        <v>786071.08509852423</v>
      </c>
      <c r="CS30" s="340">
        <f t="shared" si="96"/>
        <v>3.7339809748461783</v>
      </c>
      <c r="CT30" s="336">
        <f t="shared" si="16"/>
        <v>0.29389038826003178</v>
      </c>
      <c r="CU30" s="337">
        <f t="shared" si="17"/>
        <v>1041768.9826971445</v>
      </c>
      <c r="CV30" s="342">
        <f t="shared" si="97"/>
        <v>3.856290576141026</v>
      </c>
      <c r="CZ30" s="30">
        <v>7.5</v>
      </c>
      <c r="DA30" s="53">
        <f t="shared" si="200"/>
        <v>0.87506126339170009</v>
      </c>
      <c r="DB30" s="345">
        <v>3.1073095310135046</v>
      </c>
      <c r="DC30" s="25">
        <f t="shared" si="98"/>
        <v>5.7662525245108522</v>
      </c>
      <c r="DD30" s="50">
        <f t="shared" si="99"/>
        <v>583784.45243131684</v>
      </c>
      <c r="DE30" s="305">
        <f t="shared" si="100"/>
        <v>4025.0536912453458</v>
      </c>
      <c r="DF30" s="26">
        <f t="shared" si="101"/>
        <v>3.6047716779103616</v>
      </c>
      <c r="DG30" s="200">
        <f t="shared" si="102"/>
        <v>47.123889803846893</v>
      </c>
      <c r="DH30" s="196">
        <f t="shared" si="103"/>
        <v>1.673241131749815</v>
      </c>
      <c r="DI30" s="202">
        <f t="shared" si="104"/>
        <v>6.5360289446372946</v>
      </c>
      <c r="DJ30" s="337">
        <f t="shared" si="105"/>
        <v>3435808.4593793433</v>
      </c>
      <c r="DK30" s="196">
        <f t="shared" si="106"/>
        <v>498.3227873314612</v>
      </c>
      <c r="DL30" s="196">
        <f t="shared" si="107"/>
        <v>51.235575842019536</v>
      </c>
      <c r="DM30" s="196">
        <f t="shared" si="108"/>
        <v>6.0880856449093184</v>
      </c>
      <c r="DN30" s="50">
        <f t="shared" si="109"/>
        <v>1224857.7231388555</v>
      </c>
      <c r="DO30" s="205">
        <f t="shared" si="110"/>
        <v>8445.1000351888561</v>
      </c>
      <c r="DP30" s="213">
        <f t="shared" si="111"/>
        <v>3.9266047983088281</v>
      </c>
      <c r="DQ30" s="305">
        <f t="shared" si="18"/>
        <v>6.5501675940390207</v>
      </c>
      <c r="DR30" s="305">
        <f t="shared" si="112"/>
        <v>3549503.3797835</v>
      </c>
      <c r="DS30" s="205">
        <f t="shared" si="186"/>
        <v>514.81287119703927</v>
      </c>
      <c r="DT30" s="207">
        <f t="shared" si="19"/>
        <v>46.568200805827367</v>
      </c>
      <c r="DU30" s="196">
        <f t="shared" si="20"/>
        <v>6.1197942964495979</v>
      </c>
      <c r="DV30" s="50">
        <f t="shared" si="187"/>
        <v>1317632.4941944603</v>
      </c>
      <c r="DW30" s="205">
        <f t="shared" si="188"/>
        <v>9084.7598156721979</v>
      </c>
      <c r="DX30" s="213">
        <f t="shared" si="189"/>
        <v>3.9583134498491073</v>
      </c>
      <c r="DY30" s="25">
        <f t="shared" si="21"/>
        <v>6.7289236042870755</v>
      </c>
      <c r="DZ30" s="305">
        <f t="shared" si="113"/>
        <v>5357024.1508251633</v>
      </c>
      <c r="EA30" s="205">
        <f t="shared" si="114"/>
        <v>776.97206878738007</v>
      </c>
      <c r="EB30" s="207">
        <f t="shared" si="22"/>
        <v>41.519642594098073</v>
      </c>
      <c r="EC30" s="196">
        <f t="shared" si="23"/>
        <v>6.2134538875976641</v>
      </c>
      <c r="ED30" s="50">
        <f t="shared" si="115"/>
        <v>1634759.5668543377</v>
      </c>
      <c r="EE30" s="205">
        <f t="shared" si="116"/>
        <v>11271.274871164613</v>
      </c>
      <c r="EF30" s="213">
        <f t="shared" si="117"/>
        <v>4.0519730409971739</v>
      </c>
      <c r="EG30" s="336">
        <f t="shared" si="118"/>
        <v>0.15394778307226289</v>
      </c>
      <c r="EH30" s="337">
        <f t="shared" si="119"/>
        <v>512745.87314500939</v>
      </c>
      <c r="EI30" s="360">
        <f t="shared" si="120"/>
        <v>3.5484213270180449</v>
      </c>
      <c r="EJ30" s="336">
        <f t="shared" si="24"/>
        <v>0.15640914666136885</v>
      </c>
      <c r="EK30" s="337">
        <f t="shared" si="25"/>
        <v>520989.00463770295</v>
      </c>
      <c r="EL30" s="360">
        <f t="shared" si="121"/>
        <v>3.5553477111029452</v>
      </c>
      <c r="EM30" s="336">
        <f t="shared" si="26"/>
        <v>0.19037668077115824</v>
      </c>
      <c r="EN30" s="337">
        <f t="shared" si="27"/>
        <v>634898.18703588238</v>
      </c>
      <c r="EO30" s="360">
        <f t="shared" si="122"/>
        <v>3.6412232403392943</v>
      </c>
      <c r="ES30" s="30">
        <v>7.5</v>
      </c>
      <c r="ET30" s="53">
        <f t="shared" si="201"/>
        <v>0.87506126339170009</v>
      </c>
      <c r="EU30" s="345">
        <v>3.3425476160436021</v>
      </c>
      <c r="EV30" s="305">
        <f t="shared" si="123"/>
        <v>5.7501304794118511</v>
      </c>
      <c r="EW30" s="50">
        <f t="shared" si="124"/>
        <v>562510.30037140206</v>
      </c>
      <c r="EX30" s="305">
        <f t="shared" si="125"/>
        <v>3878.3735185887281</v>
      </c>
      <c r="EY30" s="349">
        <f t="shared" si="126"/>
        <v>3.5886496328113604</v>
      </c>
      <c r="EZ30" s="200">
        <f t="shared" si="127"/>
        <v>47.123889803846893</v>
      </c>
      <c r="FA30" s="198">
        <f t="shared" si="128"/>
        <v>1.673241131749815</v>
      </c>
      <c r="FB30" s="196">
        <f t="shared" si="129"/>
        <v>6.6390427367786495</v>
      </c>
      <c r="FC30" s="337">
        <f t="shared" si="130"/>
        <v>4355547.3237046283</v>
      </c>
      <c r="FD30" s="196">
        <f t="shared" si="131"/>
        <v>631.71987273547188</v>
      </c>
      <c r="FE30" s="196">
        <f t="shared" si="132"/>
        <v>49.229418692034677</v>
      </c>
      <c r="FF30" s="196">
        <f t="shared" si="133"/>
        <v>6.1123898993599983</v>
      </c>
      <c r="FG30" s="50">
        <f t="shared" si="134"/>
        <v>1295358.2617221342</v>
      </c>
      <c r="FH30" s="205">
        <f t="shared" si="135"/>
        <v>8931.1843285913019</v>
      </c>
      <c r="FI30" s="213">
        <f t="shared" si="136"/>
        <v>3.9509090527595077</v>
      </c>
      <c r="FJ30" s="25">
        <f t="shared" si="28"/>
        <v>6.6534042242220925</v>
      </c>
      <c r="FK30" s="305">
        <f t="shared" si="137"/>
        <v>4501986.8717756132</v>
      </c>
      <c r="FL30" s="205">
        <f t="shared" si="190"/>
        <v>652.95917190859143</v>
      </c>
      <c r="FM30" s="207">
        <f t="shared" si="29"/>
        <v>44.74479729228819</v>
      </c>
      <c r="FN30" s="196">
        <f t="shared" si="138"/>
        <v>6.1431472281345272</v>
      </c>
      <c r="FO30" s="50">
        <f t="shared" si="191"/>
        <v>1390423.9124118714</v>
      </c>
      <c r="FP30" s="205">
        <f t="shared" si="192"/>
        <v>9586.6391743408731</v>
      </c>
      <c r="FQ30" s="213">
        <f t="shared" si="193"/>
        <v>3.9816663815340365</v>
      </c>
      <c r="FR30" s="305">
        <f t="shared" si="30"/>
        <v>6.9053359335232196</v>
      </c>
      <c r="FS30" s="305">
        <f t="shared" si="139"/>
        <v>8041479.0256148987</v>
      </c>
      <c r="FT30" s="205">
        <f t="shared" si="140"/>
        <v>1166.3200349171336</v>
      </c>
      <c r="FU30" s="207">
        <f t="shared" si="31"/>
        <v>39.765046782877207</v>
      </c>
      <c r="FV30" s="196">
        <f t="shared" si="141"/>
        <v>6.2576531440047676</v>
      </c>
      <c r="FW30" s="50">
        <f t="shared" si="142"/>
        <v>1809894.0154230399</v>
      </c>
      <c r="FX30" s="205">
        <f t="shared" si="143"/>
        <v>12478.784861778158</v>
      </c>
      <c r="FY30" s="213">
        <f t="shared" si="144"/>
        <v>4.0961722974042774</v>
      </c>
      <c r="FZ30" s="336">
        <f t="shared" si="145"/>
        <v>0.17223145643245771</v>
      </c>
      <c r="GA30" s="337">
        <f t="shared" si="146"/>
        <v>568445.8849757557</v>
      </c>
      <c r="GB30" s="360">
        <f t="shared" si="147"/>
        <v>3.5932082803387435</v>
      </c>
      <c r="GC30" s="336">
        <f t="shared" si="32"/>
        <v>0.17497052806813543</v>
      </c>
      <c r="GD30" s="337">
        <f t="shared" si="33"/>
        <v>577542.92137832008</v>
      </c>
      <c r="GE30" s="360">
        <f t="shared" si="148"/>
        <v>3.6001034187170884</v>
      </c>
      <c r="GF30" s="336">
        <f t="shared" si="34"/>
        <v>0.22872871648140569</v>
      </c>
      <c r="GG30" s="337">
        <f t="shared" si="35"/>
        <v>756477.35677162872</v>
      </c>
      <c r="GH30" s="360">
        <f t="shared" si="149"/>
        <v>3.7173150864509705</v>
      </c>
      <c r="GL30" s="30">
        <v>7.5</v>
      </c>
      <c r="GM30" s="53">
        <f t="shared" si="202"/>
        <v>0.87506126339170009</v>
      </c>
      <c r="GN30" s="363">
        <v>3.339552825333453</v>
      </c>
      <c r="GO30" s="305">
        <f t="shared" si="150"/>
        <v>6.0531032387801424</v>
      </c>
      <c r="GP30" s="50">
        <f t="shared" si="151"/>
        <v>1130064.5172488235</v>
      </c>
      <c r="GQ30" s="305">
        <f t="shared" si="152"/>
        <v>7791.5236309464981</v>
      </c>
      <c r="GR30" s="26">
        <f t="shared" si="153"/>
        <v>3.8916223921796513</v>
      </c>
      <c r="GS30" s="200">
        <f t="shared" si="154"/>
        <v>47.123889803846893</v>
      </c>
      <c r="GT30" s="196">
        <f t="shared" si="155"/>
        <v>1.673241131749815</v>
      </c>
      <c r="GU30" s="202">
        <f t="shared" si="156"/>
        <v>6.5582638277521061</v>
      </c>
      <c r="GV30" s="337">
        <f t="shared" si="157"/>
        <v>3616294.807175824</v>
      </c>
      <c r="GW30" s="196">
        <f t="shared" si="158"/>
        <v>524.5001662431672</v>
      </c>
      <c r="GX30" s="196">
        <f t="shared" si="159"/>
        <v>52.57670196442659</v>
      </c>
      <c r="GY30" s="196">
        <f t="shared" si="160"/>
        <v>6.2797042984923541</v>
      </c>
      <c r="GZ30" s="50">
        <f t="shared" si="161"/>
        <v>1904163.7734830568</v>
      </c>
      <c r="HA30" s="205">
        <f t="shared" si="162"/>
        <v>13128.75221886004</v>
      </c>
      <c r="HB30" s="213">
        <f t="shared" si="163"/>
        <v>4.118223451891863</v>
      </c>
      <c r="HC30" s="25">
        <f t="shared" si="36"/>
        <v>6.57245057535222</v>
      </c>
      <c r="HD30" s="305">
        <f t="shared" si="164"/>
        <v>3736376.0133803803</v>
      </c>
      <c r="HE30" s="205">
        <f t="shared" si="194"/>
        <v>541.9165042286636</v>
      </c>
      <c r="HF30" s="207">
        <f t="shared" si="37"/>
        <v>47.787155205144813</v>
      </c>
      <c r="HG30" s="196">
        <f t="shared" si="165"/>
        <v>6.3117570792386193</v>
      </c>
      <c r="HH30" s="50">
        <f t="shared" si="195"/>
        <v>2050015.1908430639</v>
      </c>
      <c r="HI30" s="205">
        <f t="shared" si="196"/>
        <v>14134.362737217123</v>
      </c>
      <c r="HJ30" s="213">
        <f t="shared" si="197"/>
        <v>4.1502762326381291</v>
      </c>
      <c r="HK30" s="305">
        <f t="shared" si="38"/>
        <v>6.8256207244583029</v>
      </c>
      <c r="HL30" s="305">
        <f t="shared" si="166"/>
        <v>6692998.450477846</v>
      </c>
      <c r="HM30" s="205">
        <f t="shared" si="167"/>
        <v>970.73910926040583</v>
      </c>
      <c r="HN30" s="207">
        <f t="shared" si="39"/>
        <v>40.068230326614795</v>
      </c>
      <c r="HO30" s="196">
        <f t="shared" si="168"/>
        <v>6.4469025771706665</v>
      </c>
      <c r="HP30" s="50">
        <f t="shared" si="169"/>
        <v>2798353.5103755556</v>
      </c>
      <c r="HQ30" s="205">
        <f t="shared" si="170"/>
        <v>19293.975849196966</v>
      </c>
      <c r="HR30" s="213">
        <f t="shared" si="171"/>
        <v>4.2854217305701763</v>
      </c>
      <c r="HS30" s="336">
        <f t="shared" si="172"/>
        <v>0.19908085141000789</v>
      </c>
      <c r="HT30" s="337">
        <f t="shared" si="173"/>
        <v>688451.00499763712</v>
      </c>
      <c r="HU30" s="360">
        <f t="shared" si="174"/>
        <v>3.6763921916506876</v>
      </c>
      <c r="HV30" s="336">
        <f t="shared" si="40"/>
        <v>0.20210868057873904</v>
      </c>
      <c r="HW30" s="337">
        <f t="shared" si="41"/>
        <v>698994.97867834149</v>
      </c>
      <c r="HX30" s="360">
        <f t="shared" si="175"/>
        <v>3.6829932093453031</v>
      </c>
      <c r="HY30" s="336">
        <f t="shared" si="42"/>
        <v>0.26193640161019449</v>
      </c>
      <c r="HZ30" s="337">
        <f t="shared" si="43"/>
        <v>907847.15802156681</v>
      </c>
      <c r="IA30" s="360">
        <f t="shared" si="176"/>
        <v>3.7965318917717576</v>
      </c>
      <c r="IE30" s="303">
        <v>1.0021631864732372</v>
      </c>
      <c r="IF30" s="303">
        <v>0.90890362878747344</v>
      </c>
      <c r="IM30" s="205"/>
    </row>
    <row r="31" spans="2:247" ht="15.75" thickBot="1">
      <c r="B31" s="313" t="s">
        <v>27</v>
      </c>
      <c r="C31" s="313">
        <v>5</v>
      </c>
      <c r="D31" s="314"/>
      <c r="E31" s="315">
        <v>95</v>
      </c>
      <c r="M31" s="30">
        <v>8</v>
      </c>
      <c r="N31" s="53">
        <f t="shared" si="198"/>
        <v>0.90308998699194354</v>
      </c>
      <c r="O31" s="210">
        <v>3.605373682978704</v>
      </c>
      <c r="P31" s="196">
        <f t="shared" si="44"/>
        <v>5.9515798317863808</v>
      </c>
      <c r="Q31" s="50">
        <f t="shared" si="45"/>
        <v>894498.94315282931</v>
      </c>
      <c r="R31" s="196">
        <f t="shared" si="46"/>
        <v>6167.3555332924016</v>
      </c>
      <c r="S31" s="213">
        <f t="shared" si="47"/>
        <v>3.7900989851858906</v>
      </c>
      <c r="T31" s="200">
        <f t="shared" si="48"/>
        <v>50.26548245743669</v>
      </c>
      <c r="U31" s="198">
        <f t="shared" si="49"/>
        <v>1.7012698553500587</v>
      </c>
      <c r="V31" s="202">
        <f t="shared" si="50"/>
        <v>6.5507808939941885</v>
      </c>
      <c r="W31" s="337">
        <f t="shared" si="51"/>
        <v>3554519.4418514129</v>
      </c>
      <c r="X31" s="196">
        <f t="shared" si="52"/>
        <v>515.54039080724522</v>
      </c>
      <c r="Y31" s="196">
        <f t="shared" si="53"/>
        <v>51.068793513045378</v>
      </c>
      <c r="Z31" s="196">
        <f t="shared" si="54"/>
        <v>6.2724189863127622</v>
      </c>
      <c r="AA31" s="422">
        <f t="shared" si="55"/>
        <v>1872487.7548695032</v>
      </c>
      <c r="AB31" s="196">
        <f t="shared" si="56"/>
        <v>12910.353672764055</v>
      </c>
      <c r="AC31" s="213">
        <f t="shared" si="57"/>
        <v>4.1109381397122711</v>
      </c>
      <c r="AD31" s="25">
        <f t="shared" si="3"/>
        <v>6.5644101370107908</v>
      </c>
      <c r="AE31" s="305">
        <f t="shared" si="58"/>
        <v>3667837.9272110197</v>
      </c>
      <c r="AF31" s="205">
        <f t="shared" si="177"/>
        <v>531.97587728683186</v>
      </c>
      <c r="AG31" s="207">
        <f t="shared" si="59"/>
        <v>46.414355880006511</v>
      </c>
      <c r="AH31" s="196">
        <f t="shared" si="4"/>
        <v>6.3035812947993648</v>
      </c>
      <c r="AI31" s="50">
        <f t="shared" si="178"/>
        <v>2011783.7451215107</v>
      </c>
      <c r="AJ31" s="205">
        <f t="shared" si="179"/>
        <v>13870.766094513987</v>
      </c>
      <c r="AK31" s="213">
        <f t="shared" si="180"/>
        <v>4.1421004481988737</v>
      </c>
      <c r="AL31" s="305">
        <f t="shared" si="5"/>
        <v>6.7934022635290603</v>
      </c>
      <c r="AM31" s="305">
        <f t="shared" si="60"/>
        <v>6214443.7810678985</v>
      </c>
      <c r="AN31" s="205">
        <f t="shared" si="61"/>
        <v>901.33049711852584</v>
      </c>
      <c r="AO31" s="207">
        <f t="shared" si="62"/>
        <v>40.991947533399127</v>
      </c>
      <c r="AP31" s="196">
        <f t="shared" si="6"/>
        <v>6.4147037979461139</v>
      </c>
      <c r="AQ31" s="50">
        <f t="shared" si="63"/>
        <v>2598386.7798252958</v>
      </c>
      <c r="AR31" s="205">
        <f t="shared" si="64"/>
        <v>17915.253234068256</v>
      </c>
      <c r="AS31" s="213">
        <f t="shared" si="65"/>
        <v>4.2532229513456237</v>
      </c>
      <c r="AT31" s="336">
        <f t="shared" si="66"/>
        <v>0.25883050473515667</v>
      </c>
      <c r="AU31" s="337">
        <f t="shared" si="67"/>
        <v>892998.31781632057</v>
      </c>
      <c r="AV31" s="360">
        <f t="shared" si="68"/>
        <v>3.7893697941875204</v>
      </c>
      <c r="AW31" s="336">
        <f t="shared" si="69"/>
        <v>0.21128400030636366</v>
      </c>
      <c r="AX31" s="337">
        <f t="shared" si="7"/>
        <v>730429.21777233761</v>
      </c>
      <c r="AY31" s="360">
        <f t="shared" si="70"/>
        <v>3.7020972904113876</v>
      </c>
      <c r="AZ31" s="336">
        <f t="shared" si="71"/>
        <v>0.26656507385861716</v>
      </c>
      <c r="BA31" s="337">
        <f t="shared" si="8"/>
        <v>923377.18811588385</v>
      </c>
      <c r="BB31" s="360">
        <f t="shared" si="72"/>
        <v>3.8038982945722131</v>
      </c>
      <c r="BG31" s="30">
        <v>8</v>
      </c>
      <c r="BH31" s="53">
        <f t="shared" si="199"/>
        <v>0.90308998699194354</v>
      </c>
      <c r="BI31" s="363">
        <v>3.6208382277867868</v>
      </c>
      <c r="BJ31" s="305">
        <f t="shared" si="73"/>
        <v>5.9957009470974381</v>
      </c>
      <c r="BK31" s="50">
        <f t="shared" si="74"/>
        <v>990149.89806586248</v>
      </c>
      <c r="BL31" s="305">
        <f t="shared" si="75"/>
        <v>6826.8459111885859</v>
      </c>
      <c r="BM31" s="349">
        <f t="shared" si="76"/>
        <v>3.8342201004969478</v>
      </c>
      <c r="BN31" s="200">
        <f t="shared" si="77"/>
        <v>50.26548245743669</v>
      </c>
      <c r="BO31" s="198">
        <f t="shared" si="78"/>
        <v>1.7012698553500587</v>
      </c>
      <c r="BP31" s="202">
        <f t="shared" si="79"/>
        <v>6.576895056145128</v>
      </c>
      <c r="BQ31" s="337">
        <f t="shared" si="80"/>
        <v>3774809.6458972851</v>
      </c>
      <c r="BR31" s="196">
        <f t="shared" si="81"/>
        <v>547.49084142165043</v>
      </c>
      <c r="BS31" s="196">
        <f t="shared" si="82"/>
        <v>52.797214413594382</v>
      </c>
      <c r="BT31" s="196">
        <f t="shared" si="83"/>
        <v>6.2778355361918887</v>
      </c>
      <c r="BU31" s="50">
        <f t="shared" si="84"/>
        <v>1895987.7900014722</v>
      </c>
      <c r="BV31" s="205">
        <f t="shared" si="85"/>
        <v>13072.38077499055</v>
      </c>
      <c r="BW31" s="213">
        <f t="shared" si="86"/>
        <v>4.1163546895913985</v>
      </c>
      <c r="BX31" s="305">
        <f t="shared" si="9"/>
        <v>6.5905786310448891</v>
      </c>
      <c r="BY31" s="305">
        <f t="shared" si="87"/>
        <v>3895638.3367098798</v>
      </c>
      <c r="BZ31" s="205">
        <f t="shared" si="181"/>
        <v>565.01559307972752</v>
      </c>
      <c r="CA31" s="207">
        <f t="shared" si="182"/>
        <v>47.985247559051757</v>
      </c>
      <c r="CB31" s="196">
        <f t="shared" si="10"/>
        <v>6.3088646112267988</v>
      </c>
      <c r="CC31" s="50">
        <f t="shared" si="183"/>
        <v>2036407.1406861541</v>
      </c>
      <c r="CD31" s="205">
        <f t="shared" si="184"/>
        <v>14040.538497317268</v>
      </c>
      <c r="CE31" s="213">
        <f t="shared" si="185"/>
        <v>4.1473837646263085</v>
      </c>
      <c r="CF31" s="305">
        <f t="shared" si="11"/>
        <v>6.868627949392538</v>
      </c>
      <c r="CG31" s="305">
        <f t="shared" si="88"/>
        <v>7389719.4267512541</v>
      </c>
      <c r="CH31" s="205">
        <f t="shared" si="89"/>
        <v>1071.7901262171483</v>
      </c>
      <c r="CI31" s="207">
        <f t="shared" si="12"/>
        <v>38.883898969762683</v>
      </c>
      <c r="CJ31" s="196">
        <f t="shared" si="13"/>
        <v>6.4561755054373204</v>
      </c>
      <c r="CK31" s="50">
        <f t="shared" si="90"/>
        <v>2858745.5753849614</v>
      </c>
      <c r="CL31" s="205">
        <f t="shared" si="91"/>
        <v>19710.364643341218</v>
      </c>
      <c r="CM31" s="213">
        <f t="shared" si="92"/>
        <v>4.2946946588368293</v>
      </c>
      <c r="CN31" s="336">
        <f t="shared" si="93"/>
        <v>0.22232175412817498</v>
      </c>
      <c r="CO31" s="337">
        <f t="shared" si="94"/>
        <v>786055.24299640278</v>
      </c>
      <c r="CP31" s="342">
        <f t="shared" si="95"/>
        <v>3.7339722221939131</v>
      </c>
      <c r="CQ31" s="336">
        <f t="shared" si="14"/>
        <v>0.2254887010066948</v>
      </c>
      <c r="CR31" s="337">
        <f t="shared" si="15"/>
        <v>797339.52829949697</v>
      </c>
      <c r="CS31" s="340">
        <f t="shared" si="96"/>
        <v>3.740162448280294</v>
      </c>
      <c r="CT31" s="336">
        <f t="shared" si="16"/>
        <v>0.29663503582420231</v>
      </c>
      <c r="CU31" s="337">
        <f t="shared" si="17"/>
        <v>1051606.8377812353</v>
      </c>
      <c r="CV31" s="342">
        <f t="shared" si="97"/>
        <v>3.8603725547221988</v>
      </c>
      <c r="CZ31" s="30">
        <v>8</v>
      </c>
      <c r="DA31" s="53">
        <f t="shared" si="200"/>
        <v>0.90308998699194354</v>
      </c>
      <c r="DB31" s="345">
        <v>3.1139928397593879</v>
      </c>
      <c r="DC31" s="25">
        <f t="shared" si="98"/>
        <v>5.7710377113814548</v>
      </c>
      <c r="DD31" s="50">
        <f t="shared" si="99"/>
        <v>590252.33171973727</v>
      </c>
      <c r="DE31" s="305">
        <f t="shared" si="100"/>
        <v>4069.6481666479758</v>
      </c>
      <c r="DF31" s="26">
        <f t="shared" si="101"/>
        <v>3.6095568647809637</v>
      </c>
      <c r="DG31" s="200">
        <f t="shared" si="102"/>
        <v>50.26548245743669</v>
      </c>
      <c r="DH31" s="196">
        <f t="shared" si="103"/>
        <v>1.7012698553500587</v>
      </c>
      <c r="DI31" s="202">
        <f t="shared" si="104"/>
        <v>6.5507808939941885</v>
      </c>
      <c r="DJ31" s="337">
        <f t="shared" si="105"/>
        <v>3554519.4418514129</v>
      </c>
      <c r="DK31" s="196">
        <f t="shared" si="106"/>
        <v>515.54039080724522</v>
      </c>
      <c r="DL31" s="196">
        <f t="shared" si="107"/>
        <v>51.068831742290257</v>
      </c>
      <c r="DM31" s="196">
        <f t="shared" si="108"/>
        <v>6.0944937270696222</v>
      </c>
      <c r="DN31" s="50">
        <f t="shared" si="109"/>
        <v>1243064.6809434257</v>
      </c>
      <c r="DO31" s="205">
        <f t="shared" si="110"/>
        <v>8570.632639581494</v>
      </c>
      <c r="DP31" s="213">
        <f t="shared" si="111"/>
        <v>3.9330128804691316</v>
      </c>
      <c r="DQ31" s="305">
        <f t="shared" si="18"/>
        <v>6.5644101370107908</v>
      </c>
      <c r="DR31" s="305">
        <f t="shared" si="112"/>
        <v>3667837.9272110197</v>
      </c>
      <c r="DS31" s="205">
        <f t="shared" si="186"/>
        <v>531.97587728683186</v>
      </c>
      <c r="DT31" s="207">
        <f t="shared" si="19"/>
        <v>46.414390625017205</v>
      </c>
      <c r="DU31" s="196">
        <f t="shared" si="20"/>
        <v>6.1259021514327534</v>
      </c>
      <c r="DV31" s="50">
        <f t="shared" si="187"/>
        <v>1336294.4092800128</v>
      </c>
      <c r="DW31" s="205">
        <f t="shared" si="188"/>
        <v>9213.4292413274616</v>
      </c>
      <c r="DX31" s="213">
        <f t="shared" si="189"/>
        <v>3.9644213048322627</v>
      </c>
      <c r="DY31" s="25">
        <f t="shared" si="21"/>
        <v>6.7416954744445921</v>
      </c>
      <c r="DZ31" s="305">
        <f t="shared" si="113"/>
        <v>5516904.6047611162</v>
      </c>
      <c r="EA31" s="205">
        <f t="shared" si="114"/>
        <v>800.16081006534284</v>
      </c>
      <c r="EB31" s="207">
        <f t="shared" si="22"/>
        <v>41.380601544502071</v>
      </c>
      <c r="EC31" s="196">
        <f t="shared" si="23"/>
        <v>6.2186468839362572</v>
      </c>
      <c r="ED31" s="50">
        <f t="shared" si="115"/>
        <v>1654424.237549908</v>
      </c>
      <c r="EE31" s="205">
        <f t="shared" si="116"/>
        <v>11406.858056089603</v>
      </c>
      <c r="EF31" s="213">
        <f t="shared" si="117"/>
        <v>4.057166037335767</v>
      </c>
      <c r="EG31" s="336">
        <f t="shared" si="118"/>
        <v>0.1565166464035532</v>
      </c>
      <c r="EH31" s="337">
        <f t="shared" si="119"/>
        <v>521349.05552005343</v>
      </c>
      <c r="EI31" s="360">
        <f t="shared" si="120"/>
        <v>3.5556477445059369</v>
      </c>
      <c r="EJ31" s="336">
        <f t="shared" si="24"/>
        <v>0.15892135345240543</v>
      </c>
      <c r="EK31" s="337">
        <f t="shared" si="25"/>
        <v>529403.91289048432</v>
      </c>
      <c r="EL31" s="360">
        <f t="shared" si="121"/>
        <v>3.5623063003014939</v>
      </c>
      <c r="EM31" s="336">
        <f t="shared" si="26"/>
        <v>0.19300972336561517</v>
      </c>
      <c r="EN31" s="337">
        <f t="shared" si="27"/>
        <v>643740.11798069382</v>
      </c>
      <c r="EO31" s="360">
        <f t="shared" si="122"/>
        <v>3.6472297286691129</v>
      </c>
      <c r="ES31" s="30">
        <v>8</v>
      </c>
      <c r="ET31" s="53">
        <f t="shared" si="201"/>
        <v>0.90308998699194354</v>
      </c>
      <c r="EU31" s="345">
        <v>3.3495415698445883</v>
      </c>
      <c r="EV31" s="305">
        <f t="shared" si="123"/>
        <v>5.7548995345326812</v>
      </c>
      <c r="EW31" s="50">
        <f t="shared" si="124"/>
        <v>568721.35315139627</v>
      </c>
      <c r="EX31" s="305">
        <f t="shared" si="125"/>
        <v>3921.197236854121</v>
      </c>
      <c r="EY31" s="349">
        <f t="shared" si="126"/>
        <v>3.5934186879321905</v>
      </c>
      <c r="EZ31" s="200">
        <f t="shared" si="127"/>
        <v>50.26548245743669</v>
      </c>
      <c r="FA31" s="198">
        <f t="shared" si="128"/>
        <v>1.7012698553500587</v>
      </c>
      <c r="FB31" s="196">
        <f t="shared" si="129"/>
        <v>6.6532173114614022</v>
      </c>
      <c r="FC31" s="337">
        <f t="shared" si="130"/>
        <v>4500049.7121363897</v>
      </c>
      <c r="FD31" s="196">
        <f t="shared" si="131"/>
        <v>652.67821014883771</v>
      </c>
      <c r="FE31" s="196">
        <f t="shared" si="132"/>
        <v>49.060797714325432</v>
      </c>
      <c r="FF31" s="196">
        <f t="shared" si="133"/>
        <v>6.1184180087593667</v>
      </c>
      <c r="FG31" s="50">
        <f t="shared" si="134"/>
        <v>1313463.5004015733</v>
      </c>
      <c r="FH31" s="205">
        <f t="shared" si="135"/>
        <v>9056.0156040287511</v>
      </c>
      <c r="FI31" s="213">
        <f t="shared" si="136"/>
        <v>3.9569371621588765</v>
      </c>
      <c r="FJ31" s="25">
        <f t="shared" si="28"/>
        <v>6.6670596788138665</v>
      </c>
      <c r="FK31" s="305">
        <f t="shared" si="137"/>
        <v>4645791.1122939587</v>
      </c>
      <c r="FL31" s="205">
        <f t="shared" si="190"/>
        <v>673.81625134489116</v>
      </c>
      <c r="FM31" s="207">
        <f t="shared" si="29"/>
        <v>44.589369911157689</v>
      </c>
      <c r="FN31" s="196">
        <f t="shared" si="138"/>
        <v>6.148875953839573</v>
      </c>
      <c r="FO31" s="50">
        <f t="shared" si="191"/>
        <v>1408886.3251972718</v>
      </c>
      <c r="FP31" s="205">
        <f t="shared" si="192"/>
        <v>9713.9330795171409</v>
      </c>
      <c r="FQ31" s="213">
        <f t="shared" si="193"/>
        <v>3.9873951072390823</v>
      </c>
      <c r="FR31" s="305">
        <f t="shared" si="30"/>
        <v>6.9175466180151126</v>
      </c>
      <c r="FS31" s="305">
        <f t="shared" si="139"/>
        <v>8270782.8399623083</v>
      </c>
      <c r="FT31" s="205">
        <f t="shared" si="140"/>
        <v>1199.5778015424532</v>
      </c>
      <c r="FU31" s="207">
        <f t="shared" si="31"/>
        <v>39.62826198937438</v>
      </c>
      <c r="FV31" s="196">
        <f t="shared" si="141"/>
        <v>6.2623575515510996</v>
      </c>
      <c r="FW31" s="50">
        <f t="shared" si="142"/>
        <v>1829605.8977425722</v>
      </c>
      <c r="FX31" s="205">
        <f t="shared" si="143"/>
        <v>12614.693559519577</v>
      </c>
      <c r="FY31" s="213">
        <f t="shared" si="144"/>
        <v>4.1008767049506094</v>
      </c>
      <c r="FZ31" s="336">
        <f t="shared" si="145"/>
        <v>0.17493465750357795</v>
      </c>
      <c r="GA31" s="337">
        <f t="shared" si="146"/>
        <v>577423.77558622661</v>
      </c>
      <c r="GB31" s="360">
        <f t="shared" si="147"/>
        <v>3.6000138155097101</v>
      </c>
      <c r="GC31" s="336">
        <f t="shared" si="32"/>
        <v>0.17760703068380573</v>
      </c>
      <c r="GD31" s="337">
        <f t="shared" si="33"/>
        <v>586301.06982073537</v>
      </c>
      <c r="GE31" s="360">
        <f t="shared" si="148"/>
        <v>3.6066398400400761</v>
      </c>
      <c r="GF31" s="336">
        <f t="shared" si="34"/>
        <v>0.23161084079167413</v>
      </c>
      <c r="GG31" s="337">
        <f t="shared" si="35"/>
        <v>766092.55250112643</v>
      </c>
      <c r="GH31" s="360">
        <f t="shared" si="149"/>
        <v>3.7228003938055121</v>
      </c>
      <c r="GL31" s="30">
        <v>8</v>
      </c>
      <c r="GM31" s="53">
        <f t="shared" si="202"/>
        <v>0.90308998699194354</v>
      </c>
      <c r="GN31" s="363">
        <v>3.3470465362989654</v>
      </c>
      <c r="GO31" s="305">
        <f t="shared" si="150"/>
        <v>6.0579872458635879</v>
      </c>
      <c r="GP31" s="50">
        <f t="shared" si="151"/>
        <v>1142844.7718209638</v>
      </c>
      <c r="GQ31" s="305">
        <f t="shared" si="152"/>
        <v>7879.6404189603081</v>
      </c>
      <c r="GR31" s="26">
        <f t="shared" si="153"/>
        <v>3.8965063992630968</v>
      </c>
      <c r="GS31" s="200">
        <f t="shared" si="154"/>
        <v>50.26548245743669</v>
      </c>
      <c r="GT31" s="196">
        <f t="shared" si="155"/>
        <v>1.7012698553500587</v>
      </c>
      <c r="GU31" s="202">
        <f t="shared" si="156"/>
        <v>6.5734896760775543</v>
      </c>
      <c r="GV31" s="337">
        <f t="shared" si="157"/>
        <v>3745326.4364891546</v>
      </c>
      <c r="GW31" s="196">
        <f t="shared" si="158"/>
        <v>543.21465569551401</v>
      </c>
      <c r="GX31" s="196">
        <f t="shared" si="159"/>
        <v>52.398797542794405</v>
      </c>
      <c r="GY31" s="196">
        <f t="shared" si="160"/>
        <v>6.2863759572806677</v>
      </c>
      <c r="GZ31" s="50">
        <f t="shared" si="161"/>
        <v>1933641.4951517012</v>
      </c>
      <c r="HA31" s="205">
        <f t="shared" si="162"/>
        <v>13331.994035112142</v>
      </c>
      <c r="HB31" s="213">
        <f t="shared" si="163"/>
        <v>4.1248951106801774</v>
      </c>
      <c r="HC31" s="25">
        <f t="shared" si="36"/>
        <v>6.5871661659055878</v>
      </c>
      <c r="HD31" s="305">
        <f t="shared" si="164"/>
        <v>3865148.3364651124</v>
      </c>
      <c r="HE31" s="205">
        <f t="shared" si="194"/>
        <v>560.593384424227</v>
      </c>
      <c r="HF31" s="207">
        <f t="shared" si="37"/>
        <v>47.623142618679807</v>
      </c>
      <c r="HG31" s="196">
        <f t="shared" si="165"/>
        <v>6.318120885997347</v>
      </c>
      <c r="HH31" s="50">
        <f t="shared" si="195"/>
        <v>2080275.6518647538</v>
      </c>
      <c r="HI31" s="205">
        <f t="shared" si="196"/>
        <v>14343.001353451029</v>
      </c>
      <c r="HJ31" s="213">
        <f t="shared" si="197"/>
        <v>4.1566400393968568</v>
      </c>
      <c r="HK31" s="305">
        <f t="shared" si="38"/>
        <v>6.8377928926259521</v>
      </c>
      <c r="HL31" s="305">
        <f t="shared" si="166"/>
        <v>6883239.6851049215</v>
      </c>
      <c r="HM31" s="205">
        <f t="shared" si="167"/>
        <v>998.33131744824766</v>
      </c>
      <c r="HN31" s="207">
        <f t="shared" si="39"/>
        <v>39.92923285197142</v>
      </c>
      <c r="HO31" s="196">
        <f t="shared" si="168"/>
        <v>6.4517798510198929</v>
      </c>
      <c r="HP31" s="50">
        <f t="shared" si="169"/>
        <v>2829957.093615137</v>
      </c>
      <c r="HQ31" s="205">
        <f t="shared" si="170"/>
        <v>19511.874970773901</v>
      </c>
      <c r="HR31" s="213">
        <f t="shared" si="171"/>
        <v>4.2902990044194018</v>
      </c>
      <c r="HS31" s="336">
        <f t="shared" si="172"/>
        <v>0.20233181066797376</v>
      </c>
      <c r="HT31" s="337">
        <f t="shared" si="173"/>
        <v>699772.09077407001</v>
      </c>
      <c r="HU31" s="360">
        <f t="shared" si="174"/>
        <v>3.6834757707911496</v>
      </c>
      <c r="HV31" s="336">
        <f t="shared" si="40"/>
        <v>0.20528590735101443</v>
      </c>
      <c r="HW31" s="337">
        <f t="shared" si="41"/>
        <v>710061.77033158462</v>
      </c>
      <c r="HX31" s="360">
        <f t="shared" si="175"/>
        <v>3.6898152842978242</v>
      </c>
      <c r="HY31" s="336">
        <f t="shared" si="42"/>
        <v>0.26508516916304414</v>
      </c>
      <c r="HZ31" s="337">
        <f t="shared" si="43"/>
        <v>918867.60287544632</v>
      </c>
      <c r="IA31" s="360">
        <f t="shared" si="176"/>
        <v>3.8017720929870604</v>
      </c>
      <c r="IE31" s="303">
        <v>1.0020805524161398</v>
      </c>
      <c r="IF31" s="303">
        <v>0.90885945578781091</v>
      </c>
      <c r="IM31" s="205"/>
    </row>
    <row r="32" spans="2:247" ht="15.75" thickBot="1">
      <c r="M32" s="30">
        <v>8.5</v>
      </c>
      <c r="N32" s="53">
        <f t="shared" si="198"/>
        <v>0.92941892571429274</v>
      </c>
      <c r="O32" s="210">
        <v>3.6126580125630356</v>
      </c>
      <c r="P32" s="196">
        <f t="shared" si="44"/>
        <v>5.9560418485312958</v>
      </c>
      <c r="Q32" s="50">
        <f t="shared" si="45"/>
        <v>903736.55340419244</v>
      </c>
      <c r="R32" s="196">
        <f t="shared" si="46"/>
        <v>6231.0466389490894</v>
      </c>
      <c r="S32" s="213">
        <f t="shared" si="47"/>
        <v>3.7945610019308051</v>
      </c>
      <c r="T32" s="200">
        <f t="shared" si="48"/>
        <v>53.407075111026487</v>
      </c>
      <c r="U32" s="198">
        <f t="shared" si="49"/>
        <v>1.7275987940724078</v>
      </c>
      <c r="V32" s="202">
        <f t="shared" si="50"/>
        <v>6.5645927383365335</v>
      </c>
      <c r="W32" s="337">
        <f t="shared" si="51"/>
        <v>3669380.4125892608</v>
      </c>
      <c r="X32" s="196">
        <f t="shared" si="52"/>
        <v>532.19959628112122</v>
      </c>
      <c r="Y32" s="196">
        <f t="shared" si="53"/>
        <v>50.91141512885833</v>
      </c>
      <c r="Z32" s="196">
        <f t="shared" si="54"/>
        <v>6.2783267453218308</v>
      </c>
      <c r="AA32" s="422">
        <f t="shared" si="55"/>
        <v>1898133.4617494955</v>
      </c>
      <c r="AB32" s="196">
        <f t="shared" si="56"/>
        <v>13087.174666731951</v>
      </c>
      <c r="AC32" s="213">
        <f t="shared" si="57"/>
        <v>4.1168458987213405</v>
      </c>
      <c r="AD32" s="25">
        <f t="shared" si="3"/>
        <v>6.5777428482488132</v>
      </c>
      <c r="AE32" s="305">
        <f t="shared" si="58"/>
        <v>3782185.6997202276</v>
      </c>
      <c r="AF32" s="205">
        <f t="shared" si="177"/>
        <v>548.56064951602241</v>
      </c>
      <c r="AG32" s="207">
        <f t="shared" si="59"/>
        <v>46.269486630940804</v>
      </c>
      <c r="AH32" s="196">
        <f t="shared" si="4"/>
        <v>6.3092092850832486</v>
      </c>
      <c r="AI32" s="50">
        <f t="shared" si="178"/>
        <v>2038023.9581504336</v>
      </c>
      <c r="AJ32" s="205">
        <f t="shared" si="179"/>
        <v>14051.686065697284</v>
      </c>
      <c r="AK32" s="213">
        <f t="shared" si="180"/>
        <v>4.1477284384827584</v>
      </c>
      <c r="AL32" s="305">
        <f t="shared" si="5"/>
        <v>6.8051801064976303</v>
      </c>
      <c r="AM32" s="305">
        <f t="shared" si="60"/>
        <v>6385282.3567680316</v>
      </c>
      <c r="AN32" s="205">
        <f t="shared" si="61"/>
        <v>926.10858246092175</v>
      </c>
      <c r="AO32" s="207">
        <f t="shared" si="62"/>
        <v>40.854935729579203</v>
      </c>
      <c r="AP32" s="196">
        <f t="shared" si="6"/>
        <v>6.4193873783834201</v>
      </c>
      <c r="AQ32" s="50">
        <f t="shared" si="63"/>
        <v>2626560.3162784749</v>
      </c>
      <c r="AR32" s="205">
        <f t="shared" si="64"/>
        <v>18109.503006264178</v>
      </c>
      <c r="AS32" s="213">
        <f t="shared" si="65"/>
        <v>4.2579065317829299</v>
      </c>
      <c r="AT32" s="336">
        <f t="shared" si="66"/>
        <v>0.26363214364168946</v>
      </c>
      <c r="AU32" s="337">
        <f t="shared" si="67"/>
        <v>909603.30650736694</v>
      </c>
      <c r="AV32" s="360">
        <f t="shared" si="68"/>
        <v>3.7973711837899322</v>
      </c>
      <c r="AW32" s="336">
        <f t="shared" si="69"/>
        <v>0.21425746396646292</v>
      </c>
      <c r="AX32" s="337">
        <f t="shared" si="7"/>
        <v>740785.90013675368</v>
      </c>
      <c r="AY32" s="360">
        <f t="shared" si="70"/>
        <v>3.7082118609407204</v>
      </c>
      <c r="AZ32" s="336">
        <f t="shared" si="71"/>
        <v>0.26964584010576131</v>
      </c>
      <c r="BA32" s="337">
        <f t="shared" si="8"/>
        <v>934156.20524677983</v>
      </c>
      <c r="BB32" s="360">
        <f t="shared" si="72"/>
        <v>3.8089386564010557</v>
      </c>
      <c r="BG32" s="30">
        <v>8.5</v>
      </c>
      <c r="BH32" s="53">
        <f t="shared" si="199"/>
        <v>0.92941892571429274</v>
      </c>
      <c r="BI32" s="363">
        <v>3.6282455939727312</v>
      </c>
      <c r="BJ32" s="305">
        <f t="shared" si="73"/>
        <v>6.000002231654717</v>
      </c>
      <c r="BK32" s="50">
        <f t="shared" si="74"/>
        <v>1000005.1385880886</v>
      </c>
      <c r="BL32" s="305">
        <f t="shared" si="75"/>
        <v>6894.7954293316097</v>
      </c>
      <c r="BM32" s="349">
        <f t="shared" si="76"/>
        <v>3.8385213850542268</v>
      </c>
      <c r="BN32" s="200">
        <f t="shared" si="77"/>
        <v>53.407075111026487</v>
      </c>
      <c r="BO32" s="198">
        <f t="shared" si="78"/>
        <v>1.7275987940724078</v>
      </c>
      <c r="BP32" s="202">
        <f t="shared" si="79"/>
        <v>6.5901904785659395</v>
      </c>
      <c r="BQ32" s="337">
        <f t="shared" si="80"/>
        <v>3892158.149375747</v>
      </c>
      <c r="BR32" s="196">
        <f t="shared" si="81"/>
        <v>564.51083366915964</v>
      </c>
      <c r="BS32" s="196">
        <f t="shared" si="82"/>
        <v>52.631912724307774</v>
      </c>
      <c r="BT32" s="196">
        <f t="shared" si="83"/>
        <v>6.2835360748175244</v>
      </c>
      <c r="BU32" s="50">
        <f t="shared" si="84"/>
        <v>1921038.526837507</v>
      </c>
      <c r="BV32" s="205">
        <f t="shared" si="85"/>
        <v>13245.09959329817</v>
      </c>
      <c r="BW32" s="213">
        <f t="shared" si="86"/>
        <v>4.1220552282170333</v>
      </c>
      <c r="BX32" s="305">
        <f t="shared" si="9"/>
        <v>6.6033918655506803</v>
      </c>
      <c r="BY32" s="305">
        <f t="shared" si="87"/>
        <v>4012285.8441240448</v>
      </c>
      <c r="BZ32" s="205">
        <f t="shared" si="181"/>
        <v>581.93391426006326</v>
      </c>
      <c r="CA32" s="207">
        <f t="shared" si="182"/>
        <v>47.833115147055061</v>
      </c>
      <c r="CB32" s="196">
        <f t="shared" si="10"/>
        <v>6.3142890615209222</v>
      </c>
      <c r="CC32" s="50">
        <f t="shared" si="183"/>
        <v>2062001.9018956427</v>
      </c>
      <c r="CD32" s="205">
        <f t="shared" si="184"/>
        <v>14217.008233114002</v>
      </c>
      <c r="CE32" s="213">
        <f t="shared" si="185"/>
        <v>4.1528082149204311</v>
      </c>
      <c r="CF32" s="305">
        <f t="shared" si="11"/>
        <v>6.8778858424873075</v>
      </c>
      <c r="CG32" s="305">
        <f t="shared" si="88"/>
        <v>7548937.7217943016</v>
      </c>
      <c r="CH32" s="205">
        <f t="shared" si="89"/>
        <v>1094.8828292936018</v>
      </c>
      <c r="CI32" s="207">
        <f t="shared" si="12"/>
        <v>38.776647085163901</v>
      </c>
      <c r="CJ32" s="196">
        <f t="shared" si="13"/>
        <v>6.4597433527527794</v>
      </c>
      <c r="CK32" s="50">
        <f t="shared" si="90"/>
        <v>2882327.6820674385</v>
      </c>
      <c r="CL32" s="205">
        <f t="shared" si="91"/>
        <v>19872.957609211291</v>
      </c>
      <c r="CM32" s="213">
        <f t="shared" si="92"/>
        <v>4.2982625061522883</v>
      </c>
      <c r="CN32" s="336">
        <f t="shared" si="93"/>
        <v>0.22539842382288117</v>
      </c>
      <c r="CO32" s="337">
        <f t="shared" si="94"/>
        <v>797017.82005037076</v>
      </c>
      <c r="CP32" s="342">
        <f t="shared" si="95"/>
        <v>3.7399871850378106</v>
      </c>
      <c r="CQ32" s="336">
        <f t="shared" si="14"/>
        <v>0.22848331802679384</v>
      </c>
      <c r="CR32" s="337">
        <f t="shared" si="15"/>
        <v>808012.28907406447</v>
      </c>
      <c r="CS32" s="340">
        <f t="shared" si="96"/>
        <v>3.7459371194172482</v>
      </c>
      <c r="CT32" s="336">
        <f t="shared" si="16"/>
        <v>0.29921735865123678</v>
      </c>
      <c r="CU32" s="337">
        <f t="shared" si="17"/>
        <v>1060865.1239583553</v>
      </c>
      <c r="CV32" s="342">
        <f t="shared" si="97"/>
        <v>3.8641793255722199</v>
      </c>
      <c r="CZ32" s="30">
        <v>8.5</v>
      </c>
      <c r="DA32" s="53">
        <f t="shared" si="200"/>
        <v>0.92941892571429274</v>
      </c>
      <c r="DB32" s="345">
        <v>3.1202525758128674</v>
      </c>
      <c r="DC32" s="25">
        <f t="shared" si="98"/>
        <v>5.7755077553688654</v>
      </c>
      <c r="DD32" s="50">
        <f t="shared" si="99"/>
        <v>596358.96915775433</v>
      </c>
      <c r="DE32" s="305">
        <f t="shared" si="100"/>
        <v>4111.7519661901179</v>
      </c>
      <c r="DF32" s="26">
        <f t="shared" si="101"/>
        <v>3.6140269087683752</v>
      </c>
      <c r="DG32" s="200">
        <f t="shared" si="102"/>
        <v>53.407075111026487</v>
      </c>
      <c r="DH32" s="196">
        <f t="shared" si="103"/>
        <v>1.7275987940724078</v>
      </c>
      <c r="DI32" s="202">
        <f t="shared" si="104"/>
        <v>6.5645927383365335</v>
      </c>
      <c r="DJ32" s="337">
        <f t="shared" si="105"/>
        <v>3669380.4125892608</v>
      </c>
      <c r="DK32" s="196">
        <f t="shared" si="106"/>
        <v>532.19959628112122</v>
      </c>
      <c r="DL32" s="196">
        <f t="shared" si="107"/>
        <v>50.911453378290062</v>
      </c>
      <c r="DM32" s="196">
        <f t="shared" si="108"/>
        <v>6.1004780546843183</v>
      </c>
      <c r="DN32" s="50">
        <f t="shared" si="109"/>
        <v>1260311.9515166606</v>
      </c>
      <c r="DO32" s="205">
        <f t="shared" si="110"/>
        <v>8689.5484308390114</v>
      </c>
      <c r="DP32" s="213">
        <f t="shared" si="111"/>
        <v>3.938997208083828</v>
      </c>
      <c r="DQ32" s="305">
        <f t="shared" si="18"/>
        <v>6.5777428482488132</v>
      </c>
      <c r="DR32" s="305">
        <f t="shared" si="112"/>
        <v>3782185.6997202276</v>
      </c>
      <c r="DS32" s="205">
        <f t="shared" si="186"/>
        <v>548.56064951602241</v>
      </c>
      <c r="DT32" s="207">
        <f t="shared" si="19"/>
        <v>46.269521392920325</v>
      </c>
      <c r="DU32" s="196">
        <f t="shared" si="20"/>
        <v>6.131603544681326</v>
      </c>
      <c r="DV32" s="50">
        <f t="shared" si="187"/>
        <v>1353952.8622289789</v>
      </c>
      <c r="DW32" s="205">
        <f t="shared" si="188"/>
        <v>9335.1800363818747</v>
      </c>
      <c r="DX32" s="213">
        <f t="shared" si="189"/>
        <v>3.9701226980808357</v>
      </c>
      <c r="DY32" s="25">
        <f t="shared" si="21"/>
        <v>6.7536515254662897</v>
      </c>
      <c r="DZ32" s="305">
        <f t="shared" si="113"/>
        <v>5670893.9465942783</v>
      </c>
      <c r="EA32" s="205">
        <f t="shared" si="114"/>
        <v>822.49511622614091</v>
      </c>
      <c r="EB32" s="207">
        <f t="shared" si="22"/>
        <v>41.250081384453594</v>
      </c>
      <c r="EC32" s="196">
        <f t="shared" si="23"/>
        <v>6.223491462924958</v>
      </c>
      <c r="ED32" s="50">
        <f t="shared" si="115"/>
        <v>1672982.7496817978</v>
      </c>
      <c r="EE32" s="205">
        <f t="shared" si="116"/>
        <v>11534.814543196071</v>
      </c>
      <c r="EF32" s="213">
        <f t="shared" si="117"/>
        <v>4.0620106163244678</v>
      </c>
      <c r="EG32" s="336">
        <f t="shared" si="118"/>
        <v>0.15895377631442228</v>
      </c>
      <c r="EH32" s="337">
        <f t="shared" si="119"/>
        <v>529512.52671979961</v>
      </c>
      <c r="EI32" s="360">
        <f t="shared" si="120"/>
        <v>3.5623953921035114</v>
      </c>
      <c r="EJ32" s="336">
        <f t="shared" si="24"/>
        <v>0.16130303493179923</v>
      </c>
      <c r="EK32" s="337">
        <f t="shared" si="25"/>
        <v>537383.0196789474</v>
      </c>
      <c r="EL32" s="360">
        <f t="shared" si="121"/>
        <v>3.568803092801752</v>
      </c>
      <c r="EM32" s="336">
        <f t="shared" si="26"/>
        <v>0.19549984967930217</v>
      </c>
      <c r="EN32" s="337">
        <f t="shared" si="27"/>
        <v>652103.76998510642</v>
      </c>
      <c r="EO32" s="360">
        <f t="shared" si="122"/>
        <v>3.6528358643859833</v>
      </c>
      <c r="ES32" s="30">
        <v>8.5</v>
      </c>
      <c r="ET32" s="53">
        <f t="shared" si="201"/>
        <v>0.92941892571429274</v>
      </c>
      <c r="EU32" s="345">
        <v>3.356082225693557</v>
      </c>
      <c r="EV32" s="305">
        <f t="shared" si="123"/>
        <v>5.7593545091752532</v>
      </c>
      <c r="EW32" s="50">
        <f t="shared" si="124"/>
        <v>574585.29764947121</v>
      </c>
      <c r="EX32" s="305">
        <f t="shared" si="125"/>
        <v>3961.6277268216681</v>
      </c>
      <c r="EY32" s="349">
        <f t="shared" si="126"/>
        <v>3.5978736625747625</v>
      </c>
      <c r="EZ32" s="200">
        <f t="shared" si="127"/>
        <v>53.407075111026487</v>
      </c>
      <c r="FA32" s="198">
        <f t="shared" si="128"/>
        <v>1.7275987940724078</v>
      </c>
      <c r="FB32" s="196">
        <f t="shared" si="129"/>
        <v>6.666494402624231</v>
      </c>
      <c r="FC32" s="337">
        <f t="shared" si="130"/>
        <v>4639748.1003487092</v>
      </c>
      <c r="FD32" s="196">
        <f t="shared" si="131"/>
        <v>672.93978497837611</v>
      </c>
      <c r="FE32" s="196">
        <f t="shared" si="132"/>
        <v>48.902811508383166</v>
      </c>
      <c r="FF32" s="196">
        <f t="shared" si="133"/>
        <v>6.1240428968940552</v>
      </c>
      <c r="FG32" s="50">
        <f t="shared" si="134"/>
        <v>1330585.8384388858</v>
      </c>
      <c r="FH32" s="205">
        <f t="shared" si="135"/>
        <v>9174.0700154348924</v>
      </c>
      <c r="FI32" s="213">
        <f t="shared" si="136"/>
        <v>3.9625620502935646</v>
      </c>
      <c r="FJ32" s="25">
        <f t="shared" si="28"/>
        <v>6.6798486406734785</v>
      </c>
      <c r="FK32" s="305">
        <f t="shared" si="137"/>
        <v>4784633.1031479491</v>
      </c>
      <c r="FL32" s="205">
        <f t="shared" si="190"/>
        <v>693.9536160143723</v>
      </c>
      <c r="FM32" s="207">
        <f t="shared" si="29"/>
        <v>44.444020610614942</v>
      </c>
      <c r="FN32" s="196">
        <f t="shared" si="138"/>
        <v>6.1542190710994742</v>
      </c>
      <c r="FO32" s="50">
        <f t="shared" si="191"/>
        <v>1426326.8940269246</v>
      </c>
      <c r="FP32" s="205">
        <f t="shared" si="192"/>
        <v>9834.1816158610782</v>
      </c>
      <c r="FQ32" s="213">
        <f t="shared" si="193"/>
        <v>3.9927382244989835</v>
      </c>
      <c r="FR32" s="305">
        <f t="shared" si="30"/>
        <v>6.9289755087679907</v>
      </c>
      <c r="FS32" s="305">
        <f t="shared" si="139"/>
        <v>8491325.8842828237</v>
      </c>
      <c r="FT32" s="205">
        <f t="shared" si="140"/>
        <v>1231.5649236046122</v>
      </c>
      <c r="FU32" s="207">
        <f t="shared" si="31"/>
        <v>39.500098559224298</v>
      </c>
      <c r="FV32" s="196">
        <f t="shared" si="141"/>
        <v>6.2667434385665493</v>
      </c>
      <c r="FW32" s="50">
        <f t="shared" si="142"/>
        <v>1848176.4777857892</v>
      </c>
      <c r="FX32" s="205">
        <f t="shared" si="143"/>
        <v>12742.733251978347</v>
      </c>
      <c r="FY32" s="213">
        <f t="shared" si="144"/>
        <v>4.1052625919660581</v>
      </c>
      <c r="FZ32" s="336">
        <f t="shared" si="145"/>
        <v>0.1774972688374484</v>
      </c>
      <c r="GA32" s="337">
        <f t="shared" si="146"/>
        <v>585936.41934405605</v>
      </c>
      <c r="GB32" s="360">
        <f t="shared" si="147"/>
        <v>3.6063696461648296</v>
      </c>
      <c r="GC32" s="336">
        <f t="shared" si="32"/>
        <v>0.18010470460785638</v>
      </c>
      <c r="GD32" s="337">
        <f t="shared" si="33"/>
        <v>594599.65133902605</v>
      </c>
      <c r="GE32" s="360">
        <f t="shared" si="148"/>
        <v>3.6127438036071742</v>
      </c>
      <c r="GF32" s="336">
        <f t="shared" si="34"/>
        <v>0.23433151067302363</v>
      </c>
      <c r="GG32" s="337">
        <f t="shared" si="35"/>
        <v>775171.26826090622</v>
      </c>
      <c r="GH32" s="360">
        <f t="shared" si="149"/>
        <v>3.7279168206065747</v>
      </c>
      <c r="GL32" s="30">
        <v>8.5</v>
      </c>
      <c r="GM32" s="53">
        <f t="shared" si="202"/>
        <v>0.92941892571429274</v>
      </c>
      <c r="GN32" s="363">
        <v>3.354057594111461</v>
      </c>
      <c r="GO32" s="305">
        <f t="shared" si="150"/>
        <v>6.0625496019613081</v>
      </c>
      <c r="GP32" s="50">
        <f t="shared" si="151"/>
        <v>1154913.8830323052</v>
      </c>
      <c r="GQ32" s="305">
        <f t="shared" si="152"/>
        <v>7962.8540441758159</v>
      </c>
      <c r="GR32" s="26">
        <f t="shared" si="153"/>
        <v>3.9010687553608174</v>
      </c>
      <c r="GS32" s="200">
        <f t="shared" si="154"/>
        <v>53.407075111026487</v>
      </c>
      <c r="GT32" s="196">
        <f t="shared" si="155"/>
        <v>1.7275987940724078</v>
      </c>
      <c r="GU32" s="202">
        <f t="shared" si="156"/>
        <v>6.587746161911995</v>
      </c>
      <c r="GV32" s="337">
        <f t="shared" si="157"/>
        <v>3870313.652375591</v>
      </c>
      <c r="GW32" s="196">
        <f t="shared" si="158"/>
        <v>561.34255151325101</v>
      </c>
      <c r="GX32" s="196">
        <f t="shared" si="159"/>
        <v>52.230812575274321</v>
      </c>
      <c r="GY32" s="196">
        <f t="shared" si="160"/>
        <v>6.292606352758515</v>
      </c>
      <c r="GZ32" s="50">
        <f t="shared" si="161"/>
        <v>1961581.4810481886</v>
      </c>
      <c r="HA32" s="205">
        <f t="shared" si="162"/>
        <v>13524.633532271808</v>
      </c>
      <c r="HB32" s="213">
        <f t="shared" si="163"/>
        <v>4.1311255061580239</v>
      </c>
      <c r="HC32" s="25">
        <f t="shared" si="36"/>
        <v>6.600942652472245</v>
      </c>
      <c r="HD32" s="305">
        <f t="shared" si="164"/>
        <v>3989722.1557505494</v>
      </c>
      <c r="HE32" s="205">
        <f t="shared" si="194"/>
        <v>578.66132202574818</v>
      </c>
      <c r="HF32" s="207">
        <f t="shared" si="37"/>
        <v>47.468585936142361</v>
      </c>
      <c r="HG32" s="196">
        <f t="shared" si="165"/>
        <v>6.3240611550943147</v>
      </c>
      <c r="HH32" s="50">
        <f t="shared" si="195"/>
        <v>2108925.0969092604</v>
      </c>
      <c r="HI32" s="205">
        <f t="shared" si="196"/>
        <v>14540.532401166092</v>
      </c>
      <c r="HJ32" s="213">
        <f t="shared" si="197"/>
        <v>4.1625803084938244</v>
      </c>
      <c r="HK32" s="305">
        <f t="shared" si="38"/>
        <v>6.8491859261268964</v>
      </c>
      <c r="HL32" s="305">
        <f t="shared" si="166"/>
        <v>7066200.0112120518</v>
      </c>
      <c r="HM32" s="205">
        <f t="shared" si="167"/>
        <v>1024.8675172261735</v>
      </c>
      <c r="HN32" s="207">
        <f t="shared" si="39"/>
        <v>39.798910497950132</v>
      </c>
      <c r="HO32" s="196">
        <f t="shared" si="168"/>
        <v>6.4563283278976282</v>
      </c>
      <c r="HP32" s="50">
        <f t="shared" si="169"/>
        <v>2859751.7069976744</v>
      </c>
      <c r="HQ32" s="205">
        <f t="shared" si="170"/>
        <v>19717.301679339285</v>
      </c>
      <c r="HR32" s="213">
        <f t="shared" si="171"/>
        <v>4.2948474812971371</v>
      </c>
      <c r="HS32" s="336">
        <f t="shared" si="172"/>
        <v>0.20541189606533103</v>
      </c>
      <c r="HT32" s="337">
        <f t="shared" si="173"/>
        <v>710500.66362073598</v>
      </c>
      <c r="HU32" s="360">
        <f t="shared" si="174"/>
        <v>3.69008364130225</v>
      </c>
      <c r="HV32" s="336">
        <f t="shared" si="40"/>
        <v>0.20829411436920151</v>
      </c>
      <c r="HW32" s="337">
        <f t="shared" si="41"/>
        <v>720542.27377281163</v>
      </c>
      <c r="HX32" s="360">
        <f t="shared" si="175"/>
        <v>3.6961786190875978</v>
      </c>
      <c r="HY32" s="336">
        <f t="shared" si="42"/>
        <v>0.2680543595640732</v>
      </c>
      <c r="HZ32" s="337">
        <f t="shared" si="43"/>
        <v>929262.29843281198</v>
      </c>
      <c r="IA32" s="360">
        <f t="shared" si="176"/>
        <v>3.8066574709274681</v>
      </c>
      <c r="IE32" s="303">
        <v>1.0020031874689628</v>
      </c>
      <c r="IF32" s="303">
        <v>0.90882342425232798</v>
      </c>
      <c r="IM32" s="205"/>
    </row>
    <row r="33" spans="2:247" ht="15.75" customHeight="1" thickBot="1">
      <c r="C33" s="459" t="s">
        <v>114</v>
      </c>
      <c r="D33" s="460"/>
      <c r="E33" s="457" t="s">
        <v>10</v>
      </c>
      <c r="M33" s="30">
        <v>9</v>
      </c>
      <c r="N33" s="53">
        <f t="shared" si="198"/>
        <v>0.95424250943932487</v>
      </c>
      <c r="O33" s="210">
        <v>3.6194799988391475</v>
      </c>
      <c r="P33" s="196">
        <f t="shared" si="44"/>
        <v>5.9602266946131977</v>
      </c>
      <c r="Q33" s="50">
        <f t="shared" si="45"/>
        <v>912487.01835884363</v>
      </c>
      <c r="R33" s="196">
        <f t="shared" si="46"/>
        <v>6291.3789946998204</v>
      </c>
      <c r="S33" s="213">
        <f t="shared" si="47"/>
        <v>3.798745848012707</v>
      </c>
      <c r="T33" s="200">
        <f t="shared" si="48"/>
        <v>56.548667764616276</v>
      </c>
      <c r="U33" s="198">
        <f t="shared" si="49"/>
        <v>1.7524223777974399</v>
      </c>
      <c r="V33" s="202">
        <f t="shared" si="50"/>
        <v>6.5775742527338972</v>
      </c>
      <c r="W33" s="337">
        <f t="shared" si="51"/>
        <v>3780717.7193137188</v>
      </c>
      <c r="X33" s="196">
        <f t="shared" si="52"/>
        <v>548.34773657382311</v>
      </c>
      <c r="Y33" s="196">
        <f t="shared" si="53"/>
        <v>50.762400135878501</v>
      </c>
      <c r="Z33" s="196">
        <f t="shared" si="54"/>
        <v>6.2838656523171537</v>
      </c>
      <c r="AA33" s="422">
        <f t="shared" si="55"/>
        <v>1922496.9183135005</v>
      </c>
      <c r="AB33" s="196">
        <f t="shared" si="56"/>
        <v>13255.15485251119</v>
      </c>
      <c r="AC33" s="213">
        <f t="shared" si="57"/>
        <v>4.1223848057166634</v>
      </c>
      <c r="AD33" s="25">
        <f t="shared" si="3"/>
        <v>6.5902720691441239</v>
      </c>
      <c r="AE33" s="305">
        <f t="shared" si="58"/>
        <v>3892889.4348953543</v>
      </c>
      <c r="AF33" s="205">
        <f t="shared" si="177"/>
        <v>564.61689785835244</v>
      </c>
      <c r="AG33" s="207">
        <f t="shared" si="59"/>
        <v>46.132583868196271</v>
      </c>
      <c r="AH33" s="196">
        <f t="shared" si="4"/>
        <v>6.3144836351544473</v>
      </c>
      <c r="AI33" s="50">
        <f t="shared" si="178"/>
        <v>2062925.9318069736</v>
      </c>
      <c r="AJ33" s="205">
        <f t="shared" si="179"/>
        <v>14223.379197585449</v>
      </c>
      <c r="AK33" s="213">
        <f t="shared" si="180"/>
        <v>4.1530027885539571</v>
      </c>
      <c r="AL33" s="305">
        <f t="shared" si="5"/>
        <v>6.8162464600311523</v>
      </c>
      <c r="AM33" s="305">
        <f t="shared" si="60"/>
        <v>6550077.8238270804</v>
      </c>
      <c r="AN33" s="205">
        <f t="shared" si="61"/>
        <v>950.01018741223209</v>
      </c>
      <c r="AO33" s="207">
        <f t="shared" si="62"/>
        <v>40.72596134627409</v>
      </c>
      <c r="AP33" s="196">
        <f t="shared" si="6"/>
        <v>6.4237730373180826</v>
      </c>
      <c r="AQ33" s="50">
        <f t="shared" si="63"/>
        <v>2653218.6251902003</v>
      </c>
      <c r="AR33" s="205">
        <f t="shared" si="64"/>
        <v>18293.305648216385</v>
      </c>
      <c r="AS33" s="213">
        <f t="shared" si="65"/>
        <v>4.2622921907175924</v>
      </c>
      <c r="AT33" s="336">
        <f t="shared" si="66"/>
        <v>0.26822669842267371</v>
      </c>
      <c r="AU33" s="337">
        <f t="shared" si="67"/>
        <v>925492.2662535659</v>
      </c>
      <c r="AV33" s="360">
        <f t="shared" si="68"/>
        <v>3.8048919473826142</v>
      </c>
      <c r="AW33" s="336">
        <f t="shared" si="69"/>
        <v>0.21707960228014259</v>
      </c>
      <c r="AX33" s="337">
        <f t="shared" si="7"/>
        <v>750617.69483272044</v>
      </c>
      <c r="AY33" s="360">
        <f t="shared" si="70"/>
        <v>3.7139379515229738</v>
      </c>
      <c r="AZ33" s="336">
        <f t="shared" si="71"/>
        <v>0.27256101039404457</v>
      </c>
      <c r="BA33" s="337">
        <f t="shared" si="8"/>
        <v>944358.52096923755</v>
      </c>
      <c r="BB33" s="360">
        <f t="shared" si="72"/>
        <v>3.8136560567217153</v>
      </c>
      <c r="BG33" s="30">
        <v>9</v>
      </c>
      <c r="BH33" s="53">
        <f t="shared" si="199"/>
        <v>0.95424250943932487</v>
      </c>
      <c r="BI33" s="363">
        <v>3.6351807178958193</v>
      </c>
      <c r="BJ33" s="305">
        <f t="shared" si="73"/>
        <v>6.0040358290197888</v>
      </c>
      <c r="BK33" s="50">
        <f t="shared" si="74"/>
        <v>1009336.1522354467</v>
      </c>
      <c r="BL33" s="305">
        <f t="shared" si="75"/>
        <v>6959.1305289868687</v>
      </c>
      <c r="BM33" s="349">
        <f t="shared" si="76"/>
        <v>3.8425549824192982</v>
      </c>
      <c r="BN33" s="200">
        <f t="shared" si="77"/>
        <v>56.548667764616276</v>
      </c>
      <c r="BO33" s="198">
        <f t="shared" si="78"/>
        <v>1.7524223777974399</v>
      </c>
      <c r="BP33" s="202">
        <f t="shared" si="79"/>
        <v>6.6027062644318351</v>
      </c>
      <c r="BQ33" s="337">
        <f t="shared" si="80"/>
        <v>4005956.8263337761</v>
      </c>
      <c r="BR33" s="196">
        <f t="shared" si="81"/>
        <v>581.01596617779819</v>
      </c>
      <c r="BS33" s="196">
        <f t="shared" si="82"/>
        <v>52.475067791883347</v>
      </c>
      <c r="BT33" s="196">
        <f t="shared" si="83"/>
        <v>6.2888905431384394</v>
      </c>
      <c r="BU33" s="50">
        <f t="shared" si="84"/>
        <v>1944869.8470304373</v>
      </c>
      <c r="BV33" s="205">
        <f t="shared" si="85"/>
        <v>13409.410826511577</v>
      </c>
      <c r="BW33" s="213">
        <f t="shared" si="86"/>
        <v>4.1274096965379483</v>
      </c>
      <c r="BX33" s="305">
        <f t="shared" si="9"/>
        <v>6.615452597462065</v>
      </c>
      <c r="BY33" s="305">
        <f t="shared" si="87"/>
        <v>4125272.0798402699</v>
      </c>
      <c r="BZ33" s="205">
        <f t="shared" si="181"/>
        <v>598.32121191587305</v>
      </c>
      <c r="CA33" s="207">
        <f t="shared" si="182"/>
        <v>47.689046605724457</v>
      </c>
      <c r="CB33" s="196">
        <f t="shared" si="10"/>
        <v>6.3193823074666309</v>
      </c>
      <c r="CC33" s="50">
        <f t="shared" si="183"/>
        <v>2086326.6588804608</v>
      </c>
      <c r="CD33" s="205">
        <f t="shared" si="184"/>
        <v>14384.721594582645</v>
      </c>
      <c r="CE33" s="213">
        <f t="shared" si="185"/>
        <v>4.1579014608661407</v>
      </c>
      <c r="CF33" s="305">
        <f t="shared" si="11"/>
        <v>6.8865844490702877</v>
      </c>
      <c r="CG33" s="305">
        <f t="shared" si="88"/>
        <v>7701661.8951426474</v>
      </c>
      <c r="CH33" s="205">
        <f t="shared" si="89"/>
        <v>1117.0336379476994</v>
      </c>
      <c r="CI33" s="207">
        <f t="shared" si="12"/>
        <v>38.675765502445444</v>
      </c>
      <c r="CJ33" s="196">
        <f t="shared" si="13"/>
        <v>6.4630859511739223</v>
      </c>
      <c r="CK33" s="50">
        <f t="shared" si="90"/>
        <v>2904597.4461503844</v>
      </c>
      <c r="CL33" s="205">
        <f t="shared" si="91"/>
        <v>20026.502287819825</v>
      </c>
      <c r="CM33" s="213">
        <f t="shared" si="92"/>
        <v>4.3016051045734311</v>
      </c>
      <c r="CN33" s="336">
        <f t="shared" si="93"/>
        <v>0.22832237226237936</v>
      </c>
      <c r="CO33" s="337">
        <f t="shared" si="94"/>
        <v>807438.61891847441</v>
      </c>
      <c r="CP33" s="342">
        <f t="shared" si="95"/>
        <v>3.7456286708073332</v>
      </c>
      <c r="CQ33" s="336">
        <f t="shared" si="14"/>
        <v>0.23132773955557503</v>
      </c>
      <c r="CR33" s="337">
        <f t="shared" si="15"/>
        <v>818152.03256415331</v>
      </c>
      <c r="CS33" s="340">
        <f t="shared" si="96"/>
        <v>3.7513531670568931</v>
      </c>
      <c r="CT33" s="336">
        <f t="shared" si="16"/>
        <v>0.30165544148801265</v>
      </c>
      <c r="CU33" s="337">
        <f t="shared" si="17"/>
        <v>1069608.3034348828</v>
      </c>
      <c r="CV33" s="342">
        <f t="shared" si="97"/>
        <v>3.8677439191212311</v>
      </c>
      <c r="CZ33" s="30">
        <v>9</v>
      </c>
      <c r="DA33" s="53">
        <f t="shared" si="200"/>
        <v>0.95424250943932487</v>
      </c>
      <c r="DB33" s="345">
        <v>3.1261380328028849</v>
      </c>
      <c r="DC33" s="25">
        <f t="shared" si="98"/>
        <v>5.7797001300586208</v>
      </c>
      <c r="DD33" s="50">
        <f t="shared" si="99"/>
        <v>602143.67671159725</v>
      </c>
      <c r="DE33" s="305">
        <f t="shared" si="100"/>
        <v>4151.6361364440518</v>
      </c>
      <c r="DF33" s="26">
        <f t="shared" si="101"/>
        <v>3.6182192834581302</v>
      </c>
      <c r="DG33" s="200">
        <f t="shared" si="102"/>
        <v>56.548667764616276</v>
      </c>
      <c r="DH33" s="196">
        <f t="shared" si="103"/>
        <v>1.7524223777974399</v>
      </c>
      <c r="DI33" s="202">
        <f t="shared" si="104"/>
        <v>6.5775742527338972</v>
      </c>
      <c r="DJ33" s="337">
        <f t="shared" si="105"/>
        <v>3780717.7193137188</v>
      </c>
      <c r="DK33" s="196">
        <f t="shared" si="106"/>
        <v>548.34773657382311</v>
      </c>
      <c r="DL33" s="196">
        <f t="shared" si="107"/>
        <v>50.7624384044165</v>
      </c>
      <c r="DM33" s="196">
        <f t="shared" si="108"/>
        <v>6.1060888294503144</v>
      </c>
      <c r="DN33" s="50">
        <f t="shared" si="109"/>
        <v>1276699.914947927</v>
      </c>
      <c r="DO33" s="205">
        <f t="shared" si="110"/>
        <v>8802.5395055863683</v>
      </c>
      <c r="DP33" s="213">
        <f t="shared" si="111"/>
        <v>3.9446079828498237</v>
      </c>
      <c r="DQ33" s="305">
        <f t="shared" si="18"/>
        <v>6.5902720691441239</v>
      </c>
      <c r="DR33" s="305">
        <f t="shared" si="112"/>
        <v>3892889.4348953543</v>
      </c>
      <c r="DS33" s="205">
        <f t="shared" si="186"/>
        <v>564.61689785835244</v>
      </c>
      <c r="DT33" s="207">
        <f t="shared" si="19"/>
        <v>46.132618646428462</v>
      </c>
      <c r="DU33" s="196">
        <f t="shared" si="20"/>
        <v>6.136946771518506</v>
      </c>
      <c r="DV33" s="50">
        <f t="shared" si="187"/>
        <v>1370713.7569309559</v>
      </c>
      <c r="DW33" s="205">
        <f t="shared" si="188"/>
        <v>9450.7423827372768</v>
      </c>
      <c r="DX33" s="213">
        <f t="shared" si="189"/>
        <v>3.9754659249180153</v>
      </c>
      <c r="DY33" s="25">
        <f t="shared" si="21"/>
        <v>6.7648870712878617</v>
      </c>
      <c r="DZ33" s="305">
        <f t="shared" si="113"/>
        <v>5819518.7433094122</v>
      </c>
      <c r="EA33" s="205">
        <f t="shared" si="114"/>
        <v>844.05135949211058</v>
      </c>
      <c r="EB33" s="207">
        <f t="shared" si="22"/>
        <v>41.127123977308166</v>
      </c>
      <c r="EC33" s="196">
        <f t="shared" si="23"/>
        <v>6.2280292065250382</v>
      </c>
      <c r="ED33" s="50">
        <f t="shared" si="115"/>
        <v>1690554.6184793506</v>
      </c>
      <c r="EE33" s="205">
        <f t="shared" si="116"/>
        <v>11655.968361306686</v>
      </c>
      <c r="EF33" s="213">
        <f t="shared" si="117"/>
        <v>4.066548359924548</v>
      </c>
      <c r="EG33" s="336">
        <f t="shared" si="118"/>
        <v>0.16127273648642529</v>
      </c>
      <c r="EH33" s="337">
        <f t="shared" si="119"/>
        <v>537281.50523452985</v>
      </c>
      <c r="EI33" s="360">
        <f t="shared" si="120"/>
        <v>3.5687210445678095</v>
      </c>
      <c r="EJ33" s="336">
        <f t="shared" si="24"/>
        <v>0.1635677226068222</v>
      </c>
      <c r="EK33" s="337">
        <f t="shared" si="25"/>
        <v>544971.44945574389</v>
      </c>
      <c r="EL33" s="360">
        <f t="shared" si="121"/>
        <v>3.574892903990619</v>
      </c>
      <c r="EM33" s="336">
        <f t="shared" si="26"/>
        <v>0.19786222380164395</v>
      </c>
      <c r="EN33" s="337">
        <f t="shared" si="27"/>
        <v>660039.82194169029</v>
      </c>
      <c r="EO33" s="360">
        <f t="shared" si="122"/>
        <v>3.6580892918623085</v>
      </c>
      <c r="ES33" s="30">
        <v>9</v>
      </c>
      <c r="ET33" s="53">
        <f t="shared" si="201"/>
        <v>0.95424250943932487</v>
      </c>
      <c r="EU33" s="345">
        <v>3.3622228005340511</v>
      </c>
      <c r="EV33" s="305">
        <f t="shared" si="123"/>
        <v>5.7635327505947167</v>
      </c>
      <c r="EW33" s="50">
        <f t="shared" si="124"/>
        <v>580139.91982275248</v>
      </c>
      <c r="EX33" s="305">
        <f t="shared" si="125"/>
        <v>3999.9255135971207</v>
      </c>
      <c r="EY33" s="349">
        <f t="shared" si="126"/>
        <v>3.6020519039942256</v>
      </c>
      <c r="EZ33" s="200">
        <f t="shared" si="127"/>
        <v>56.548667764616276</v>
      </c>
      <c r="FA33" s="198">
        <f t="shared" si="128"/>
        <v>1.7524223777974399</v>
      </c>
      <c r="FB33" s="196">
        <f t="shared" si="129"/>
        <v>6.6789786016453094</v>
      </c>
      <c r="FC33" s="337">
        <f t="shared" si="130"/>
        <v>4775057.4563818825</v>
      </c>
      <c r="FD33" s="196">
        <f t="shared" si="131"/>
        <v>692.56478335871554</v>
      </c>
      <c r="FE33" s="196">
        <f t="shared" si="132"/>
        <v>48.754275346029928</v>
      </c>
      <c r="FF33" s="196">
        <f t="shared" si="133"/>
        <v>6.1293124634361575</v>
      </c>
      <c r="FG33" s="50">
        <f t="shared" si="134"/>
        <v>1346829.0135382463</v>
      </c>
      <c r="FH33" s="205">
        <f t="shared" si="135"/>
        <v>9286.0628093829582</v>
      </c>
      <c r="FI33" s="213">
        <f t="shared" si="136"/>
        <v>3.9678316168356669</v>
      </c>
      <c r="FJ33" s="25">
        <f t="shared" si="28"/>
        <v>6.6918721762113851</v>
      </c>
      <c r="FK33" s="305">
        <f t="shared" si="137"/>
        <v>4918947.3738114638</v>
      </c>
      <c r="FL33" s="205">
        <f t="shared" si="190"/>
        <v>713.43428920286715</v>
      </c>
      <c r="FM33" s="207">
        <f t="shared" si="29"/>
        <v>44.307611348427329</v>
      </c>
      <c r="FN33" s="196">
        <f t="shared" si="138"/>
        <v>6.1592225142997545</v>
      </c>
      <c r="FO33" s="50">
        <f t="shared" si="191"/>
        <v>1442854.420337976</v>
      </c>
      <c r="FP33" s="205">
        <f t="shared" si="192"/>
        <v>9948.1349431694634</v>
      </c>
      <c r="FQ33" s="213">
        <f t="shared" si="193"/>
        <v>3.9977416676992643</v>
      </c>
      <c r="FR33" s="305">
        <f t="shared" si="30"/>
        <v>6.9397141690471571</v>
      </c>
      <c r="FS33" s="305">
        <f t="shared" si="139"/>
        <v>8703905.5378256906</v>
      </c>
      <c r="FT33" s="205">
        <f t="shared" si="140"/>
        <v>1262.3970513951626</v>
      </c>
      <c r="FU33" s="207">
        <f t="shared" si="31"/>
        <v>39.379578557502477</v>
      </c>
      <c r="FV33" s="196">
        <f t="shared" si="141"/>
        <v>6.2708490038282836</v>
      </c>
      <c r="FW33" s="50">
        <f t="shared" si="142"/>
        <v>1865730.8978737646</v>
      </c>
      <c r="FX33" s="205">
        <f t="shared" si="143"/>
        <v>12863.766765424118</v>
      </c>
      <c r="FY33" s="213">
        <f t="shared" si="144"/>
        <v>4.1093681572277934</v>
      </c>
      <c r="FZ33" s="336">
        <f t="shared" si="145"/>
        <v>0.1799339119186798</v>
      </c>
      <c r="GA33" s="337">
        <f t="shared" si="146"/>
        <v>594032.13861576095</v>
      </c>
      <c r="GB33" s="360">
        <f t="shared" si="147"/>
        <v>3.6123290954276772</v>
      </c>
      <c r="GC33" s="336">
        <f t="shared" si="32"/>
        <v>0.18247808356866607</v>
      </c>
      <c r="GD33" s="337">
        <f t="shared" si="33"/>
        <v>602486.71439747943</v>
      </c>
      <c r="GE33" s="360">
        <f t="shared" si="148"/>
        <v>3.6184666280032953</v>
      </c>
      <c r="GF33" s="336">
        <f t="shared" si="34"/>
        <v>0.2369081593081899</v>
      </c>
      <c r="GG33" s="337">
        <f t="shared" si="35"/>
        <v>783771.33765995828</v>
      </c>
      <c r="GH33" s="360">
        <f t="shared" si="149"/>
        <v>3.7327085307812911</v>
      </c>
      <c r="GL33" s="30">
        <v>9</v>
      </c>
      <c r="GM33" s="53">
        <f t="shared" si="202"/>
        <v>0.95424250943932487</v>
      </c>
      <c r="GN33" s="363">
        <v>3.3606424709598715</v>
      </c>
      <c r="GO33" s="305">
        <f t="shared" si="150"/>
        <v>6.0668285545361833</v>
      </c>
      <c r="GP33" s="50">
        <f t="shared" si="151"/>
        <v>1166349.0891380727</v>
      </c>
      <c r="GQ33" s="305">
        <f t="shared" si="152"/>
        <v>8041.6970458256174</v>
      </c>
      <c r="GR33" s="26">
        <f t="shared" si="153"/>
        <v>3.9053477079356922</v>
      </c>
      <c r="GS33" s="200">
        <f t="shared" si="154"/>
        <v>56.548667764616276</v>
      </c>
      <c r="GT33" s="196">
        <f t="shared" si="155"/>
        <v>1.7524223777974399</v>
      </c>
      <c r="GU33" s="202">
        <f t="shared" si="156"/>
        <v>6.6011464485604137</v>
      </c>
      <c r="GV33" s="337">
        <f t="shared" si="157"/>
        <v>3991594.8034730656</v>
      </c>
      <c r="GW33" s="196">
        <f t="shared" si="158"/>
        <v>578.9329271061265</v>
      </c>
      <c r="GX33" s="196">
        <f t="shared" si="159"/>
        <v>52.071682826543324</v>
      </c>
      <c r="GY33" s="196">
        <f t="shared" si="160"/>
        <v>6.298447803390812</v>
      </c>
      <c r="GZ33" s="50">
        <f t="shared" si="161"/>
        <v>1988143.8467255053</v>
      </c>
      <c r="HA33" s="205">
        <f t="shared" si="162"/>
        <v>13707.774668649145</v>
      </c>
      <c r="HB33" s="213">
        <f t="shared" si="163"/>
        <v>4.1369669567903218</v>
      </c>
      <c r="HC33" s="25">
        <f t="shared" si="36"/>
        <v>6.6138897704113226</v>
      </c>
      <c r="HD33" s="305">
        <f t="shared" si="164"/>
        <v>4110453.7919942276</v>
      </c>
      <c r="HE33" s="205">
        <f t="shared" si="194"/>
        <v>596.17199708325882</v>
      </c>
      <c r="HF33" s="207">
        <f t="shared" si="37"/>
        <v>47.322452616966913</v>
      </c>
      <c r="HG33" s="196">
        <f t="shared" si="165"/>
        <v>6.3296282534794521</v>
      </c>
      <c r="HH33" s="50">
        <f t="shared" si="195"/>
        <v>2136132.8240132816</v>
      </c>
      <c r="HI33" s="205">
        <f t="shared" si="196"/>
        <v>14728.123149693813</v>
      </c>
      <c r="HJ33" s="213">
        <f t="shared" si="197"/>
        <v>4.168147406878961</v>
      </c>
      <c r="HK33" s="305">
        <f t="shared" si="38"/>
        <v>6.8598911064404433</v>
      </c>
      <c r="HL33" s="305">
        <f t="shared" si="166"/>
        <v>7242543.4017278692</v>
      </c>
      <c r="HM33" s="205">
        <f t="shared" si="167"/>
        <v>1050.4440098998068</v>
      </c>
      <c r="HN33" s="207">
        <f t="shared" si="39"/>
        <v>39.676281302187782</v>
      </c>
      <c r="HO33" s="196">
        <f t="shared" si="168"/>
        <v>6.4605873802187475</v>
      </c>
      <c r="HP33" s="50">
        <f t="shared" si="169"/>
        <v>2887934.7743390254</v>
      </c>
      <c r="HQ33" s="205">
        <f t="shared" si="170"/>
        <v>19911.617164721738</v>
      </c>
      <c r="HR33" s="213">
        <f t="shared" si="171"/>
        <v>4.2991065336182563</v>
      </c>
      <c r="HS33" s="336">
        <f t="shared" si="172"/>
        <v>0.2083388599013942</v>
      </c>
      <c r="HT33" s="337">
        <f t="shared" si="173"/>
        <v>720698.18382777937</v>
      </c>
      <c r="HU33" s="360">
        <f t="shared" si="174"/>
        <v>3.6962725810305237</v>
      </c>
      <c r="HV33" s="336">
        <f t="shared" si="40"/>
        <v>0.21115097906363184</v>
      </c>
      <c r="HW33" s="337">
        <f t="shared" si="41"/>
        <v>730497.71218285139</v>
      </c>
      <c r="HX33" s="360">
        <f t="shared" si="175"/>
        <v>3.7021380135220912</v>
      </c>
      <c r="HY33" s="336">
        <f t="shared" si="42"/>
        <v>0.27086353876666647</v>
      </c>
      <c r="HZ33" s="337">
        <f t="shared" si="43"/>
        <v>939099.30247365427</v>
      </c>
      <c r="IA33" s="360">
        <f t="shared" si="176"/>
        <v>3.8112306713696875</v>
      </c>
      <c r="IE33" s="303">
        <v>1.0019304710098786</v>
      </c>
      <c r="IF33" s="303">
        <v>0.90879437821518783</v>
      </c>
      <c r="IM33" s="205"/>
    </row>
    <row r="34" spans="2:247" ht="15.75" thickBot="1">
      <c r="C34" s="307" t="s">
        <v>11</v>
      </c>
      <c r="D34" s="308" t="s">
        <v>12</v>
      </c>
      <c r="E34" s="458"/>
      <c r="M34" s="30">
        <v>9.5</v>
      </c>
      <c r="N34" s="53">
        <f t="shared" si="198"/>
        <v>0.97772360528884772</v>
      </c>
      <c r="O34" s="210">
        <v>3.6258917492729283</v>
      </c>
      <c r="P34" s="196">
        <f t="shared" si="44"/>
        <v>5.9641655528911119</v>
      </c>
      <c r="Q34" s="50">
        <f t="shared" si="45"/>
        <v>920800.51366460801</v>
      </c>
      <c r="R34" s="196">
        <f t="shared" si="46"/>
        <v>6348.6985495941926</v>
      </c>
      <c r="S34" s="213">
        <f t="shared" si="47"/>
        <v>3.8026847062906213</v>
      </c>
      <c r="T34" s="200">
        <f t="shared" si="48"/>
        <v>59.690260418206066</v>
      </c>
      <c r="U34" s="198">
        <f t="shared" si="49"/>
        <v>1.7759034736469628</v>
      </c>
      <c r="V34" s="202">
        <f t="shared" si="50"/>
        <v>6.5898171704898187</v>
      </c>
      <c r="W34" s="337">
        <f t="shared" si="51"/>
        <v>3888813.9904213473</v>
      </c>
      <c r="X34" s="196">
        <f t="shared" si="52"/>
        <v>564.02580354273141</v>
      </c>
      <c r="Y34" s="196">
        <f t="shared" si="53"/>
        <v>50.620900515475491</v>
      </c>
      <c r="Z34" s="196">
        <f t="shared" si="54"/>
        <v>6.2890770683392416</v>
      </c>
      <c r="AA34" s="422">
        <f t="shared" si="55"/>
        <v>1945705.3288693805</v>
      </c>
      <c r="AB34" s="196">
        <f t="shared" si="56"/>
        <v>13415.171273275449</v>
      </c>
      <c r="AC34" s="213">
        <f t="shared" si="57"/>
        <v>4.1275962217387514</v>
      </c>
      <c r="AD34" s="25">
        <f t="shared" si="3"/>
        <v>6.6020866539480005</v>
      </c>
      <c r="AE34" s="305">
        <f t="shared" si="58"/>
        <v>4000245.5793441124</v>
      </c>
      <c r="AF34" s="205">
        <f t="shared" si="177"/>
        <v>580.18761833691144</v>
      </c>
      <c r="AG34" s="207">
        <f t="shared" si="59"/>
        <v>46.002825146588073</v>
      </c>
      <c r="AH34" s="196">
        <f t="shared" si="4"/>
        <v>6.3194441185114654</v>
      </c>
      <c r="AI34" s="50">
        <f t="shared" si="178"/>
        <v>2086623.6168512569</v>
      </c>
      <c r="AJ34" s="205">
        <f t="shared" si="179"/>
        <v>14386.769048521372</v>
      </c>
      <c r="AK34" s="213">
        <f t="shared" si="180"/>
        <v>4.1579632719109743</v>
      </c>
      <c r="AL34" s="305">
        <f t="shared" si="5"/>
        <v>6.8266801580718433</v>
      </c>
      <c r="AM34" s="305">
        <f t="shared" si="60"/>
        <v>6709345.5228630099</v>
      </c>
      <c r="AN34" s="205">
        <f t="shared" si="61"/>
        <v>973.11005594500523</v>
      </c>
      <c r="AO34" s="207">
        <f t="shared" si="62"/>
        <v>40.604167257853618</v>
      </c>
      <c r="AP34" s="196">
        <f t="shared" si="6"/>
        <v>6.4278945021603757</v>
      </c>
      <c r="AQ34" s="50">
        <f t="shared" si="63"/>
        <v>2678517.5863111983</v>
      </c>
      <c r="AR34" s="205">
        <f t="shared" si="64"/>
        <v>18467.735913394998</v>
      </c>
      <c r="AS34" s="213">
        <f t="shared" si="65"/>
        <v>4.2664136555598846</v>
      </c>
      <c r="AT34" s="336">
        <f t="shared" si="66"/>
        <v>0.27263353906957494</v>
      </c>
      <c r="AU34" s="337">
        <f t="shared" si="67"/>
        <v>940732.12504071696</v>
      </c>
      <c r="AV34" s="360">
        <f t="shared" si="68"/>
        <v>3.8119851283904187</v>
      </c>
      <c r="AW34" s="336">
        <f t="shared" si="69"/>
        <v>0.21976549925522965</v>
      </c>
      <c r="AX34" s="337">
        <f t="shared" si="7"/>
        <v>759976.83885946532</v>
      </c>
      <c r="AY34" s="360">
        <f t="shared" si="70"/>
        <v>3.71931951027398</v>
      </c>
      <c r="AZ34" s="336">
        <f t="shared" si="71"/>
        <v>0.27532761413897172</v>
      </c>
      <c r="BA34" s="337">
        <f t="shared" si="8"/>
        <v>954043.33033008093</v>
      </c>
      <c r="BB34" s="360">
        <f t="shared" si="72"/>
        <v>3.8180872531517278</v>
      </c>
      <c r="BG34" s="30">
        <v>9.5</v>
      </c>
      <c r="BH34" s="53">
        <f t="shared" si="199"/>
        <v>0.97772360528884772</v>
      </c>
      <c r="BI34" s="363">
        <v>3.6416968981790632</v>
      </c>
      <c r="BJ34" s="305">
        <f t="shared" si="73"/>
        <v>6.0078318862565112</v>
      </c>
      <c r="BK34" s="50">
        <f t="shared" si="74"/>
        <v>1018197.1715035582</v>
      </c>
      <c r="BL34" s="305">
        <f t="shared" si="75"/>
        <v>7020.2251301958722</v>
      </c>
      <c r="BM34" s="349">
        <f t="shared" si="76"/>
        <v>3.8463510396560205</v>
      </c>
      <c r="BN34" s="200">
        <f t="shared" si="77"/>
        <v>59.690260418206066</v>
      </c>
      <c r="BO34" s="198">
        <f t="shared" si="78"/>
        <v>1.7759034736469628</v>
      </c>
      <c r="BP34" s="202">
        <f t="shared" si="79"/>
        <v>6.6145277464367602</v>
      </c>
      <c r="BQ34" s="337">
        <f t="shared" si="80"/>
        <v>4116496.4615411358</v>
      </c>
      <c r="BR34" s="196">
        <f t="shared" si="81"/>
        <v>597.04841378900323</v>
      </c>
      <c r="BS34" s="196">
        <f t="shared" si="82"/>
        <v>52.325828732733633</v>
      </c>
      <c r="BT34" s="196">
        <f t="shared" si="83"/>
        <v>6.2939373253986517</v>
      </c>
      <c r="BU34" s="50">
        <f t="shared" si="84"/>
        <v>1967602.3174375526</v>
      </c>
      <c r="BV34" s="205">
        <f t="shared" si="85"/>
        <v>13566.145754175739</v>
      </c>
      <c r="BW34" s="213">
        <f t="shared" si="86"/>
        <v>4.1324564787981606</v>
      </c>
      <c r="BX34" s="305">
        <f t="shared" si="9"/>
        <v>6.6268432381520723</v>
      </c>
      <c r="BY34" s="305">
        <f t="shared" si="87"/>
        <v>4234900.7654105276</v>
      </c>
      <c r="BZ34" s="205">
        <f t="shared" si="181"/>
        <v>614.22153721361212</v>
      </c>
      <c r="CA34" s="207">
        <f t="shared" si="182"/>
        <v>47.552215099499577</v>
      </c>
      <c r="CB34" s="196">
        <f t="shared" si="10"/>
        <v>6.3241811838309268</v>
      </c>
      <c r="CC34" s="50">
        <f t="shared" si="183"/>
        <v>2109508.0345438919</v>
      </c>
      <c r="CD34" s="205">
        <f t="shared" si="184"/>
        <v>14544.551616251843</v>
      </c>
      <c r="CE34" s="213">
        <f t="shared" si="185"/>
        <v>4.1627003372304365</v>
      </c>
      <c r="CF34" s="305">
        <f t="shared" si="11"/>
        <v>6.8947857499113567</v>
      </c>
      <c r="CG34" s="305">
        <f t="shared" si="88"/>
        <v>7848483.5058943527</v>
      </c>
      <c r="CH34" s="205">
        <f t="shared" si="89"/>
        <v>1138.3283507279052</v>
      </c>
      <c r="CI34" s="207">
        <f t="shared" si="12"/>
        <v>38.580565215349118</v>
      </c>
      <c r="CJ34" s="196">
        <f t="shared" si="13"/>
        <v>6.4662287505015712</v>
      </c>
      <c r="CK34" s="50">
        <f t="shared" si="90"/>
        <v>2925692.9857555525</v>
      </c>
      <c r="CL34" s="205">
        <f t="shared" si="91"/>
        <v>20171.950970467951</v>
      </c>
      <c r="CM34" s="213">
        <f t="shared" si="92"/>
        <v>4.304747903901081</v>
      </c>
      <c r="CN34" s="336">
        <f t="shared" si="93"/>
        <v>0.23110874090080386</v>
      </c>
      <c r="CO34" s="337">
        <f t="shared" si="94"/>
        <v>817371.27086887043</v>
      </c>
      <c r="CP34" s="342">
        <f t="shared" si="95"/>
        <v>3.7509385223728477</v>
      </c>
      <c r="CQ34" s="336">
        <f t="shared" si="14"/>
        <v>0.23403694449668705</v>
      </c>
      <c r="CR34" s="337">
        <f t="shared" si="15"/>
        <v>827811.83497365122</v>
      </c>
      <c r="CS34" s="340">
        <f t="shared" si="96"/>
        <v>3.7564507844845547</v>
      </c>
      <c r="CT34" s="336">
        <f t="shared" si="16"/>
        <v>0.30396449631421518</v>
      </c>
      <c r="CU34" s="337">
        <f t="shared" si="17"/>
        <v>1077890.6088536496</v>
      </c>
      <c r="CV34" s="342">
        <f t="shared" si="97"/>
        <v>3.8710938415397909</v>
      </c>
      <c r="CZ34" s="30">
        <v>9.5</v>
      </c>
      <c r="DA34" s="53">
        <f t="shared" si="200"/>
        <v>0.97772360528884772</v>
      </c>
      <c r="DB34" s="345">
        <v>3.1316904241834806</v>
      </c>
      <c r="DC34" s="25">
        <f t="shared" si="98"/>
        <v>5.7836460744082308</v>
      </c>
      <c r="DD34" s="50">
        <f t="shared" si="99"/>
        <v>607639.60732148145</v>
      </c>
      <c r="DE34" s="305">
        <f t="shared" si="100"/>
        <v>4189.5292589758574</v>
      </c>
      <c r="DF34" s="26">
        <f t="shared" si="101"/>
        <v>3.6221652278077401</v>
      </c>
      <c r="DG34" s="200">
        <f t="shared" si="102"/>
        <v>59.690260418206066</v>
      </c>
      <c r="DH34" s="196">
        <f t="shared" si="103"/>
        <v>1.7759034736469628</v>
      </c>
      <c r="DI34" s="202">
        <f t="shared" si="104"/>
        <v>6.5898171704898187</v>
      </c>
      <c r="DJ34" s="337">
        <f t="shared" si="105"/>
        <v>3888813.9904213473</v>
      </c>
      <c r="DK34" s="196">
        <f t="shared" si="106"/>
        <v>564.02580354273141</v>
      </c>
      <c r="DL34" s="196">
        <f t="shared" si="107"/>
        <v>50.620938802150675</v>
      </c>
      <c r="DM34" s="196">
        <f t="shared" si="108"/>
        <v>6.1113679361863831</v>
      </c>
      <c r="DN34" s="50">
        <f t="shared" si="109"/>
        <v>1292313.6637556208</v>
      </c>
      <c r="DO34" s="205">
        <f t="shared" si="110"/>
        <v>8910.1925563157038</v>
      </c>
      <c r="DP34" s="213">
        <f t="shared" si="111"/>
        <v>3.9498870895858924</v>
      </c>
      <c r="DQ34" s="305">
        <f t="shared" si="18"/>
        <v>6.6020866539480005</v>
      </c>
      <c r="DR34" s="305">
        <f t="shared" si="112"/>
        <v>4000245.5793441124</v>
      </c>
      <c r="DS34" s="205">
        <f t="shared" si="186"/>
        <v>580.18761833691144</v>
      </c>
      <c r="DT34" s="207">
        <f t="shared" si="19"/>
        <v>46.002859940422361</v>
      </c>
      <c r="DU34" s="196">
        <f t="shared" si="20"/>
        <v>6.1419721107631631</v>
      </c>
      <c r="DV34" s="50">
        <f t="shared" si="187"/>
        <v>1386666.7779592879</v>
      </c>
      <c r="DW34" s="205">
        <f t="shared" si="188"/>
        <v>9560.7346340025797</v>
      </c>
      <c r="DX34" s="213">
        <f t="shared" si="189"/>
        <v>3.9804912641626728</v>
      </c>
      <c r="DY34" s="25">
        <f t="shared" si="21"/>
        <v>6.7754817579833766</v>
      </c>
      <c r="DZ34" s="305">
        <f t="shared" si="113"/>
        <v>5963232.7146729575</v>
      </c>
      <c r="EA34" s="205">
        <f t="shared" si="114"/>
        <v>864.8953464707364</v>
      </c>
      <c r="EB34" s="207">
        <f t="shared" si="22"/>
        <v>41.010924078956137</v>
      </c>
      <c r="EC34" s="196">
        <f t="shared" si="23"/>
        <v>6.2322947734712031</v>
      </c>
      <c r="ED34" s="50">
        <f t="shared" si="115"/>
        <v>1707240.7701468659</v>
      </c>
      <c r="EE34" s="205">
        <f t="shared" si="116"/>
        <v>11771.015372377804</v>
      </c>
      <c r="EF34" s="213">
        <f t="shared" si="117"/>
        <v>4.0708139268707129</v>
      </c>
      <c r="EG34" s="336">
        <f t="shared" si="118"/>
        <v>0.16348504732023478</v>
      </c>
      <c r="EH34" s="337">
        <f t="shared" si="119"/>
        <v>544694.40230913146</v>
      </c>
      <c r="EI34" s="360">
        <f t="shared" si="120"/>
        <v>3.5746720655576287</v>
      </c>
      <c r="EJ34" s="336">
        <f t="shared" si="24"/>
        <v>0.16572690040921637</v>
      </c>
      <c r="EK34" s="337">
        <f t="shared" si="25"/>
        <v>552207.50312470517</v>
      </c>
      <c r="EL34" s="360">
        <f t="shared" si="121"/>
        <v>3.5806214567232502</v>
      </c>
      <c r="EM34" s="336">
        <f t="shared" si="26"/>
        <v>0.20010967967945897</v>
      </c>
      <c r="EN34" s="337">
        <f t="shared" si="27"/>
        <v>667591.17136663198</v>
      </c>
      <c r="EO34" s="360">
        <f t="shared" si="122"/>
        <v>3.6630297380692292</v>
      </c>
      <c r="ES34" s="30">
        <v>9.5</v>
      </c>
      <c r="ET34" s="53">
        <f t="shared" si="201"/>
        <v>0.97772360528884772</v>
      </c>
      <c r="EU34" s="345">
        <v>3.368007746207534</v>
      </c>
      <c r="EV34" s="305">
        <f t="shared" si="123"/>
        <v>5.7674653924362769</v>
      </c>
      <c r="EW34" s="50">
        <f t="shared" si="124"/>
        <v>585417.0844123885</v>
      </c>
      <c r="EX34" s="305">
        <f t="shared" si="125"/>
        <v>4036.3102969231595</v>
      </c>
      <c r="EY34" s="349">
        <f t="shared" si="126"/>
        <v>3.6059845458357866</v>
      </c>
      <c r="EZ34" s="200">
        <f t="shared" si="127"/>
        <v>59.690260418206066</v>
      </c>
      <c r="FA34" s="198">
        <f t="shared" si="128"/>
        <v>1.7759034736469628</v>
      </c>
      <c r="FB34" s="196">
        <f t="shared" si="129"/>
        <v>6.6907573262807869</v>
      </c>
      <c r="FC34" s="337">
        <f t="shared" si="130"/>
        <v>4906336.4480132069</v>
      </c>
      <c r="FD34" s="196">
        <f t="shared" si="131"/>
        <v>711.60522574693948</v>
      </c>
      <c r="FE34" s="196">
        <f t="shared" si="132"/>
        <v>48.614191149794692</v>
      </c>
      <c r="FF34" s="196">
        <f t="shared" si="133"/>
        <v>6.1342666631080771</v>
      </c>
      <c r="FG34" s="50">
        <f t="shared" si="134"/>
        <v>1362280.8859327969</v>
      </c>
      <c r="FH34" s="205">
        <f t="shared" si="135"/>
        <v>9392.5997610940103</v>
      </c>
      <c r="FI34" s="213">
        <f t="shared" si="136"/>
        <v>3.972785816507586</v>
      </c>
      <c r="FJ34" s="25">
        <f t="shared" si="28"/>
        <v>6.7032147487272145</v>
      </c>
      <c r="FK34" s="305">
        <f t="shared" si="137"/>
        <v>5049109.0278495438</v>
      </c>
      <c r="FL34" s="205">
        <f t="shared" si="190"/>
        <v>732.31267518124218</v>
      </c>
      <c r="FM34" s="207">
        <f t="shared" si="29"/>
        <v>44.179185125778631</v>
      </c>
      <c r="FN34" s="196">
        <f t="shared" si="138"/>
        <v>6.163924585228072</v>
      </c>
      <c r="FO34" s="50">
        <f t="shared" si="191"/>
        <v>1458560.9607337546</v>
      </c>
      <c r="FP34" s="205">
        <f t="shared" si="192"/>
        <v>10056.427769628661</v>
      </c>
      <c r="FQ34" s="213">
        <f t="shared" si="193"/>
        <v>4.0024437386275817</v>
      </c>
      <c r="FR34" s="305">
        <f t="shared" si="30"/>
        <v>6.9498390810196167</v>
      </c>
      <c r="FS34" s="305">
        <f t="shared" si="139"/>
        <v>8909207.6441302299</v>
      </c>
      <c r="FT34" s="205">
        <f t="shared" si="140"/>
        <v>1292.1736582893602</v>
      </c>
      <c r="FU34" s="207">
        <f t="shared" si="31"/>
        <v>39.265880819351167</v>
      </c>
      <c r="FV34" s="196">
        <f t="shared" si="141"/>
        <v>6.2747060642890915</v>
      </c>
      <c r="FW34" s="50">
        <f t="shared" si="142"/>
        <v>1882374.6445366333</v>
      </c>
      <c r="FX34" s="205">
        <f t="shared" si="143"/>
        <v>12978.521404165398</v>
      </c>
      <c r="FY34" s="213">
        <f t="shared" si="144"/>
        <v>4.1132252176886013</v>
      </c>
      <c r="FZ34" s="336">
        <f t="shared" si="145"/>
        <v>0.18225698954339017</v>
      </c>
      <c r="GA34" s="337">
        <f t="shared" si="146"/>
        <v>601751.92864239053</v>
      </c>
      <c r="GB34" s="360">
        <f t="shared" si="147"/>
        <v>3.6179366442824392</v>
      </c>
      <c r="GC34" s="336">
        <f t="shared" si="32"/>
        <v>0.18473948630985362</v>
      </c>
      <c r="GD34" s="337">
        <f t="shared" si="33"/>
        <v>610002.99010573863</v>
      </c>
      <c r="GE34" s="360">
        <f t="shared" si="148"/>
        <v>3.6238511172352594</v>
      </c>
      <c r="GF34" s="336">
        <f t="shared" si="34"/>
        <v>0.2393555098573491</v>
      </c>
      <c r="GG34" s="337">
        <f t="shared" si="35"/>
        <v>791941.61235369113</v>
      </c>
      <c r="GH34" s="360">
        <f t="shared" si="149"/>
        <v>3.7372123168484128</v>
      </c>
      <c r="GL34" s="30">
        <v>9.5</v>
      </c>
      <c r="GM34" s="53">
        <f t="shared" si="202"/>
        <v>0.97772360528884772</v>
      </c>
      <c r="GN34" s="363">
        <v>3.3668483588790656</v>
      </c>
      <c r="GO34" s="305">
        <f t="shared" si="150"/>
        <v>6.0708559876700425</v>
      </c>
      <c r="GP34" s="50">
        <f t="shared" si="151"/>
        <v>1177215.5433584373</v>
      </c>
      <c r="GQ34" s="305">
        <f t="shared" si="152"/>
        <v>8116.618639726019</v>
      </c>
      <c r="GR34" s="26">
        <f t="shared" si="153"/>
        <v>3.9093751410695514</v>
      </c>
      <c r="GS34" s="200">
        <f t="shared" si="154"/>
        <v>59.690260418206066</v>
      </c>
      <c r="GT34" s="196">
        <f t="shared" si="155"/>
        <v>1.7759034736469628</v>
      </c>
      <c r="GU34" s="202">
        <f t="shared" si="156"/>
        <v>6.6137851025006213</v>
      </c>
      <c r="GV34" s="337">
        <f t="shared" si="157"/>
        <v>4109463.2641656538</v>
      </c>
      <c r="GW34" s="196">
        <f t="shared" si="158"/>
        <v>596.02833290805813</v>
      </c>
      <c r="GX34" s="196">
        <f t="shared" si="159"/>
        <v>51.920508494088089</v>
      </c>
      <c r="GY34" s="196">
        <f t="shared" si="160"/>
        <v>6.3039439543587434</v>
      </c>
      <c r="GZ34" s="50">
        <f t="shared" si="161"/>
        <v>2013464.3958011491</v>
      </c>
      <c r="HA34" s="205">
        <f t="shared" si="162"/>
        <v>13882.353777593929</v>
      </c>
      <c r="HB34" s="213">
        <f t="shared" si="163"/>
        <v>4.1424631077582523</v>
      </c>
      <c r="HC34" s="25">
        <f t="shared" si="36"/>
        <v>6.6260992114981354</v>
      </c>
      <c r="HD34" s="305">
        <f t="shared" si="164"/>
        <v>4227651.8094619401</v>
      </c>
      <c r="HE34" s="205">
        <f t="shared" si="194"/>
        <v>613.1701631407409</v>
      </c>
      <c r="HF34" s="207">
        <f t="shared" si="37"/>
        <v>47.18387167066065</v>
      </c>
      <c r="HG34" s="196">
        <f t="shared" si="165"/>
        <v>6.3348641818942735</v>
      </c>
      <c r="HH34" s="50">
        <f t="shared" si="195"/>
        <v>2162042.2765729525</v>
      </c>
      <c r="HI34" s="205">
        <f t="shared" si="196"/>
        <v>14906.76260682413</v>
      </c>
      <c r="HJ34" s="213">
        <f t="shared" si="197"/>
        <v>4.1733833352937824</v>
      </c>
      <c r="HK34" s="305">
        <f t="shared" si="38"/>
        <v>6.8699846752695217</v>
      </c>
      <c r="HL34" s="305">
        <f t="shared" si="166"/>
        <v>7412840.8352159914</v>
      </c>
      <c r="HM34" s="205">
        <f t="shared" si="167"/>
        <v>1075.1436090580569</v>
      </c>
      <c r="HN34" s="207">
        <f t="shared" si="39"/>
        <v>39.560520621664935</v>
      </c>
      <c r="HO34" s="196">
        <f t="shared" si="168"/>
        <v>6.4645898075586086</v>
      </c>
      <c r="HP34" s="50">
        <f t="shared" si="169"/>
        <v>2914672.7963199937</v>
      </c>
      <c r="HQ34" s="205">
        <f t="shared" si="170"/>
        <v>20095.969409155237</v>
      </c>
      <c r="HR34" s="213">
        <f t="shared" si="171"/>
        <v>4.3031089609581175</v>
      </c>
      <c r="HS34" s="336">
        <f t="shared" si="172"/>
        <v>0.21112776779059036</v>
      </c>
      <c r="HT34" s="337">
        <f t="shared" si="173"/>
        <v>730416.81816704141</v>
      </c>
      <c r="HU34" s="360">
        <f t="shared" si="174"/>
        <v>3.7020899178614739</v>
      </c>
      <c r="HV34" s="336">
        <f t="shared" si="40"/>
        <v>0.21387149151772247</v>
      </c>
      <c r="HW34" s="337">
        <f t="shared" si="41"/>
        <v>739980.0095952882</v>
      </c>
      <c r="HX34" s="360">
        <f t="shared" si="175"/>
        <v>3.7077391409146419</v>
      </c>
      <c r="HY34" s="336">
        <f t="shared" si="42"/>
        <v>0.27352921359550286</v>
      </c>
      <c r="HZ34" s="337">
        <f t="shared" si="43"/>
        <v>948436.04297896056</v>
      </c>
      <c r="IA34" s="360">
        <f t="shared" si="176"/>
        <v>3.8155272033128274</v>
      </c>
      <c r="IE34" s="303">
        <v>1.0018618852603569</v>
      </c>
      <c r="IF34" s="303">
        <v>0.90877137068164937</v>
      </c>
      <c r="IM34" s="205"/>
    </row>
    <row r="35" spans="2:247">
      <c r="B35" s="309" t="s">
        <v>24</v>
      </c>
      <c r="C35" s="309">
        <v>100</v>
      </c>
      <c r="D35" s="310"/>
      <c r="E35" s="317">
        <v>0</v>
      </c>
      <c r="F35" s="30"/>
      <c r="M35" s="30">
        <v>10</v>
      </c>
      <c r="N35" s="53">
        <f t="shared" si="198"/>
        <v>1</v>
      </c>
      <c r="O35" s="210">
        <v>3.6319371659714532</v>
      </c>
      <c r="P35" s="196">
        <f t="shared" si="44"/>
        <v>5.9678846837121959</v>
      </c>
      <c r="Q35" s="50">
        <f t="shared" si="45"/>
        <v>928719.75519990874</v>
      </c>
      <c r="R35" s="196">
        <f t="shared" si="46"/>
        <v>6403.2998193621224</v>
      </c>
      <c r="S35" s="213">
        <f t="shared" si="47"/>
        <v>3.8064038371117053</v>
      </c>
      <c r="T35" s="200">
        <f t="shared" si="48"/>
        <v>62.831853071795862</v>
      </c>
      <c r="U35" s="198">
        <f t="shared" si="49"/>
        <v>1.7981798683581149</v>
      </c>
      <c r="V35" s="202">
        <f t="shared" si="50"/>
        <v>6.6013989203954981</v>
      </c>
      <c r="W35" s="337">
        <f t="shared" si="51"/>
        <v>3993915.9433672787</v>
      </c>
      <c r="X35" s="196">
        <f t="shared" si="52"/>
        <v>579.26958059410333</v>
      </c>
      <c r="Y35" s="196">
        <f t="shared" si="53"/>
        <v>50.4861922346591</v>
      </c>
      <c r="Z35" s="196">
        <f t="shared" si="54"/>
        <v>6.2939958512486864</v>
      </c>
      <c r="AA35" s="422">
        <f t="shared" si="55"/>
        <v>1967867.4908683337</v>
      </c>
      <c r="AB35" s="196">
        <f t="shared" si="56"/>
        <v>13567.974061339351</v>
      </c>
      <c r="AC35" s="213">
        <f t="shared" si="57"/>
        <v>4.1325150046481962</v>
      </c>
      <c r="AD35" s="25">
        <f t="shared" si="3"/>
        <v>6.6132615935043404</v>
      </c>
      <c r="AE35" s="305">
        <f t="shared" si="58"/>
        <v>4104512.6028976263</v>
      </c>
      <c r="AF35" s="205">
        <f t="shared" si="177"/>
        <v>595.31029889906597</v>
      </c>
      <c r="AG35" s="207">
        <f t="shared" si="59"/>
        <v>45.87950983704512</v>
      </c>
      <c r="AH35" s="196">
        <f t="shared" si="4"/>
        <v>6.3241242428917177</v>
      </c>
      <c r="AI35" s="50">
        <f t="shared" si="178"/>
        <v>2109231.4722118112</v>
      </c>
      <c r="AJ35" s="205">
        <f t="shared" si="179"/>
        <v>14542.644785347107</v>
      </c>
      <c r="AK35" s="213">
        <f t="shared" si="180"/>
        <v>4.1626433962912266</v>
      </c>
      <c r="AL35" s="305">
        <f t="shared" si="5"/>
        <v>6.8365477161609558</v>
      </c>
      <c r="AM35" s="305">
        <f t="shared" si="60"/>
        <v>6863532.8426183015</v>
      </c>
      <c r="AN35" s="205">
        <f t="shared" si="61"/>
        <v>995.47307642767328</v>
      </c>
      <c r="AO35" s="207">
        <f t="shared" si="62"/>
        <v>40.488826151934774</v>
      </c>
      <c r="AP35" s="196">
        <f t="shared" si="6"/>
        <v>6.4317801623913864</v>
      </c>
      <c r="AQ35" s="50">
        <f t="shared" si="63"/>
        <v>2702589.9808077142</v>
      </c>
      <c r="AR35" s="205">
        <f t="shared" si="64"/>
        <v>18633.709296073794</v>
      </c>
      <c r="AS35" s="213">
        <f t="shared" si="65"/>
        <v>4.2702993157908953</v>
      </c>
      <c r="AT35" s="336">
        <f t="shared" si="66"/>
        <v>0.27686932694996808</v>
      </c>
      <c r="AU35" s="337">
        <f t="shared" si="67"/>
        <v>955380.45650421665</v>
      </c>
      <c r="AV35" s="360">
        <f t="shared" si="68"/>
        <v>3.8186955064037962</v>
      </c>
      <c r="AW35" s="336">
        <f t="shared" si="69"/>
        <v>0.22232805298129821</v>
      </c>
      <c r="AX35" s="337">
        <f t="shared" si="7"/>
        <v>768908.00602567685</v>
      </c>
      <c r="AY35" s="360">
        <f t="shared" si="70"/>
        <v>3.7243935362889422</v>
      </c>
      <c r="AZ35" s="336">
        <f t="shared" si="71"/>
        <v>0.27796016020407754</v>
      </c>
      <c r="BA35" s="337">
        <f t="shared" si="8"/>
        <v>963261.07634910289</v>
      </c>
      <c r="BB35" s="360">
        <f t="shared" si="72"/>
        <v>3.8222631649798373</v>
      </c>
      <c r="BG35" s="30">
        <v>10</v>
      </c>
      <c r="BH35" s="53">
        <f t="shared" si="199"/>
        <v>1</v>
      </c>
      <c r="BI35" s="363">
        <v>3.6478390358442647</v>
      </c>
      <c r="BJ35" s="305">
        <f t="shared" si="73"/>
        <v>6.0114157880517354</v>
      </c>
      <c r="BK35" s="50">
        <f t="shared" si="74"/>
        <v>1026634.3426528705</v>
      </c>
      <c r="BL35" s="305">
        <f t="shared" si="75"/>
        <v>7078.3974003493049</v>
      </c>
      <c r="BM35" s="349">
        <f t="shared" si="76"/>
        <v>3.8499349414512443</v>
      </c>
      <c r="BN35" s="200">
        <f t="shared" si="77"/>
        <v>62.831853071795862</v>
      </c>
      <c r="BO35" s="198">
        <f t="shared" si="78"/>
        <v>1.7981798683581149</v>
      </c>
      <c r="BP35" s="202">
        <f t="shared" si="79"/>
        <v>6.6257270204306788</v>
      </c>
      <c r="BQ35" s="337">
        <f t="shared" si="80"/>
        <v>4224030.2571412008</v>
      </c>
      <c r="BR35" s="196">
        <f t="shared" si="81"/>
        <v>612.64490043524552</v>
      </c>
      <c r="BS35" s="196">
        <f t="shared" si="82"/>
        <v>52.183468831380587</v>
      </c>
      <c r="BT35" s="196">
        <f t="shared" si="83"/>
        <v>6.2987088078453297</v>
      </c>
      <c r="BU35" s="50">
        <f t="shared" si="84"/>
        <v>1989339.0504017302</v>
      </c>
      <c r="BV35" s="205">
        <f t="shared" si="85"/>
        <v>13716.015311147834</v>
      </c>
      <c r="BW35" s="213">
        <f t="shared" si="86"/>
        <v>4.1372279612448386</v>
      </c>
      <c r="BX35" s="305">
        <f t="shared" si="9"/>
        <v>6.6376334109851038</v>
      </c>
      <c r="BY35" s="305">
        <f t="shared" si="87"/>
        <v>4341436.0780075705</v>
      </c>
      <c r="BZ35" s="205">
        <f t="shared" si="181"/>
        <v>629.67320588206201</v>
      </c>
      <c r="CA35" s="207">
        <f t="shared" si="182"/>
        <v>47.421916084549991</v>
      </c>
      <c r="CB35" s="196">
        <f t="shared" si="10"/>
        <v>6.3287167593760216</v>
      </c>
      <c r="CC35" s="50">
        <f t="shared" si="183"/>
        <v>2131654.2254305151</v>
      </c>
      <c r="CD35" s="205">
        <f t="shared" si="184"/>
        <v>14697.244287329298</v>
      </c>
      <c r="CE35" s="213">
        <f t="shared" si="185"/>
        <v>4.1672359127755314</v>
      </c>
      <c r="CF35" s="305">
        <f t="shared" si="11"/>
        <v>6.9025420392490133</v>
      </c>
      <c r="CG35" s="305">
        <f t="shared" si="88"/>
        <v>7989912.7943962691</v>
      </c>
      <c r="CH35" s="205">
        <f t="shared" si="89"/>
        <v>1158.8409718736461</v>
      </c>
      <c r="CI35" s="207">
        <f t="shared" si="12"/>
        <v>38.490462758895859</v>
      </c>
      <c r="CJ35" s="196">
        <f t="shared" si="13"/>
        <v>6.4691931757237136</v>
      </c>
      <c r="CK35" s="50">
        <f t="shared" si="90"/>
        <v>2945731.6142902682</v>
      </c>
      <c r="CL35" s="205">
        <f t="shared" si="91"/>
        <v>20310.112504943969</v>
      </c>
      <c r="CM35" s="213">
        <f t="shared" si="92"/>
        <v>4.3077123291232224</v>
      </c>
      <c r="CN35" s="336">
        <f t="shared" si="93"/>
        <v>0.23377047945356075</v>
      </c>
      <c r="CO35" s="337">
        <f t="shared" si="94"/>
        <v>826861.65064083226</v>
      </c>
      <c r="CP35" s="342">
        <f t="shared" si="95"/>
        <v>3.7559520034724936</v>
      </c>
      <c r="CQ35" s="336">
        <f t="shared" si="14"/>
        <v>0.23662373491268213</v>
      </c>
      <c r="CR35" s="337">
        <f t="shared" si="15"/>
        <v>837037.06568461854</v>
      </c>
      <c r="CS35" s="340">
        <f t="shared" si="96"/>
        <v>3.761263843251645</v>
      </c>
      <c r="CT35" s="336">
        <f t="shared" si="16"/>
        <v>0.30615744180319698</v>
      </c>
      <c r="CU35" s="337">
        <f t="shared" si="17"/>
        <v>1085758.1052487905</v>
      </c>
      <c r="CV35" s="342">
        <f t="shared" si="97"/>
        <v>3.8742522334799974</v>
      </c>
      <c r="CZ35" s="30">
        <v>10</v>
      </c>
      <c r="DA35" s="53">
        <f t="shared" si="200"/>
        <v>1</v>
      </c>
      <c r="DB35" s="345">
        <v>3.1369445533423841</v>
      </c>
      <c r="DC35" s="25">
        <f t="shared" si="98"/>
        <v>5.7873718960076506</v>
      </c>
      <c r="DD35" s="50">
        <f t="shared" si="99"/>
        <v>612874.98554005357</v>
      </c>
      <c r="DE35" s="305">
        <f t="shared" si="100"/>
        <v>4225.6259353021396</v>
      </c>
      <c r="DF35" s="26">
        <f t="shared" si="101"/>
        <v>3.6258910494071594</v>
      </c>
      <c r="DG35" s="200">
        <f t="shared" si="102"/>
        <v>62.831853071795862</v>
      </c>
      <c r="DH35" s="196">
        <f t="shared" si="103"/>
        <v>1.7981798683581149</v>
      </c>
      <c r="DI35" s="202">
        <f t="shared" si="104"/>
        <v>6.6013989203954981</v>
      </c>
      <c r="DJ35" s="337">
        <f t="shared" si="105"/>
        <v>3993915.9433672787</v>
      </c>
      <c r="DK35" s="196">
        <f t="shared" si="106"/>
        <v>579.26958059410333</v>
      </c>
      <c r="DL35" s="196">
        <f t="shared" si="107"/>
        <v>50.48623053859729</v>
      </c>
      <c r="DM35" s="196">
        <f t="shared" si="108"/>
        <v>6.1163506744612537</v>
      </c>
      <c r="DN35" s="50">
        <f t="shared" si="109"/>
        <v>1307225.9919051391</v>
      </c>
      <c r="DO35" s="205">
        <f t="shared" si="110"/>
        <v>9013.0094799478757</v>
      </c>
      <c r="DP35" s="213">
        <f t="shared" si="111"/>
        <v>3.9548698278607626</v>
      </c>
      <c r="DQ35" s="305">
        <f t="shared" si="18"/>
        <v>6.6132615935043404</v>
      </c>
      <c r="DR35" s="305">
        <f t="shared" si="112"/>
        <v>4104512.6028976263</v>
      </c>
      <c r="DS35" s="205">
        <f t="shared" si="186"/>
        <v>595.31029889906597</v>
      </c>
      <c r="DT35" s="207">
        <f t="shared" si="19"/>
        <v>45.879544645887528</v>
      </c>
      <c r="DU35" s="196">
        <f t="shared" si="20"/>
        <v>6.146713496194085</v>
      </c>
      <c r="DV35" s="50">
        <f t="shared" si="187"/>
        <v>1401888.5744006045</v>
      </c>
      <c r="DW35" s="205">
        <f t="shared" si="188"/>
        <v>9665.6852672343121</v>
      </c>
      <c r="DX35" s="213">
        <f t="shared" si="189"/>
        <v>3.9852326495935948</v>
      </c>
      <c r="DY35" s="25">
        <f t="shared" si="21"/>
        <v>6.7855028094493663</v>
      </c>
      <c r="DZ35" s="305">
        <f t="shared" si="113"/>
        <v>6102430.0429159021</v>
      </c>
      <c r="EA35" s="205">
        <f t="shared" si="114"/>
        <v>885.08424856443662</v>
      </c>
      <c r="EB35" s="207">
        <f t="shared" si="22"/>
        <v>40.900798413263402</v>
      </c>
      <c r="EC35" s="196">
        <f t="shared" si="23"/>
        <v>6.2363173461401118</v>
      </c>
      <c r="ED35" s="50">
        <f t="shared" si="115"/>
        <v>1723127.2325549342</v>
      </c>
      <c r="EE35" s="205">
        <f t="shared" si="116"/>
        <v>11880.548717930458</v>
      </c>
      <c r="EF35" s="213">
        <f t="shared" si="117"/>
        <v>4.0748364995396216</v>
      </c>
      <c r="EG35" s="336">
        <f t="shared" si="118"/>
        <v>0.16560058215186987</v>
      </c>
      <c r="EH35" s="337">
        <f t="shared" si="119"/>
        <v>551784.14135758393</v>
      </c>
      <c r="EI35" s="360">
        <f t="shared" si="120"/>
        <v>3.58028836781041</v>
      </c>
      <c r="EJ35" s="336">
        <f t="shared" si="24"/>
        <v>0.16779040304390577</v>
      </c>
      <c r="EK35" s="337">
        <f t="shared" si="25"/>
        <v>559123.98494061374</v>
      </c>
      <c r="EL35" s="360">
        <f t="shared" si="121"/>
        <v>3.5860272761427701</v>
      </c>
      <c r="EM35" s="336">
        <f t="shared" si="26"/>
        <v>0.20225317959808387</v>
      </c>
      <c r="EN35" s="337">
        <f t="shared" si="27"/>
        <v>674794.46467348468</v>
      </c>
      <c r="EO35" s="360">
        <f t="shared" si="122"/>
        <v>3.6676906648216039</v>
      </c>
      <c r="ES35" s="30">
        <v>10</v>
      </c>
      <c r="ET35" s="53">
        <f t="shared" si="201"/>
        <v>1</v>
      </c>
      <c r="EU35" s="345">
        <v>3.3734745666191945</v>
      </c>
      <c r="EV35" s="305">
        <f t="shared" si="123"/>
        <v>5.7711786536021421</v>
      </c>
      <c r="EW35" s="50">
        <f t="shared" si="124"/>
        <v>590443.91825479886</v>
      </c>
      <c r="EX35" s="305">
        <f t="shared" si="125"/>
        <v>4070.969109826457</v>
      </c>
      <c r="EY35" s="349">
        <f t="shared" si="126"/>
        <v>3.6096978070016514</v>
      </c>
      <c r="EZ35" s="200">
        <f t="shared" si="127"/>
        <v>62.831853071795862</v>
      </c>
      <c r="FA35" s="198">
        <f t="shared" si="128"/>
        <v>1.7981798683581149</v>
      </c>
      <c r="FB35" s="196">
        <f t="shared" si="129"/>
        <v>6.7019043761855217</v>
      </c>
      <c r="FC35" s="337">
        <f t="shared" si="130"/>
        <v>5033897.5923607461</v>
      </c>
      <c r="FD35" s="196">
        <f t="shared" si="131"/>
        <v>730.10643900081789</v>
      </c>
      <c r="FE35" s="196">
        <f t="shared" si="132"/>
        <v>48.481710212389828</v>
      </c>
      <c r="FF35" s="196">
        <f t="shared" si="133"/>
        <v>6.1389391609968413</v>
      </c>
      <c r="FG35" s="50">
        <f t="shared" si="134"/>
        <v>1377016.553289016</v>
      </c>
      <c r="FH35" s="205">
        <f t="shared" si="135"/>
        <v>9494.1986509549752</v>
      </c>
      <c r="FI35" s="213">
        <f t="shared" si="136"/>
        <v>3.9774583143963502</v>
      </c>
      <c r="FJ35" s="25">
        <f t="shared" si="28"/>
        <v>6.7139476569779877</v>
      </c>
      <c r="FK35" s="305">
        <f t="shared" si="137"/>
        <v>5175444.5152828628</v>
      </c>
      <c r="FL35" s="205">
        <f t="shared" si="190"/>
        <v>750.6361216075959</v>
      </c>
      <c r="FM35" s="207">
        <f t="shared" si="29"/>
        <v>44.057929547697242</v>
      </c>
      <c r="FN35" s="196">
        <f t="shared" si="138"/>
        <v>6.1683575453941195</v>
      </c>
      <c r="FO35" s="50">
        <f t="shared" si="191"/>
        <v>1473525.1250424087</v>
      </c>
      <c r="FP35" s="205">
        <f t="shared" si="192"/>
        <v>10159.602091137398</v>
      </c>
      <c r="FQ35" s="213">
        <f t="shared" si="193"/>
        <v>4.0068766987936293</v>
      </c>
      <c r="FR35" s="305">
        <f t="shared" si="30"/>
        <v>6.9594147749508775</v>
      </c>
      <c r="FS35" s="305">
        <f t="shared" si="139"/>
        <v>9107827.0461745225</v>
      </c>
      <c r="FT35" s="205">
        <f t="shared" si="140"/>
        <v>1320.9810191230604</v>
      </c>
      <c r="FU35" s="207">
        <f t="shared" si="31"/>
        <v>39.158309148171398</v>
      </c>
      <c r="FV35" s="196">
        <f t="shared" si="141"/>
        <v>6.2783413923770386</v>
      </c>
      <c r="FW35" s="50">
        <f t="shared" si="142"/>
        <v>1898197.4794508417</v>
      </c>
      <c r="FX35" s="205">
        <f t="shared" si="143"/>
        <v>13087.616053418486</v>
      </c>
      <c r="FY35" s="213">
        <f t="shared" si="144"/>
        <v>4.1168605457765484</v>
      </c>
      <c r="FZ35" s="336">
        <f t="shared" si="145"/>
        <v>0.18447711846656548</v>
      </c>
      <c r="GA35" s="337">
        <f t="shared" si="146"/>
        <v>609130.88564320444</v>
      </c>
      <c r="GB35" s="360">
        <f t="shared" si="147"/>
        <v>3.6232297741196904</v>
      </c>
      <c r="GC35" s="336">
        <f t="shared" si="32"/>
        <v>0.18689944989800605</v>
      </c>
      <c r="GD35" s="337">
        <f t="shared" si="33"/>
        <v>617183.32298015861</v>
      </c>
      <c r="GE35" s="360">
        <f t="shared" si="148"/>
        <v>3.6289333358010789</v>
      </c>
      <c r="GF35" s="336">
        <f t="shared" si="34"/>
        <v>0.24168611322775807</v>
      </c>
      <c r="GG35" s="337">
        <f t="shared" si="35"/>
        <v>799723.7432711185</v>
      </c>
      <c r="GH35" s="360">
        <f t="shared" si="149"/>
        <v>3.7414591435252569</v>
      </c>
      <c r="GL35" s="30">
        <v>10</v>
      </c>
      <c r="GM35" s="53">
        <f t="shared" si="202"/>
        <v>1</v>
      </c>
      <c r="GN35" s="363">
        <v>3.3727150904438465</v>
      </c>
      <c r="GO35" s="305">
        <f t="shared" si="150"/>
        <v>6.0746587522381335</v>
      </c>
      <c r="GP35" s="50">
        <f t="shared" si="151"/>
        <v>1187568.7262217822</v>
      </c>
      <c r="GQ35" s="305">
        <f t="shared" si="152"/>
        <v>8188.0013508048942</v>
      </c>
      <c r="GR35" s="26">
        <f t="shared" si="153"/>
        <v>3.9131779056376423</v>
      </c>
      <c r="GS35" s="200">
        <f t="shared" si="154"/>
        <v>62.831853071795862</v>
      </c>
      <c r="GT35" s="196">
        <f t="shared" si="155"/>
        <v>1.7981798683581149</v>
      </c>
      <c r="GU35" s="202">
        <f t="shared" si="156"/>
        <v>6.6257419454540933</v>
      </c>
      <c r="GV35" s="337">
        <f t="shared" si="157"/>
        <v>4224175.4232356679</v>
      </c>
      <c r="GW35" s="196">
        <f t="shared" si="158"/>
        <v>612.6659550352548</v>
      </c>
      <c r="GX35" s="196">
        <f t="shared" si="159"/>
        <v>51.776521765140863</v>
      </c>
      <c r="GY35" s="196">
        <f t="shared" si="160"/>
        <v>6.3091315843397737</v>
      </c>
      <c r="GZ35" s="50">
        <f t="shared" si="161"/>
        <v>2037659.3626552732</v>
      </c>
      <c r="HA35" s="205">
        <f t="shared" si="162"/>
        <v>14049.17226726107</v>
      </c>
      <c r="HB35" s="213">
        <f t="shared" si="163"/>
        <v>4.1476507377392835</v>
      </c>
      <c r="HC35" s="25">
        <f t="shared" si="36"/>
        <v>6.6376483628286937</v>
      </c>
      <c r="HD35" s="305">
        <f t="shared" si="164"/>
        <v>4341585.5470736306</v>
      </c>
      <c r="HE35" s="205">
        <f t="shared" si="194"/>
        <v>629.69488457646526</v>
      </c>
      <c r="HF35" s="207">
        <f t="shared" si="37"/>
        <v>47.052101465893038</v>
      </c>
      <c r="HG35" s="196">
        <f t="shared" si="165"/>
        <v>6.3398043202239052</v>
      </c>
      <c r="HH35" s="50">
        <f t="shared" si="195"/>
        <v>2186776.1076869364</v>
      </c>
      <c r="HI35" s="205">
        <f t="shared" si="196"/>
        <v>15077.296436235581</v>
      </c>
      <c r="HJ35" s="213">
        <f t="shared" si="197"/>
        <v>4.1783234736234149</v>
      </c>
      <c r="HK35" s="305">
        <f t="shared" si="38"/>
        <v>6.8795309561161595</v>
      </c>
      <c r="HL35" s="305">
        <f t="shared" si="166"/>
        <v>7577587.4329581112</v>
      </c>
      <c r="HM35" s="205">
        <f t="shared" si="167"/>
        <v>1099.0381261013786</v>
      </c>
      <c r="HN35" s="207">
        <f t="shared" si="39"/>
        <v>39.450929222242074</v>
      </c>
      <c r="HO35" s="196">
        <f t="shared" si="168"/>
        <v>6.4683632133327738</v>
      </c>
      <c r="HP35" s="50">
        <f t="shared" si="169"/>
        <v>2940107.5229883054</v>
      </c>
      <c r="HQ35" s="205">
        <f t="shared" si="170"/>
        <v>20271.335745198849</v>
      </c>
      <c r="HR35" s="213">
        <f t="shared" si="171"/>
        <v>4.3068823667322835</v>
      </c>
      <c r="HS35" s="336">
        <f t="shared" si="172"/>
        <v>0.21379152112418101</v>
      </c>
      <c r="HT35" s="337">
        <f t="shared" si="173"/>
        <v>739701.24611222453</v>
      </c>
      <c r="HU35" s="360">
        <f t="shared" si="174"/>
        <v>3.7075755037212721</v>
      </c>
      <c r="HV35" s="336">
        <f t="shared" si="40"/>
        <v>0.21646847878666908</v>
      </c>
      <c r="HW35" s="337">
        <f t="shared" si="41"/>
        <v>749033.60417922249</v>
      </c>
      <c r="HX35" s="360">
        <f t="shared" si="175"/>
        <v>3.7130204554544224</v>
      </c>
      <c r="HY35" s="336">
        <f t="shared" si="42"/>
        <v>0.27606544129722799</v>
      </c>
      <c r="HZ35" s="337">
        <f t="shared" si="43"/>
        <v>957321.43469750183</v>
      </c>
      <c r="IA35" s="360">
        <f t="shared" si="176"/>
        <v>3.8195769363977439</v>
      </c>
      <c r="IE35" s="303">
        <v>1.001796993826898</v>
      </c>
      <c r="IF35" s="303">
        <v>0.90875361769803942</v>
      </c>
      <c r="IM35" s="205"/>
    </row>
    <row r="36" spans="2:247">
      <c r="B36" s="311" t="s">
        <v>25</v>
      </c>
      <c r="C36" s="311">
        <v>77</v>
      </c>
      <c r="D36" s="312"/>
      <c r="E36" s="318">
        <v>23</v>
      </c>
      <c r="F36" s="32"/>
      <c r="G36" s="305"/>
      <c r="M36" s="55">
        <v>31.622776601683803</v>
      </c>
      <c r="N36" s="53">
        <v>1.5</v>
      </c>
      <c r="O36" s="210">
        <v>3.7576534589898856</v>
      </c>
      <c r="P36" s="196">
        <f t="shared" si="44"/>
        <v>6.0469083344885242</v>
      </c>
      <c r="Q36" s="50">
        <f t="shared" si="45"/>
        <v>1114059.3668928782</v>
      </c>
      <c r="R36" s="196">
        <f t="shared" si="46"/>
        <v>7681.1719604783402</v>
      </c>
      <c r="S36" s="213">
        <f t="shared" si="47"/>
        <v>3.8854274878880335</v>
      </c>
      <c r="T36" s="200">
        <f t="shared" si="48"/>
        <v>198.69176531592208</v>
      </c>
      <c r="U36" s="198">
        <f t="shared" si="49"/>
        <v>2.2981798683581154</v>
      </c>
      <c r="V36" s="202">
        <f t="shared" si="50"/>
        <v>6.8524840565683336</v>
      </c>
      <c r="W36" s="337">
        <f t="shared" si="51"/>
        <v>7120066.6096592061</v>
      </c>
      <c r="X36" s="196">
        <f t="shared" si="52"/>
        <v>1032.680220931752</v>
      </c>
      <c r="Y36" s="196">
        <f t="shared" si="53"/>
        <v>47.385027399502654</v>
      </c>
      <c r="Z36" s="196">
        <f t="shared" si="54"/>
        <v>6.3976596647014068</v>
      </c>
      <c r="AA36" s="422">
        <f t="shared" si="55"/>
        <v>2498386.7311321185</v>
      </c>
      <c r="AB36" s="196">
        <f t="shared" si="56"/>
        <v>17225.776898340486</v>
      </c>
      <c r="AC36" s="213">
        <f t="shared" si="57"/>
        <v>4.2361788181009157</v>
      </c>
      <c r="AD36" s="25">
        <f t="shared" si="3"/>
        <v>6.8550924062167873</v>
      </c>
      <c r="AE36" s="305">
        <f t="shared" si="58"/>
        <v>7162958.025336029</v>
      </c>
      <c r="AF36" s="205">
        <f t="shared" si="177"/>
        <v>1038.901106078687</v>
      </c>
      <c r="AG36" s="207">
        <f t="shared" si="59"/>
        <v>43.098343319130258</v>
      </c>
      <c r="AH36" s="196">
        <f t="shared" si="4"/>
        <v>6.4223000374540025</v>
      </c>
      <c r="AI36" s="50">
        <f t="shared" si="178"/>
        <v>2644234.9272531196</v>
      </c>
      <c r="AJ36" s="205">
        <f t="shared" si="179"/>
        <v>18231.36520702772</v>
      </c>
      <c r="AK36" s="213">
        <f t="shared" si="180"/>
        <v>4.2608191908535122</v>
      </c>
      <c r="AL36" s="305">
        <f t="shared" si="5"/>
        <v>7.0498778737537915</v>
      </c>
      <c r="AM36" s="305">
        <f t="shared" si="60"/>
        <v>11217029.802561818</v>
      </c>
      <c r="AN36" s="205">
        <f t="shared" si="61"/>
        <v>1626.8955685039609</v>
      </c>
      <c r="AO36" s="207">
        <f t="shared" si="62"/>
        <v>37.994036932438931</v>
      </c>
      <c r="AP36" s="196">
        <f t="shared" si="6"/>
        <v>6.5126136188894641</v>
      </c>
      <c r="AQ36" s="50">
        <f t="shared" si="63"/>
        <v>3255469.4102476179</v>
      </c>
      <c r="AR36" s="205">
        <f t="shared" si="64"/>
        <v>22445.680270998866</v>
      </c>
      <c r="AS36" s="213">
        <f t="shared" si="65"/>
        <v>4.3511327722889739</v>
      </c>
      <c r="AT36" s="336">
        <f t="shared" si="66"/>
        <v>0.38683597610306375</v>
      </c>
      <c r="AU36" s="337">
        <f t="shared" si="67"/>
        <v>1335562.6316423863</v>
      </c>
      <c r="AV36" s="360">
        <f t="shared" si="68"/>
        <v>3.9641834126149167</v>
      </c>
      <c r="AW36" s="336">
        <f t="shared" si="69"/>
        <v>0.28294957413183458</v>
      </c>
      <c r="AX36" s="337">
        <f t="shared" si="7"/>
        <v>980737.29401085083</v>
      </c>
      <c r="AY36" s="360">
        <f t="shared" si="70"/>
        <v>3.8300718437144958</v>
      </c>
      <c r="AZ36" s="336">
        <f t="shared" si="71"/>
        <v>0.33847637216038784</v>
      </c>
      <c r="BA36" s="337">
        <f t="shared" si="8"/>
        <v>1175794.0690097101</v>
      </c>
      <c r="BB36" s="360">
        <f t="shared" si="72"/>
        <v>3.9088504185714594</v>
      </c>
      <c r="BG36" s="55">
        <v>31.622776601683803</v>
      </c>
      <c r="BH36" s="53">
        <v>1.5</v>
      </c>
      <c r="BI36" s="363">
        <v>3.7750950473809501</v>
      </c>
      <c r="BJ36" s="305">
        <f t="shared" si="73"/>
        <v>6.0874757493664795</v>
      </c>
      <c r="BK36" s="50">
        <f t="shared" si="74"/>
        <v>1223138.818114459</v>
      </c>
      <c r="BL36" s="305">
        <f t="shared" si="75"/>
        <v>8433.2485975828477</v>
      </c>
      <c r="BM36" s="349">
        <f t="shared" si="76"/>
        <v>3.9259949027659893</v>
      </c>
      <c r="BN36" s="200">
        <f t="shared" si="77"/>
        <v>198.69176531592208</v>
      </c>
      <c r="BO36" s="198">
        <f t="shared" si="78"/>
        <v>2.2981798683581154</v>
      </c>
      <c r="BP36" s="202">
        <f t="shared" si="79"/>
        <v>6.8730030204749637</v>
      </c>
      <c r="BQ36" s="337">
        <f t="shared" si="80"/>
        <v>7464539.4990505781</v>
      </c>
      <c r="BR36" s="196">
        <f t="shared" si="81"/>
        <v>1082.6418798632978</v>
      </c>
      <c r="BS36" s="196">
        <f t="shared" si="82"/>
        <v>48.810270945155452</v>
      </c>
      <c r="BT36" s="196">
        <f t="shared" si="83"/>
        <v>6.4014324486967507</v>
      </c>
      <c r="BU36" s="50">
        <f t="shared" si="84"/>
        <v>2520185.152940135</v>
      </c>
      <c r="BV36" s="205">
        <f t="shared" si="85"/>
        <v>17376.071785085525</v>
      </c>
      <c r="BW36" s="213">
        <f t="shared" si="86"/>
        <v>4.2399516020962604</v>
      </c>
      <c r="BX36" s="305">
        <f t="shared" si="9"/>
        <v>6.8756191805220777</v>
      </c>
      <c r="BY36" s="305">
        <f t="shared" si="87"/>
        <v>7509641.078894645</v>
      </c>
      <c r="BZ36" s="205">
        <f t="shared" si="181"/>
        <v>1089.1833228007215</v>
      </c>
      <c r="CA36" s="207">
        <f t="shared" si="182"/>
        <v>44.394652280314133</v>
      </c>
      <c r="CB36" s="196">
        <f t="shared" si="10"/>
        <v>6.4259753134145203</v>
      </c>
      <c r="CC36" s="50">
        <f t="shared" si="183"/>
        <v>2666707.0766795548</v>
      </c>
      <c r="CD36" s="205">
        <f t="shared" si="184"/>
        <v>18386.305284007125</v>
      </c>
      <c r="CE36" s="213">
        <f t="shared" si="185"/>
        <v>4.2644944668140292</v>
      </c>
      <c r="CF36" s="305">
        <f t="shared" si="11"/>
        <v>7.0702437524949833</v>
      </c>
      <c r="CG36" s="305">
        <f t="shared" si="88"/>
        <v>11755571.640422627</v>
      </c>
      <c r="CH36" s="205">
        <f t="shared" si="89"/>
        <v>1705.0045995836172</v>
      </c>
      <c r="CI36" s="207">
        <f t="shared" si="12"/>
        <v>36.545362217086371</v>
      </c>
      <c r="CJ36" s="196">
        <f t="shared" si="13"/>
        <v>6.531280303699706</v>
      </c>
      <c r="CK36" s="50">
        <f t="shared" si="90"/>
        <v>3398445.4534787093</v>
      </c>
      <c r="CL36" s="205">
        <f t="shared" si="91"/>
        <v>23431.465774826866</v>
      </c>
      <c r="CM36" s="213">
        <f t="shared" si="92"/>
        <v>4.3697994570992149</v>
      </c>
      <c r="CN36" s="336">
        <f t="shared" si="93"/>
        <v>0.29785376824400983</v>
      </c>
      <c r="CO36" s="337">
        <f t="shared" si="94"/>
        <v>1055976.0298155951</v>
      </c>
      <c r="CP36" s="342">
        <f t="shared" si="95"/>
        <v>3.8621732134183544</v>
      </c>
      <c r="CQ36" s="336">
        <f t="shared" si="14"/>
        <v>0.2985839169299544</v>
      </c>
      <c r="CR36" s="337">
        <f t="shared" si="15"/>
        <v>1058593.8696156098</v>
      </c>
      <c r="CS36" s="340">
        <f t="shared" si="96"/>
        <v>3.8632485280350886</v>
      </c>
      <c r="CT36" s="336">
        <f t="shared" si="16"/>
        <v>0.35561681059111311</v>
      </c>
      <c r="CU36" s="337">
        <f t="shared" si="17"/>
        <v>1263655.6610908881</v>
      </c>
      <c r="CV36" s="342">
        <f t="shared" si="97"/>
        <v>3.9401479007151088</v>
      </c>
      <c r="CZ36" s="55">
        <v>31.622776601683803</v>
      </c>
      <c r="DA36" s="53">
        <v>1.5</v>
      </c>
      <c r="DB36" s="345">
        <v>3.2512246593689715</v>
      </c>
      <c r="DC36" s="25">
        <f t="shared" si="98"/>
        <v>5.8665377116488795</v>
      </c>
      <c r="DD36" s="50">
        <f t="shared" si="99"/>
        <v>735423.85270400567</v>
      </c>
      <c r="DE36" s="305">
        <f t="shared" si="100"/>
        <v>5070.5709626694697</v>
      </c>
      <c r="DF36" s="26">
        <f t="shared" si="101"/>
        <v>3.7050568650483884</v>
      </c>
      <c r="DG36" s="200">
        <f t="shared" si="102"/>
        <v>198.69176531592208</v>
      </c>
      <c r="DH36" s="196">
        <f t="shared" si="103"/>
        <v>2.2981798683581154</v>
      </c>
      <c r="DI36" s="202">
        <f t="shared" si="104"/>
        <v>6.8524840565683336</v>
      </c>
      <c r="DJ36" s="337">
        <f t="shared" si="105"/>
        <v>7120066.6096592061</v>
      </c>
      <c r="DK36" s="196">
        <f t="shared" si="106"/>
        <v>1032.680220931752</v>
      </c>
      <c r="DL36" s="196">
        <f t="shared" si="107"/>
        <v>47.385066102048036</v>
      </c>
      <c r="DM36" s="196">
        <f t="shared" si="108"/>
        <v>6.2213799386520714</v>
      </c>
      <c r="DN36" s="50">
        <f t="shared" si="109"/>
        <v>1664868.5088134352</v>
      </c>
      <c r="DO36" s="205">
        <f t="shared" si="110"/>
        <v>11478.86879982652</v>
      </c>
      <c r="DP36" s="213">
        <f t="shared" si="111"/>
        <v>4.0598990920515803</v>
      </c>
      <c r="DQ36" s="305">
        <f t="shared" si="18"/>
        <v>6.8550924062167873</v>
      </c>
      <c r="DR36" s="305">
        <f t="shared" si="112"/>
        <v>7162958.025336029</v>
      </c>
      <c r="DS36" s="205">
        <f t="shared" si="186"/>
        <v>1038.901106078687</v>
      </c>
      <c r="DT36" s="207">
        <f t="shared" si="19"/>
        <v>43.098378520451853</v>
      </c>
      <c r="DU36" s="196">
        <f t="shared" si="20"/>
        <v>6.2461931339682319</v>
      </c>
      <c r="DV36" s="50">
        <f t="shared" si="187"/>
        <v>1762759.7844455356</v>
      </c>
      <c r="DW36" s="205">
        <f t="shared" si="188"/>
        <v>12153.805651403702</v>
      </c>
      <c r="DX36" s="213">
        <f t="shared" si="189"/>
        <v>4.0847122873677417</v>
      </c>
      <c r="DY36" s="25">
        <f t="shared" si="21"/>
        <v>7.0023030066878462</v>
      </c>
      <c r="DZ36" s="305">
        <f t="shared" si="113"/>
        <v>10053169.539637515</v>
      </c>
      <c r="EA36" s="205">
        <f t="shared" si="114"/>
        <v>1458.0916036899459</v>
      </c>
      <c r="EB36" s="207">
        <f t="shared" si="22"/>
        <v>38.490696039660946</v>
      </c>
      <c r="EC36" s="196">
        <f t="shared" si="23"/>
        <v>6.3202570328924477</v>
      </c>
      <c r="ED36" s="50">
        <f t="shared" si="115"/>
        <v>2090533.0260847583</v>
      </c>
      <c r="EE36" s="205">
        <f t="shared" si="116"/>
        <v>14413.723486928147</v>
      </c>
      <c r="EF36" s="213">
        <f t="shared" si="117"/>
        <v>4.1587761862919566</v>
      </c>
      <c r="EG36" s="336">
        <f t="shared" si="118"/>
        <v>0.21702381092330619</v>
      </c>
      <c r="EH36" s="337">
        <f t="shared" si="119"/>
        <v>724464.75029117789</v>
      </c>
      <c r="EI36" s="360">
        <f t="shared" si="120"/>
        <v>3.6985364125973756</v>
      </c>
      <c r="EJ36" s="336">
        <f t="shared" si="24"/>
        <v>0.21761461182130579</v>
      </c>
      <c r="EK36" s="337">
        <f t="shared" si="25"/>
        <v>726452.70039240678</v>
      </c>
      <c r="EL36" s="360">
        <f t="shared" si="121"/>
        <v>3.6997264958775866</v>
      </c>
      <c r="EM36" s="336">
        <f t="shared" si="26"/>
        <v>0.25284320952342332</v>
      </c>
      <c r="EN36" s="337">
        <f t="shared" si="27"/>
        <v>845168.12005101005</v>
      </c>
      <c r="EO36" s="360">
        <f t="shared" si="122"/>
        <v>3.765462260394254</v>
      </c>
      <c r="ES36" s="55">
        <v>31.622776601683803</v>
      </c>
      <c r="ET36" s="53">
        <v>1.5</v>
      </c>
      <c r="EU36" s="345">
        <v>3.4904170632324218</v>
      </c>
      <c r="EV36" s="305">
        <f t="shared" si="123"/>
        <v>5.8500775866402677</v>
      </c>
      <c r="EW36" s="50">
        <f t="shared" si="124"/>
        <v>708072.27008415328</v>
      </c>
      <c r="EX36" s="305">
        <f t="shared" si="125"/>
        <v>4881.9883648854166</v>
      </c>
      <c r="EY36" s="349">
        <f t="shared" si="126"/>
        <v>3.6885967400397766</v>
      </c>
      <c r="EZ36" s="200">
        <f t="shared" si="127"/>
        <v>198.69176531592208</v>
      </c>
      <c r="FA36" s="198">
        <f t="shared" si="128"/>
        <v>2.2981798683581154</v>
      </c>
      <c r="FB36" s="196">
        <f t="shared" si="129"/>
        <v>6.9448491217047517</v>
      </c>
      <c r="FC36" s="337">
        <f t="shared" si="130"/>
        <v>8807428.4088145476</v>
      </c>
      <c r="FD36" s="196">
        <f t="shared" si="131"/>
        <v>1277.4118015576444</v>
      </c>
      <c r="FE36" s="196">
        <f t="shared" si="132"/>
        <v>45.697463895383152</v>
      </c>
      <c r="FF36" s="196">
        <f t="shared" si="133"/>
        <v>6.236343279159005</v>
      </c>
      <c r="FG36" s="50">
        <f t="shared" si="134"/>
        <v>1723230.1286936838</v>
      </c>
      <c r="FH36" s="205">
        <f t="shared" si="135"/>
        <v>11881.258162112063</v>
      </c>
      <c r="FI36" s="213">
        <f t="shared" si="136"/>
        <v>4.0748624325585148</v>
      </c>
      <c r="FJ36" s="25">
        <f t="shared" si="28"/>
        <v>6.9474926294627597</v>
      </c>
      <c r="FK36" s="305">
        <f t="shared" si="137"/>
        <v>8861201.8492998499</v>
      </c>
      <c r="FL36" s="205">
        <f t="shared" si="190"/>
        <v>1285.2109938187516</v>
      </c>
      <c r="FM36" s="207">
        <f t="shared" si="29"/>
        <v>41.563445161107033</v>
      </c>
      <c r="FN36" s="196">
        <f t="shared" si="138"/>
        <v>6.2603166095373348</v>
      </c>
      <c r="FO36" s="50">
        <f t="shared" si="191"/>
        <v>1821027.9413359847</v>
      </c>
      <c r="FP36" s="205">
        <f t="shared" si="192"/>
        <v>12555.550608805694</v>
      </c>
      <c r="FQ36" s="213">
        <f t="shared" si="193"/>
        <v>4.0988357629368446</v>
      </c>
      <c r="FR36" s="305">
        <f t="shared" si="30"/>
        <v>7.1664993235316725</v>
      </c>
      <c r="FS36" s="305">
        <f t="shared" si="139"/>
        <v>14672338.01504625</v>
      </c>
      <c r="FT36" s="205">
        <f t="shared" si="140"/>
        <v>2128.0465610262781</v>
      </c>
      <c r="FU36" s="207">
        <f t="shared" si="31"/>
        <v>36.859102204851723</v>
      </c>
      <c r="FV36" s="196">
        <f t="shared" si="141"/>
        <v>6.3537235107506458</v>
      </c>
      <c r="FW36" s="50">
        <f t="shared" si="142"/>
        <v>2257997.780767533</v>
      </c>
      <c r="FX36" s="205">
        <f t="shared" si="143"/>
        <v>15568.352778924755</v>
      </c>
      <c r="FY36" s="213">
        <f t="shared" si="144"/>
        <v>4.1922426641501547</v>
      </c>
      <c r="FZ36" s="336">
        <f t="shared" si="145"/>
        <v>0.23814718148106739</v>
      </c>
      <c r="GA36" s="337">
        <f t="shared" si="146"/>
        <v>787907.49396344426</v>
      </c>
      <c r="GB36" s="360">
        <f t="shared" si="147"/>
        <v>3.7349943845698559</v>
      </c>
      <c r="GC36" s="336">
        <f t="shared" si="32"/>
        <v>0.23878678541470352</v>
      </c>
      <c r="GD36" s="337">
        <f t="shared" si="33"/>
        <v>790042.81968028669</v>
      </c>
      <c r="GE36" s="360">
        <f t="shared" si="148"/>
        <v>3.7361697837366625</v>
      </c>
      <c r="GF36" s="336">
        <f t="shared" si="34"/>
        <v>0.29579324846880034</v>
      </c>
      <c r="GG36" s="337">
        <f t="shared" si="35"/>
        <v>980858.61057834467</v>
      </c>
      <c r="GH36" s="360">
        <f t="shared" si="149"/>
        <v>3.8301255623379595</v>
      </c>
      <c r="GL36" s="55">
        <v>31.622776601683803</v>
      </c>
      <c r="GM36" s="53">
        <v>1.5</v>
      </c>
      <c r="GN36" s="363">
        <v>3.498709507868158</v>
      </c>
      <c r="GO36" s="305">
        <f t="shared" si="150"/>
        <v>6.1554594429559479</v>
      </c>
      <c r="GP36" s="50">
        <f t="shared" si="151"/>
        <v>1430406.3945866136</v>
      </c>
      <c r="GQ36" s="305">
        <f t="shared" si="152"/>
        <v>9862.3087931400005</v>
      </c>
      <c r="GR36" s="26">
        <f t="shared" si="153"/>
        <v>3.9939785963554568</v>
      </c>
      <c r="GS36" s="200">
        <f t="shared" si="154"/>
        <v>198.69176531592208</v>
      </c>
      <c r="GT36" s="196">
        <f t="shared" si="155"/>
        <v>2.2981798683581154</v>
      </c>
      <c r="GU36" s="202">
        <f t="shared" si="156"/>
        <v>6.8851773806926344</v>
      </c>
      <c r="GV36" s="337">
        <f t="shared" si="157"/>
        <v>7676749.7000449756</v>
      </c>
      <c r="GW36" s="196">
        <f t="shared" si="158"/>
        <v>1113.4204229951231</v>
      </c>
      <c r="GX36" s="196">
        <f t="shared" si="159"/>
        <v>48.433018133137082</v>
      </c>
      <c r="GY36" s="196">
        <f t="shared" si="160"/>
        <v>6.4185495111833841</v>
      </c>
      <c r="GZ36" s="50">
        <f t="shared" si="161"/>
        <v>2621497.8820919399</v>
      </c>
      <c r="HA36" s="205">
        <f t="shared" si="162"/>
        <v>18074.598737532222</v>
      </c>
      <c r="HB36" s="213">
        <f t="shared" si="163"/>
        <v>4.2570686645828939</v>
      </c>
      <c r="HC36" s="25">
        <f t="shared" si="36"/>
        <v>6.8877981748239625</v>
      </c>
      <c r="HD36" s="305">
        <f t="shared" si="164"/>
        <v>7723215.8867382733</v>
      </c>
      <c r="HE36" s="205">
        <f t="shared" si="194"/>
        <v>1120.1597857807458</v>
      </c>
      <c r="HF36" s="207">
        <f t="shared" si="37"/>
        <v>44.051527624641878</v>
      </c>
      <c r="HG36" s="196">
        <f t="shared" si="165"/>
        <v>6.4435345972343665</v>
      </c>
      <c r="HH36" s="50">
        <f t="shared" si="195"/>
        <v>2776736.0406294223</v>
      </c>
      <c r="HI36" s="205">
        <f t="shared" si="196"/>
        <v>19144.928583490117</v>
      </c>
      <c r="HJ36" s="213">
        <f t="shared" si="197"/>
        <v>4.2820537506338754</v>
      </c>
      <c r="HK36" s="305">
        <f t="shared" si="38"/>
        <v>7.0860949815771495</v>
      </c>
      <c r="HL36" s="305">
        <f t="shared" si="166"/>
        <v>12192562.249615293</v>
      </c>
      <c r="HM36" s="205">
        <f t="shared" si="167"/>
        <v>1768.3848435597029</v>
      </c>
      <c r="HN36" s="207">
        <f t="shared" si="39"/>
        <v>37.087002494637446</v>
      </c>
      <c r="HO36" s="196">
        <f t="shared" si="168"/>
        <v>6.5468990270581866</v>
      </c>
      <c r="HP36" s="50">
        <f t="shared" si="169"/>
        <v>3522889.5476420913</v>
      </c>
      <c r="HQ36" s="205">
        <f t="shared" si="170"/>
        <v>24289.477937500786</v>
      </c>
      <c r="HR36" s="213">
        <f t="shared" si="171"/>
        <v>4.3854181804576964</v>
      </c>
      <c r="HS36" s="336">
        <f t="shared" si="172"/>
        <v>0.2775724375357741</v>
      </c>
      <c r="HT36" s="337">
        <f t="shared" si="173"/>
        <v>962601.98131745693</v>
      </c>
      <c r="HU36" s="360">
        <f t="shared" si="174"/>
        <v>3.8219659046473029</v>
      </c>
      <c r="HV36" s="336">
        <f t="shared" si="40"/>
        <v>0.27827364073879246</v>
      </c>
      <c r="HW36" s="337">
        <f t="shared" si="41"/>
        <v>965059.255379632</v>
      </c>
      <c r="HX36" s="360">
        <f t="shared" si="175"/>
        <v>3.8230731335768025</v>
      </c>
      <c r="HY36" s="336">
        <f t="shared" si="42"/>
        <v>0.33434816719367555</v>
      </c>
      <c r="HZ36" s="337">
        <f t="shared" si="43"/>
        <v>1162095.4232523262</v>
      </c>
      <c r="IA36" s="360">
        <f t="shared" si="176"/>
        <v>3.9037609441822432</v>
      </c>
      <c r="IE36" s="303">
        <v>1.0003806429357474</v>
      </c>
      <c r="IF36" s="303">
        <v>0.90953505114112509</v>
      </c>
      <c r="IM36" s="205"/>
    </row>
    <row r="37" spans="2:247" ht="15.75" customHeight="1">
      <c r="B37" s="311" t="s">
        <v>26</v>
      </c>
      <c r="C37" s="311">
        <v>22</v>
      </c>
      <c r="D37" s="312"/>
      <c r="E37" s="318">
        <v>78</v>
      </c>
      <c r="M37" s="30">
        <v>100</v>
      </c>
      <c r="N37" s="53">
        <v>2</v>
      </c>
      <c r="O37" s="210">
        <v>3.8636334569531483</v>
      </c>
      <c r="P37" s="196">
        <f t="shared" si="44"/>
        <v>6.1176883697309012</v>
      </c>
      <c r="Q37" s="50">
        <f t="shared" si="45"/>
        <v>1311258.6608778306</v>
      </c>
      <c r="R37" s="196">
        <f t="shared" si="46"/>
        <v>9040.8137646740306</v>
      </c>
      <c r="S37" s="213">
        <f t="shared" si="47"/>
        <v>3.9562075231304106</v>
      </c>
      <c r="T37" s="200">
        <f t="shared" si="48"/>
        <v>628.31853071795865</v>
      </c>
      <c r="U37" s="198">
        <f t="shared" si="49"/>
        <v>2.7981798683581149</v>
      </c>
      <c r="V37" s="202">
        <f t="shared" si="50"/>
        <v>7.0851308215222382</v>
      </c>
      <c r="W37" s="337">
        <f t="shared" si="51"/>
        <v>12165524.047250001</v>
      </c>
      <c r="X37" s="196">
        <f t="shared" si="52"/>
        <v>1764.4632767650457</v>
      </c>
      <c r="Y37" s="196">
        <f t="shared" si="53"/>
        <v>44.301745116220289</v>
      </c>
      <c r="Z37" s="196">
        <f t="shared" si="54"/>
        <v>6.4876538380613695</v>
      </c>
      <c r="AA37" s="422">
        <f t="shared" si="55"/>
        <v>3073645.9353852691</v>
      </c>
      <c r="AB37" s="196">
        <f t="shared" si="56"/>
        <v>21192.051049456939</v>
      </c>
      <c r="AC37" s="213">
        <f t="shared" si="57"/>
        <v>4.3261729914608784</v>
      </c>
      <c r="AD37" s="25">
        <f t="shared" si="3"/>
        <v>7.0782234049146879</v>
      </c>
      <c r="AE37" s="305">
        <f t="shared" si="58"/>
        <v>11973563.0356506</v>
      </c>
      <c r="AF37" s="205">
        <f t="shared" si="177"/>
        <v>1736.6216355646918</v>
      </c>
      <c r="AG37" s="207">
        <f t="shared" si="59"/>
        <v>40.457680321381467</v>
      </c>
      <c r="AH37" s="196">
        <f t="shared" si="4"/>
        <v>6.5065899964024112</v>
      </c>
      <c r="AI37" s="50">
        <f t="shared" si="178"/>
        <v>3210628.0556711168</v>
      </c>
      <c r="AJ37" s="205">
        <f t="shared" si="179"/>
        <v>22136.50989311899</v>
      </c>
      <c r="AK37" s="213">
        <f t="shared" si="180"/>
        <v>4.345109149801921</v>
      </c>
      <c r="AL37" s="305">
        <f t="shared" si="5"/>
        <v>7.2467077512323694</v>
      </c>
      <c r="AM37" s="305">
        <f t="shared" si="60"/>
        <v>17648498.047646713</v>
      </c>
      <c r="AN37" s="205">
        <f t="shared" si="61"/>
        <v>2559.7028598345842</v>
      </c>
      <c r="AO37" s="207">
        <f t="shared" si="62"/>
        <v>35.844205439990667</v>
      </c>
      <c r="AP37" s="196">
        <f t="shared" si="6"/>
        <v>6.5807683338196572</v>
      </c>
      <c r="AQ37" s="50">
        <f t="shared" si="63"/>
        <v>3808626.0524119949</v>
      </c>
      <c r="AR37" s="205">
        <f t="shared" si="64"/>
        <v>26259.562561128125</v>
      </c>
      <c r="AS37" s="213">
        <f t="shared" si="65"/>
        <v>4.4192874872191661</v>
      </c>
      <c r="AT37" s="336">
        <f t="shared" si="66"/>
        <v>0.52750831847853952</v>
      </c>
      <c r="AU37" s="337">
        <f t="shared" si="67"/>
        <v>1820987.4418642335</v>
      </c>
      <c r="AV37" s="360">
        <f t="shared" si="68"/>
        <v>4.0988261041653944</v>
      </c>
      <c r="AW37" s="336">
        <f t="shared" si="69"/>
        <v>0.3469946239680794</v>
      </c>
      <c r="AX37" s="337">
        <f t="shared" si="7"/>
        <v>1205816.0174492695</v>
      </c>
      <c r="AY37" s="360">
        <f t="shared" si="70"/>
        <v>3.9198002019151006</v>
      </c>
      <c r="AZ37" s="336">
        <f t="shared" si="71"/>
        <v>0.39952103836019748</v>
      </c>
      <c r="BA37" s="337">
        <f t="shared" si="8"/>
        <v>1391603.5010827261</v>
      </c>
      <c r="BB37" s="360">
        <f t="shared" si="72"/>
        <v>3.9820346661015305</v>
      </c>
      <c r="BG37" s="30">
        <v>100</v>
      </c>
      <c r="BH37" s="53">
        <v>2</v>
      </c>
      <c r="BI37" s="363">
        <v>3.8814131586279914</v>
      </c>
      <c r="BJ37" s="305">
        <f t="shared" si="73"/>
        <v>6.1554550573753728</v>
      </c>
      <c r="BK37" s="50">
        <f t="shared" si="74"/>
        <v>1430391.9501690895</v>
      </c>
      <c r="BL37" s="305">
        <f t="shared" si="75"/>
        <v>9862.2092023478308</v>
      </c>
      <c r="BM37" s="349">
        <f t="shared" si="76"/>
        <v>3.9939742107748817</v>
      </c>
      <c r="BN37" s="200">
        <f t="shared" si="77"/>
        <v>628.31853071795865</v>
      </c>
      <c r="BO37" s="198">
        <f t="shared" si="78"/>
        <v>2.7981798683581149</v>
      </c>
      <c r="BP37" s="202">
        <f t="shared" si="79"/>
        <v>7.1121837015747378</v>
      </c>
      <c r="BQ37" s="337">
        <f t="shared" si="80"/>
        <v>12947433.872120604</v>
      </c>
      <c r="BR37" s="196">
        <f t="shared" si="81"/>
        <v>1877.8699139446283</v>
      </c>
      <c r="BS37" s="196">
        <f t="shared" si="82"/>
        <v>45.180498448301663</v>
      </c>
      <c r="BT37" s="196">
        <f t="shared" si="83"/>
        <v>6.4952520169146624</v>
      </c>
      <c r="BU37" s="50">
        <f t="shared" si="84"/>
        <v>3127893.927376864</v>
      </c>
      <c r="BV37" s="205">
        <f t="shared" si="85"/>
        <v>21566.077934720906</v>
      </c>
      <c r="BW37" s="213">
        <f t="shared" si="86"/>
        <v>4.3337711703141721</v>
      </c>
      <c r="BX37" s="305">
        <f t="shared" si="9"/>
        <v>7.1052499106464211</v>
      </c>
      <c r="BY37" s="305">
        <f t="shared" si="87"/>
        <v>12742361.171924617</v>
      </c>
      <c r="BZ37" s="205">
        <f t="shared" si="181"/>
        <v>1848.1265796536027</v>
      </c>
      <c r="CA37" s="207">
        <f t="shared" si="182"/>
        <v>41.260184179805776</v>
      </c>
      <c r="CB37" s="196">
        <f t="shared" si="10"/>
        <v>6.5140294397290948</v>
      </c>
      <c r="CC37" s="50">
        <f t="shared" si="183"/>
        <v>3266099.7148929648</v>
      </c>
      <c r="CD37" s="205">
        <f t="shared" si="184"/>
        <v>22518.973670255418</v>
      </c>
      <c r="CE37" s="213">
        <f t="shared" si="185"/>
        <v>4.3525485931286045</v>
      </c>
      <c r="CF37" s="305">
        <f t="shared" si="11"/>
        <v>7.2250653398819331</v>
      </c>
      <c r="CG37" s="305">
        <f t="shared" si="88"/>
        <v>16790566.142595116</v>
      </c>
      <c r="CH37" s="205">
        <f t="shared" si="89"/>
        <v>2435.2701321897107</v>
      </c>
      <c r="CI37" s="207">
        <f t="shared" si="12"/>
        <v>34.835340701458485</v>
      </c>
      <c r="CJ37" s="196">
        <f t="shared" si="13"/>
        <v>6.5846469559249865</v>
      </c>
      <c r="CK37" s="50">
        <f t="shared" si="90"/>
        <v>3842792.6903241561</v>
      </c>
      <c r="CL37" s="205">
        <f t="shared" si="91"/>
        <v>26495.133329539378</v>
      </c>
      <c r="CM37" s="213">
        <f t="shared" si="92"/>
        <v>4.4231661093244954</v>
      </c>
      <c r="CN37" s="336">
        <f t="shared" si="93"/>
        <v>0.36854098695863491</v>
      </c>
      <c r="CO37" s="337">
        <f t="shared" si="94"/>
        <v>1310296.0712656041</v>
      </c>
      <c r="CP37" s="342">
        <f t="shared" si="95"/>
        <v>3.9558885922527987</v>
      </c>
      <c r="CQ37" s="336">
        <f t="shared" si="14"/>
        <v>0.3663905602977291</v>
      </c>
      <c r="CR37" s="337">
        <f t="shared" si="15"/>
        <v>1302530.9322225007</v>
      </c>
      <c r="CS37" s="340">
        <f t="shared" si="96"/>
        <v>3.9533071990248394</v>
      </c>
      <c r="CT37" s="336">
        <f t="shared" si="16"/>
        <v>0.40423551242443101</v>
      </c>
      <c r="CU37" s="337">
        <f t="shared" si="17"/>
        <v>1439481.1533456233</v>
      </c>
      <c r="CV37" s="342">
        <f t="shared" si="97"/>
        <v>3.9967251365756939</v>
      </c>
      <c r="CZ37" s="30">
        <v>100</v>
      </c>
      <c r="DA37" s="53">
        <v>2</v>
      </c>
      <c r="DB37" s="345">
        <v>3.3578567608325134</v>
      </c>
      <c r="DC37" s="25">
        <f t="shared" si="98"/>
        <v>5.937445081354408</v>
      </c>
      <c r="DD37" s="50">
        <f t="shared" si="99"/>
        <v>865854.82489086164</v>
      </c>
      <c r="DE37" s="305">
        <f t="shared" si="100"/>
        <v>5969.8612124645169</v>
      </c>
      <c r="DF37" s="26">
        <f t="shared" si="101"/>
        <v>3.7759642347539177</v>
      </c>
      <c r="DG37" s="200">
        <f t="shared" si="102"/>
        <v>628.31853071795865</v>
      </c>
      <c r="DH37" s="196">
        <f t="shared" si="103"/>
        <v>2.7981798683581149</v>
      </c>
      <c r="DI37" s="202">
        <f t="shared" si="104"/>
        <v>7.0851308215222382</v>
      </c>
      <c r="DJ37" s="337">
        <f t="shared" si="105"/>
        <v>12165524.047250001</v>
      </c>
      <c r="DK37" s="196">
        <f t="shared" si="106"/>
        <v>1764.4632767650457</v>
      </c>
      <c r="DL37" s="196">
        <f t="shared" si="107"/>
        <v>44.301784220717188</v>
      </c>
      <c r="DM37" s="196">
        <f t="shared" si="108"/>
        <v>6.3125967227196931</v>
      </c>
      <c r="DN37" s="50">
        <f t="shared" si="109"/>
        <v>2053982.4226555249</v>
      </c>
      <c r="DO37" s="205">
        <f t="shared" si="110"/>
        <v>14161.715848428406</v>
      </c>
      <c r="DP37" s="213">
        <f t="shared" si="111"/>
        <v>4.1511158761192029</v>
      </c>
      <c r="DQ37" s="305">
        <f t="shared" si="18"/>
        <v>7.0782234049146879</v>
      </c>
      <c r="DR37" s="305">
        <f t="shared" si="112"/>
        <v>11973563.0356506</v>
      </c>
      <c r="DS37" s="205">
        <f t="shared" si="186"/>
        <v>1736.6216355646918</v>
      </c>
      <c r="DT37" s="207">
        <f t="shared" si="19"/>
        <v>40.457716032779082</v>
      </c>
      <c r="DU37" s="196">
        <f t="shared" si="20"/>
        <v>6.3316420891836946</v>
      </c>
      <c r="DV37" s="50">
        <f t="shared" si="187"/>
        <v>2146061.1330183418</v>
      </c>
      <c r="DW37" s="205">
        <f t="shared" si="188"/>
        <v>14796.576457489542</v>
      </c>
      <c r="DX37" s="213">
        <f t="shared" si="189"/>
        <v>4.1701612425832035</v>
      </c>
      <c r="DY37" s="25">
        <f t="shared" si="21"/>
        <v>7.2020373303401497</v>
      </c>
      <c r="DZ37" s="305">
        <f t="shared" si="113"/>
        <v>15923455.932800597</v>
      </c>
      <c r="EA37" s="205">
        <f t="shared" si="114"/>
        <v>2309.5062015815329</v>
      </c>
      <c r="EB37" s="207">
        <f t="shared" si="22"/>
        <v>36.328445270311477</v>
      </c>
      <c r="EC37" s="196">
        <f t="shared" si="23"/>
        <v>6.3915705799059452</v>
      </c>
      <c r="ED37" s="50">
        <f t="shared" si="115"/>
        <v>2463602.1810647594</v>
      </c>
      <c r="EE37" s="205">
        <f t="shared" si="116"/>
        <v>16985.945773918062</v>
      </c>
      <c r="EF37" s="213">
        <f t="shared" si="117"/>
        <v>4.230089733305455</v>
      </c>
      <c r="EG37" s="336">
        <f t="shared" si="118"/>
        <v>0.27426281792980295</v>
      </c>
      <c r="EH37" s="337">
        <f t="shared" si="119"/>
        <v>917527.96261920291</v>
      </c>
      <c r="EI37" s="360">
        <f t="shared" si="120"/>
        <v>3.8011384621014743</v>
      </c>
      <c r="EJ37" s="336">
        <f t="shared" si="24"/>
        <v>0.27243373782626196</v>
      </c>
      <c r="EK37" s="337">
        <f t="shared" si="25"/>
        <v>911343.40581619402</v>
      </c>
      <c r="EL37" s="360">
        <f t="shared" si="121"/>
        <v>3.7982012089111579</v>
      </c>
      <c r="EM37" s="336">
        <f t="shared" si="26"/>
        <v>0.30635510592456999</v>
      </c>
      <c r="EN37" s="337">
        <f t="shared" si="27"/>
        <v>1026217.3023468602</v>
      </c>
      <c r="EO37" s="360">
        <f t="shared" si="122"/>
        <v>3.8497584861223224</v>
      </c>
      <c r="ES37" s="30">
        <v>100</v>
      </c>
      <c r="ET37" s="53">
        <v>2</v>
      </c>
      <c r="EU37" s="345">
        <v>3.595552262750731</v>
      </c>
      <c r="EV37" s="305">
        <f t="shared" si="123"/>
        <v>5.9207459144910128</v>
      </c>
      <c r="EW37" s="50">
        <f t="shared" si="124"/>
        <v>833193.57917178434</v>
      </c>
      <c r="EX37" s="305">
        <f t="shared" si="125"/>
        <v>5744.6697619304514</v>
      </c>
      <c r="EY37" s="349">
        <f t="shared" si="126"/>
        <v>3.7592650678905222</v>
      </c>
      <c r="EZ37" s="200">
        <f t="shared" si="127"/>
        <v>628.31853071795865</v>
      </c>
      <c r="FA37" s="198">
        <f t="shared" si="128"/>
        <v>2.7981798683581149</v>
      </c>
      <c r="FB37" s="196">
        <f t="shared" si="129"/>
        <v>7.1730326621317202</v>
      </c>
      <c r="FC37" s="337">
        <f t="shared" si="130"/>
        <v>14894730.928044306</v>
      </c>
      <c r="FD37" s="196">
        <f t="shared" si="131"/>
        <v>2160.3019843416901</v>
      </c>
      <c r="FE37" s="196">
        <f t="shared" si="132"/>
        <v>43.595151121556285</v>
      </c>
      <c r="FF37" s="196">
        <f t="shared" si="133"/>
        <v>6.3180995566816476</v>
      </c>
      <c r="FG37" s="50">
        <f t="shared" si="134"/>
        <v>2080173.4867017057</v>
      </c>
      <c r="FH37" s="205">
        <f t="shared" si="135"/>
        <v>14342.296949171452</v>
      </c>
      <c r="FI37" s="213">
        <f t="shared" si="136"/>
        <v>4.1566187100811574</v>
      </c>
      <c r="FJ37" s="25">
        <f t="shared" si="28"/>
        <v>7.1660395484990964</v>
      </c>
      <c r="FK37" s="305">
        <f t="shared" si="137"/>
        <v>14656813.053654261</v>
      </c>
      <c r="FL37" s="205">
        <f t="shared" si="190"/>
        <v>2125.7948516759066</v>
      </c>
      <c r="FM37" s="207">
        <f t="shared" si="29"/>
        <v>39.812397525452567</v>
      </c>
      <c r="FN37" s="196">
        <f t="shared" si="138"/>
        <v>6.3365156128898086</v>
      </c>
      <c r="FO37" s="50">
        <f t="shared" si="191"/>
        <v>2170279.2237199396</v>
      </c>
      <c r="FP37" s="205">
        <f t="shared" si="192"/>
        <v>14963.55438053529</v>
      </c>
      <c r="FQ37" s="213">
        <f t="shared" si="193"/>
        <v>4.1750347662893175</v>
      </c>
      <c r="FR37" s="305">
        <f t="shared" si="30"/>
        <v>7.3577715009851712</v>
      </c>
      <c r="FS37" s="305">
        <f t="shared" si="139"/>
        <v>22791426.119821642</v>
      </c>
      <c r="FT37" s="205">
        <f t="shared" si="140"/>
        <v>3305.6228615666914</v>
      </c>
      <c r="FU37" s="207">
        <f t="shared" si="31"/>
        <v>34.939242250474919</v>
      </c>
      <c r="FV37" s="196">
        <f t="shared" si="141"/>
        <v>6.4168681092517152</v>
      </c>
      <c r="FW37" s="50">
        <f t="shared" si="142"/>
        <v>2611368.1884213951</v>
      </c>
      <c r="FX37" s="205">
        <f t="shared" si="143"/>
        <v>18004.756930800297</v>
      </c>
      <c r="FY37" s="213">
        <f t="shared" si="144"/>
        <v>4.2553872626512241</v>
      </c>
      <c r="FZ37" s="336">
        <f t="shared" si="145"/>
        <v>0.29761126280972489</v>
      </c>
      <c r="GA37" s="337">
        <f t="shared" si="146"/>
        <v>986961.18205674086</v>
      </c>
      <c r="GB37" s="360">
        <f t="shared" si="147"/>
        <v>3.8328192252686599</v>
      </c>
      <c r="GC37" s="336">
        <f t="shared" si="32"/>
        <v>0.29566555231533165</v>
      </c>
      <c r="GD37" s="337">
        <f t="shared" si="33"/>
        <v>980430.01215455413</v>
      </c>
      <c r="GE37" s="360">
        <f t="shared" si="148"/>
        <v>3.8299357504650815</v>
      </c>
      <c r="GF37" s="336">
        <f t="shared" si="34"/>
        <v>0.35153927213411129</v>
      </c>
      <c r="GG37" s="337">
        <f t="shared" si="35"/>
        <v>1168526.3146179477</v>
      </c>
      <c r="GH37" s="360">
        <f t="shared" si="149"/>
        <v>3.9061576503285993</v>
      </c>
      <c r="GL37" s="30">
        <v>100</v>
      </c>
      <c r="GM37" s="53">
        <v>2</v>
      </c>
      <c r="GN37" s="363">
        <v>3.6128079021696911</v>
      </c>
      <c r="GO37" s="305">
        <f t="shared" si="150"/>
        <v>6.2278311402950486</v>
      </c>
      <c r="GP37" s="50">
        <f t="shared" si="151"/>
        <v>1689783.7925749673</v>
      </c>
      <c r="GQ37" s="305">
        <f t="shared" si="152"/>
        <v>11650.65370169418</v>
      </c>
      <c r="GR37" s="26">
        <f t="shared" si="153"/>
        <v>4.0663502936945575</v>
      </c>
      <c r="GS37" s="200">
        <f t="shared" si="154"/>
        <v>628.31853071795865</v>
      </c>
      <c r="GT37" s="196">
        <f t="shared" si="155"/>
        <v>2.7981798683581149</v>
      </c>
      <c r="GU37" s="202">
        <f t="shared" si="156"/>
        <v>7.1261088345995782</v>
      </c>
      <c r="GV37" s="337">
        <f t="shared" si="157"/>
        <v>13369305.105945231</v>
      </c>
      <c r="GW37" s="196">
        <f t="shared" si="158"/>
        <v>1939.0572739560846</v>
      </c>
      <c r="GX37" s="196">
        <f t="shared" si="159"/>
        <v>45.008375863368052</v>
      </c>
      <c r="GY37" s="196">
        <f t="shared" si="160"/>
        <v>6.5139695781155691</v>
      </c>
      <c r="GZ37" s="50">
        <f t="shared" si="161"/>
        <v>3265649.5582984039</v>
      </c>
      <c r="HA37" s="205">
        <f t="shared" si="162"/>
        <v>22515.869948573501</v>
      </c>
      <c r="HB37" s="213">
        <f t="shared" si="163"/>
        <v>4.3524887315150789</v>
      </c>
      <c r="HC37" s="25">
        <f t="shared" si="36"/>
        <v>7.1191614678181772</v>
      </c>
      <c r="HD37" s="305">
        <f t="shared" si="164"/>
        <v>13157139.15005948</v>
      </c>
      <c r="HE37" s="205">
        <f t="shared" si="194"/>
        <v>1908.2851480463269</v>
      </c>
      <c r="HF37" s="207">
        <f t="shared" si="37"/>
        <v>41.10299668077915</v>
      </c>
      <c r="HG37" s="196">
        <f t="shared" si="165"/>
        <v>6.5330609116003346</v>
      </c>
      <c r="HH37" s="50">
        <f t="shared" si="195"/>
        <v>3412407.6869731722</v>
      </c>
      <c r="HI37" s="205">
        <f t="shared" si="196"/>
        <v>23527.732023835149</v>
      </c>
      <c r="HJ37" s="213">
        <f t="shared" si="197"/>
        <v>4.3715800649998435</v>
      </c>
      <c r="HK37" s="305">
        <f t="shared" si="38"/>
        <v>7.2773190849551623</v>
      </c>
      <c r="HL37" s="305">
        <f t="shared" si="166"/>
        <v>18937344.727244332</v>
      </c>
      <c r="HM37" s="205">
        <f t="shared" si="167"/>
        <v>2746.6346045500636</v>
      </c>
      <c r="HN37" s="207">
        <f t="shared" si="39"/>
        <v>35.053239842351701</v>
      </c>
      <c r="HO37" s="196">
        <f t="shared" si="168"/>
        <v>6.6133292654140012</v>
      </c>
      <c r="HP37" s="50">
        <f t="shared" si="169"/>
        <v>4105152.2192388559</v>
      </c>
      <c r="HQ37" s="205">
        <f t="shared" si="170"/>
        <v>28304.039315119295</v>
      </c>
      <c r="HR37" s="213">
        <f t="shared" si="171"/>
        <v>4.451848418813511</v>
      </c>
      <c r="HS37" s="336">
        <f t="shared" si="172"/>
        <v>0.34633171586773009</v>
      </c>
      <c r="HT37" s="337">
        <f t="shared" si="173"/>
        <v>1204349.5433586447</v>
      </c>
      <c r="HU37" s="360">
        <f t="shared" si="174"/>
        <v>3.9192717057035842</v>
      </c>
      <c r="HV37" s="336">
        <f t="shared" si="40"/>
        <v>0.34423644520081054</v>
      </c>
      <c r="HW37" s="337">
        <f t="shared" si="41"/>
        <v>1196957.6159223784</v>
      </c>
      <c r="HX37" s="360">
        <f t="shared" si="175"/>
        <v>3.9165979257800836</v>
      </c>
      <c r="HY37" s="336">
        <f t="shared" si="42"/>
        <v>0.39330488380071577</v>
      </c>
      <c r="HZ37" s="337">
        <f t="shared" si="43"/>
        <v>1370541.4267466546</v>
      </c>
      <c r="IA37" s="360">
        <f t="shared" si="176"/>
        <v>3.9754113206997346</v>
      </c>
      <c r="IE37" s="303">
        <v>0.99902508270043966</v>
      </c>
      <c r="IF37" s="303">
        <v>0.91322994647830735</v>
      </c>
      <c r="IM37" s="205"/>
    </row>
    <row r="38" spans="2:247" ht="15.75" thickBot="1">
      <c r="B38" s="313" t="s">
        <v>27</v>
      </c>
      <c r="C38" s="313">
        <v>6</v>
      </c>
      <c r="D38" s="314"/>
      <c r="E38" s="315">
        <v>94</v>
      </c>
      <c r="M38" s="55">
        <v>316.22776601683825</v>
      </c>
      <c r="N38" s="53">
        <v>2.5</v>
      </c>
      <c r="O38" s="210">
        <v>3.9503560804247018</v>
      </c>
      <c r="P38" s="196">
        <f t="shared" si="44"/>
        <v>6.1807140728404546</v>
      </c>
      <c r="Q38" s="50">
        <f t="shared" si="45"/>
        <v>1516051.9132715105</v>
      </c>
      <c r="R38" s="196">
        <f t="shared" si="46"/>
        <v>10452.814089547879</v>
      </c>
      <c r="S38" s="213">
        <f t="shared" si="47"/>
        <v>4.0192332262399644</v>
      </c>
      <c r="T38" s="200">
        <f t="shared" si="48"/>
        <v>1986.917653159222</v>
      </c>
      <c r="U38" s="198">
        <f t="shared" si="49"/>
        <v>3.2981798683581154</v>
      </c>
      <c r="V38" s="202">
        <f t="shared" si="50"/>
        <v>7.2972044315847429</v>
      </c>
      <c r="W38" s="337">
        <f t="shared" si="51"/>
        <v>19824599.919913575</v>
      </c>
      <c r="X38" s="196">
        <f t="shared" si="52"/>
        <v>2875.320323184425</v>
      </c>
      <c r="Y38" s="196">
        <f t="shared" si="53"/>
        <v>41.501702479371062</v>
      </c>
      <c r="Z38" s="196">
        <f t="shared" si="54"/>
        <v>6.5632436389608371</v>
      </c>
      <c r="AA38" s="422">
        <f t="shared" si="55"/>
        <v>3657999.4762705378</v>
      </c>
      <c r="AB38" s="196">
        <f t="shared" si="56"/>
        <v>25221.028469011053</v>
      </c>
      <c r="AC38" s="213">
        <f t="shared" si="57"/>
        <v>4.4017627923603468</v>
      </c>
      <c r="AD38" s="25">
        <f t="shared" si="3"/>
        <v>7.2804840163678524</v>
      </c>
      <c r="AE38" s="305">
        <f t="shared" si="58"/>
        <v>19075855.165443398</v>
      </c>
      <c r="AF38" s="205">
        <f t="shared" si="177"/>
        <v>2766.7238814855796</v>
      </c>
      <c r="AG38" s="207">
        <f t="shared" si="59"/>
        <v>38.237968772336686</v>
      </c>
      <c r="AH38" s="196">
        <f t="shared" si="4"/>
        <v>6.5761719296578081</v>
      </c>
      <c r="AI38" s="50">
        <f t="shared" si="178"/>
        <v>3768529.5901154922</v>
      </c>
      <c r="AJ38" s="205">
        <f t="shared" si="179"/>
        <v>25983.107076744691</v>
      </c>
      <c r="AK38" s="213">
        <f t="shared" si="180"/>
        <v>4.4146910830573178</v>
      </c>
      <c r="AL38" s="305">
        <f t="shared" si="5"/>
        <v>7.4257232997601399</v>
      </c>
      <c r="AM38" s="305">
        <f t="shared" si="60"/>
        <v>26651600.81097769</v>
      </c>
      <c r="AN38" s="205">
        <f t="shared" si="61"/>
        <v>3865.4948784225821</v>
      </c>
      <c r="AO38" s="207">
        <f t="shared" si="62"/>
        <v>34.31359459146428</v>
      </c>
      <c r="AP38" s="196">
        <f t="shared" si="6"/>
        <v>6.6356486544426785</v>
      </c>
      <c r="AQ38" s="50">
        <f t="shared" si="63"/>
        <v>4321640.6752860481</v>
      </c>
      <c r="AR38" s="205">
        <f t="shared" si="64"/>
        <v>29796.675262335233</v>
      </c>
      <c r="AS38" s="213">
        <f t="shared" si="65"/>
        <v>4.4741678078421874</v>
      </c>
      <c r="AT38" s="336">
        <f t="shared" si="66"/>
        <v>0.69997199288483791</v>
      </c>
      <c r="AU38" s="337">
        <f t="shared" si="67"/>
        <v>2413347.6648095599</v>
      </c>
      <c r="AV38" s="360">
        <f t="shared" si="68"/>
        <v>4.2211390439084413</v>
      </c>
      <c r="AW38" s="336">
        <f t="shared" si="69"/>
        <v>0.4103823844174882</v>
      </c>
      <c r="AX38" s="337">
        <f t="shared" si="7"/>
        <v>1430175.6072286176</v>
      </c>
      <c r="AY38" s="360">
        <f t="shared" si="70"/>
        <v>3.9939085199330893</v>
      </c>
      <c r="AZ38" s="336">
        <f t="shared" si="71"/>
        <v>0.45796622555426381</v>
      </c>
      <c r="BA38" s="337">
        <f t="shared" si="8"/>
        <v>1599885.6358382048</v>
      </c>
      <c r="BB38" s="360">
        <f t="shared" si="72"/>
        <v>4.0426080926182184</v>
      </c>
      <c r="BG38" s="55">
        <v>316.22776601683825</v>
      </c>
      <c r="BH38" s="53">
        <v>2.5</v>
      </c>
      <c r="BI38" s="363">
        <v>3.9674568032555664</v>
      </c>
      <c r="BJ38" s="305">
        <f t="shared" si="73"/>
        <v>6.2158709378458852</v>
      </c>
      <c r="BK38" s="50">
        <f t="shared" si="74"/>
        <v>1643883.1270332972</v>
      </c>
      <c r="BL38" s="305">
        <f t="shared" si="75"/>
        <v>11334.179628944095</v>
      </c>
      <c r="BM38" s="349">
        <f t="shared" si="76"/>
        <v>4.054390091245395</v>
      </c>
      <c r="BN38" s="200">
        <f t="shared" si="77"/>
        <v>1986.917653159222</v>
      </c>
      <c r="BO38" s="198">
        <f t="shared" si="78"/>
        <v>3.2981798683581154</v>
      </c>
      <c r="BP38" s="202">
        <f t="shared" si="79"/>
        <v>7.3428986238394236</v>
      </c>
      <c r="BQ38" s="337">
        <f t="shared" si="80"/>
        <v>22024123.000299588</v>
      </c>
      <c r="BR38" s="196">
        <f t="shared" si="81"/>
        <v>3194.3347517174516</v>
      </c>
      <c r="BS38" s="196">
        <f t="shared" si="82"/>
        <v>41.427848726845319</v>
      </c>
      <c r="BT38" s="196">
        <f t="shared" si="83"/>
        <v>6.5796332497792775</v>
      </c>
      <c r="BU38" s="50">
        <f t="shared" si="84"/>
        <v>3798684.719409111</v>
      </c>
      <c r="BV38" s="205">
        <f t="shared" si="85"/>
        <v>26191.019455993162</v>
      </c>
      <c r="BW38" s="213">
        <f t="shared" si="86"/>
        <v>4.4181524031787873</v>
      </c>
      <c r="BX38" s="305">
        <f t="shared" si="9"/>
        <v>7.3260735074489993</v>
      </c>
      <c r="BY38" s="305">
        <f t="shared" si="87"/>
        <v>21187197.133753553</v>
      </c>
      <c r="BZ38" s="205">
        <f t="shared" si="181"/>
        <v>3072.9486978853479</v>
      </c>
      <c r="CA38" s="207">
        <f t="shared" si="182"/>
        <v>38.169922949777884</v>
      </c>
      <c r="CB38" s="196">
        <f t="shared" si="10"/>
        <v>6.592297239817217</v>
      </c>
      <c r="CC38" s="50">
        <f t="shared" si="183"/>
        <v>3911084.866692475</v>
      </c>
      <c r="CD38" s="205">
        <f t="shared" si="184"/>
        <v>26965.99149547661</v>
      </c>
      <c r="CE38" s="213">
        <f t="shared" si="185"/>
        <v>4.4308163932167259</v>
      </c>
      <c r="CF38" s="305">
        <f t="shared" si="11"/>
        <v>7.3660611828637625</v>
      </c>
      <c r="CG38" s="305">
        <f t="shared" si="88"/>
        <v>23230640.436642196</v>
      </c>
      <c r="CH38" s="205">
        <f t="shared" si="89"/>
        <v>3369.3256276497109</v>
      </c>
      <c r="CI38" s="207">
        <f t="shared" si="12"/>
        <v>33.501489791648758</v>
      </c>
      <c r="CJ38" s="196">
        <f t="shared" si="13"/>
        <v>6.6290249447519898</v>
      </c>
      <c r="CK38" s="50">
        <f t="shared" si="90"/>
        <v>4256228.5910808081</v>
      </c>
      <c r="CL38" s="205">
        <f t="shared" si="91"/>
        <v>29345.674640640311</v>
      </c>
      <c r="CM38" s="213">
        <f t="shared" si="92"/>
        <v>4.4675440981514996</v>
      </c>
      <c r="CN38" s="336">
        <f t="shared" si="93"/>
        <v>0.44260882024191062</v>
      </c>
      <c r="CO38" s="337">
        <f t="shared" si="94"/>
        <v>1579040.5417645986</v>
      </c>
      <c r="CP38" s="342">
        <f t="shared" si="95"/>
        <v>4.0369124340339075</v>
      </c>
      <c r="CQ38" s="336">
        <f t="shared" si="14"/>
        <v>0.4370758731144071</v>
      </c>
      <c r="CR38" s="337">
        <f t="shared" si="15"/>
        <v>1558870.3968062031</v>
      </c>
      <c r="CS38" s="340">
        <f t="shared" si="96"/>
        <v>4.0313291632056556</v>
      </c>
      <c r="CT38" s="336">
        <f t="shared" si="16"/>
        <v>0.45024909107173422</v>
      </c>
      <c r="CU38" s="337">
        <f t="shared" si="17"/>
        <v>1606920.8191625061</v>
      </c>
      <c r="CV38" s="342">
        <f t="shared" si="97"/>
        <v>4.0445136308797114</v>
      </c>
      <c r="CZ38" s="55">
        <v>316.22776601683825</v>
      </c>
      <c r="DA38" s="53">
        <v>2.5</v>
      </c>
      <c r="DB38" s="345">
        <v>3.4561405984206779</v>
      </c>
      <c r="DC38" s="25">
        <f t="shared" si="98"/>
        <v>6.000584168754358</v>
      </c>
      <c r="DD38" s="50">
        <f t="shared" si="99"/>
        <v>1001346.0033159994</v>
      </c>
      <c r="DE38" s="305">
        <f t="shared" si="100"/>
        <v>6904.0403698230202</v>
      </c>
      <c r="DF38" s="26">
        <f t="shared" si="101"/>
        <v>3.8391033221538673</v>
      </c>
      <c r="DG38" s="200">
        <f t="shared" si="102"/>
        <v>1986.917653159222</v>
      </c>
      <c r="DH38" s="196">
        <f t="shared" si="103"/>
        <v>3.2981798683581154</v>
      </c>
      <c r="DI38" s="202">
        <f t="shared" si="104"/>
        <v>7.2972044315847429</v>
      </c>
      <c r="DJ38" s="337">
        <f t="shared" si="105"/>
        <v>19824599.919913575</v>
      </c>
      <c r="DK38" s="196">
        <f t="shared" si="106"/>
        <v>2875.320323184425</v>
      </c>
      <c r="DL38" s="196">
        <f t="shared" si="107"/>
        <v>41.501741940976714</v>
      </c>
      <c r="DM38" s="196">
        <f t="shared" si="108"/>
        <v>6.3892561247228699</v>
      </c>
      <c r="DN38" s="50">
        <f t="shared" si="109"/>
        <v>2450508.0003467631</v>
      </c>
      <c r="DO38" s="205">
        <f t="shared" si="110"/>
        <v>16895.664540470847</v>
      </c>
      <c r="DP38" s="213">
        <f t="shared" si="111"/>
        <v>4.2277752781223787</v>
      </c>
      <c r="DQ38" s="305">
        <f t="shared" si="18"/>
        <v>7.2804840163678524</v>
      </c>
      <c r="DR38" s="305">
        <f t="shared" si="112"/>
        <v>19075855.165443398</v>
      </c>
      <c r="DS38" s="205">
        <f t="shared" si="186"/>
        <v>2766.7238814855796</v>
      </c>
      <c r="DT38" s="207">
        <f t="shared" si="19"/>
        <v>38.238005130643799</v>
      </c>
      <c r="DU38" s="196">
        <f t="shared" si="20"/>
        <v>6.4022273059222163</v>
      </c>
      <c r="DV38" s="50">
        <f t="shared" si="187"/>
        <v>2524801.8858804563</v>
      </c>
      <c r="DW38" s="205">
        <f t="shared" si="188"/>
        <v>17407.903050693134</v>
      </c>
      <c r="DX38" s="213">
        <f t="shared" si="189"/>
        <v>4.2407464593217252</v>
      </c>
      <c r="DY38" s="25">
        <f t="shared" si="21"/>
        <v>7.3824920494012538</v>
      </c>
      <c r="DZ38" s="305">
        <f t="shared" si="113"/>
        <v>24126373.642036352</v>
      </c>
      <c r="EA38" s="205">
        <f t="shared" si="114"/>
        <v>3499.2409802936686</v>
      </c>
      <c r="EB38" s="207">
        <f t="shared" si="22"/>
        <v>34.629739551648484</v>
      </c>
      <c r="EC38" s="196">
        <f t="shared" si="23"/>
        <v>6.4497408510447478</v>
      </c>
      <c r="ED38" s="50">
        <f t="shared" si="115"/>
        <v>2816701.6685449006</v>
      </c>
      <c r="EE38" s="205">
        <f t="shared" si="116"/>
        <v>19420.481996216637</v>
      </c>
      <c r="EF38" s="213">
        <f t="shared" si="117"/>
        <v>4.2882600044442576</v>
      </c>
      <c r="EG38" s="336">
        <f t="shared" si="118"/>
        <v>0.33397128767823941</v>
      </c>
      <c r="EH38" s="337">
        <f t="shared" si="119"/>
        <v>1120034.0314359311</v>
      </c>
      <c r="EI38" s="360">
        <f t="shared" si="120"/>
        <v>3.8877503719985289</v>
      </c>
      <c r="EJ38" s="336">
        <f t="shared" si="24"/>
        <v>0.32902849869803868</v>
      </c>
      <c r="EK38" s="337">
        <f t="shared" si="25"/>
        <v>1103221.8843075151</v>
      </c>
      <c r="EL38" s="360">
        <f t="shared" si="121"/>
        <v>3.8811820216323194</v>
      </c>
      <c r="EM38" s="336">
        <f t="shared" si="26"/>
        <v>0.35973978514481392</v>
      </c>
      <c r="EN38" s="337">
        <f t="shared" si="27"/>
        <v>1207836.8350173328</v>
      </c>
      <c r="EO38" s="360">
        <f t="shared" si="122"/>
        <v>3.9205274234150047</v>
      </c>
      <c r="ES38" s="55">
        <v>316.22776601683825</v>
      </c>
      <c r="ET38" s="53">
        <v>2.5</v>
      </c>
      <c r="EU38" s="345">
        <v>3.6883306244914502</v>
      </c>
      <c r="EV38" s="305">
        <f t="shared" si="123"/>
        <v>5.9836721483522677</v>
      </c>
      <c r="EW38" s="50">
        <f t="shared" si="124"/>
        <v>963101.69757179602</v>
      </c>
      <c r="EX38" s="305">
        <f t="shared" si="125"/>
        <v>6640.3550603501162</v>
      </c>
      <c r="EY38" s="349">
        <f t="shared" si="126"/>
        <v>3.8221913017517766</v>
      </c>
      <c r="EZ38" s="200">
        <f t="shared" si="127"/>
        <v>1986.917653159222</v>
      </c>
      <c r="FA38" s="198">
        <f t="shared" si="128"/>
        <v>3.2981798683581154</v>
      </c>
      <c r="FB38" s="196">
        <f t="shared" si="129"/>
        <v>7.3851761049169102</v>
      </c>
      <c r="FC38" s="337">
        <f t="shared" si="130"/>
        <v>24275942.766475294</v>
      </c>
      <c r="FD38" s="196">
        <f t="shared" si="131"/>
        <v>3520.9341869640439</v>
      </c>
      <c r="FE38" s="196">
        <f t="shared" si="132"/>
        <v>42.674217770448742</v>
      </c>
      <c r="FF38" s="196">
        <f t="shared" si="133"/>
        <v>6.3827439419686556</v>
      </c>
      <c r="FG38" s="50">
        <f t="shared" si="134"/>
        <v>2414037.10958585</v>
      </c>
      <c r="FH38" s="205">
        <f t="shared" si="135"/>
        <v>16644.206501688135</v>
      </c>
      <c r="FI38" s="213">
        <f t="shared" si="136"/>
        <v>4.2212630953681654</v>
      </c>
      <c r="FJ38" s="25">
        <f t="shared" si="28"/>
        <v>7.3682541162181154</v>
      </c>
      <c r="FK38" s="305">
        <f t="shared" si="137"/>
        <v>23348238.246309571</v>
      </c>
      <c r="FL38" s="205">
        <f t="shared" si="190"/>
        <v>3386.3817787682478</v>
      </c>
      <c r="FM38" s="207">
        <f t="shared" si="29"/>
        <v>39.318276335805947</v>
      </c>
      <c r="FN38" s="196">
        <f t="shared" si="138"/>
        <v>6.3953533847267128</v>
      </c>
      <c r="FO38" s="50">
        <f t="shared" si="191"/>
        <v>2485154.4490103754</v>
      </c>
      <c r="FP38" s="205">
        <f t="shared" si="192"/>
        <v>17134.543488858777</v>
      </c>
      <c r="FQ38" s="213">
        <f t="shared" si="193"/>
        <v>4.2338725381262226</v>
      </c>
      <c r="FR38" s="305">
        <f t="shared" si="30"/>
        <v>7.5320687270293751</v>
      </c>
      <c r="FS38" s="305">
        <f t="shared" si="139"/>
        <v>34046206.350293182</v>
      </c>
      <c r="FT38" s="205">
        <f t="shared" si="140"/>
        <v>4937.9936766338224</v>
      </c>
      <c r="FU38" s="207">
        <f t="shared" si="31"/>
        <v>33.661937053652871</v>
      </c>
      <c r="FV38" s="196">
        <f t="shared" si="141"/>
        <v>6.4673382101154573</v>
      </c>
      <c r="FW38" s="50">
        <f t="shared" si="142"/>
        <v>2933176.5895227911</v>
      </c>
      <c r="FX38" s="205">
        <f t="shared" si="143"/>
        <v>20223.548622378159</v>
      </c>
      <c r="FY38" s="213">
        <f t="shared" si="144"/>
        <v>4.3058573635149662</v>
      </c>
      <c r="FZ38" s="336">
        <f t="shared" si="145"/>
        <v>0.35991877989440535</v>
      </c>
      <c r="GA38" s="337">
        <f t="shared" si="146"/>
        <v>1196840.0319963712</v>
      </c>
      <c r="GB38" s="360">
        <f t="shared" si="147"/>
        <v>3.9165552604776837</v>
      </c>
      <c r="GC38" s="336">
        <f t="shared" si="32"/>
        <v>0.35473402782425018</v>
      </c>
      <c r="GD38" s="337">
        <f t="shared" si="33"/>
        <v>1179317.7096556572</v>
      </c>
      <c r="GE38" s="360">
        <f t="shared" si="148"/>
        <v>3.9101499737301357</v>
      </c>
      <c r="GF38" s="336">
        <f t="shared" si="34"/>
        <v>0.40619886705773817</v>
      </c>
      <c r="GG38" s="337">
        <f t="shared" si="35"/>
        <v>1353777.8753673779</v>
      </c>
      <c r="GH38" s="360">
        <f t="shared" si="149"/>
        <v>3.970066565595098</v>
      </c>
      <c r="GL38" s="55">
        <v>316.22776601683825</v>
      </c>
      <c r="GM38" s="53">
        <v>2.5</v>
      </c>
      <c r="GN38" s="363">
        <v>3.7141621694471314</v>
      </c>
      <c r="GO38" s="305">
        <f t="shared" si="150"/>
        <v>6.2922741303897718</v>
      </c>
      <c r="GP38" s="50">
        <f t="shared" si="151"/>
        <v>1960081.5033178332</v>
      </c>
      <c r="GQ38" s="305">
        <f t="shared" si="152"/>
        <v>13514.291545815662</v>
      </c>
      <c r="GR38" s="26">
        <f t="shared" si="153"/>
        <v>4.1307932837892816</v>
      </c>
      <c r="GS38" s="200">
        <f t="shared" si="154"/>
        <v>1986.917653159222</v>
      </c>
      <c r="GT38" s="196">
        <f t="shared" si="155"/>
        <v>3.2981798683581154</v>
      </c>
      <c r="GU38" s="202">
        <f t="shared" si="156"/>
        <v>7.3464993840036126</v>
      </c>
      <c r="GV38" s="337">
        <f t="shared" si="157"/>
        <v>22207485.335741147</v>
      </c>
      <c r="GW38" s="196">
        <f t="shared" si="158"/>
        <v>3220.9292581252248</v>
      </c>
      <c r="GX38" s="196">
        <f t="shared" si="159"/>
        <v>41.712603866109063</v>
      </c>
      <c r="GY38" s="196">
        <f t="shared" si="160"/>
        <v>6.5950198416886057</v>
      </c>
      <c r="GZ38" s="50">
        <f t="shared" si="161"/>
        <v>3935680.5605823696</v>
      </c>
      <c r="HA38" s="205">
        <f t="shared" si="162"/>
        <v>27135.572901880896</v>
      </c>
      <c r="HB38" s="213">
        <f t="shared" si="163"/>
        <v>4.4335389950881146</v>
      </c>
      <c r="HC38" s="25">
        <f t="shared" si="36"/>
        <v>7.3296660170282415</v>
      </c>
      <c r="HD38" s="305">
        <f t="shared" si="164"/>
        <v>21363185.769223724</v>
      </c>
      <c r="HE38" s="205">
        <f t="shared" si="194"/>
        <v>3098.4737375966706</v>
      </c>
      <c r="HF38" s="207">
        <f t="shared" si="37"/>
        <v>38.432284671645604</v>
      </c>
      <c r="HG38" s="196">
        <f t="shared" si="165"/>
        <v>6.607945603771153</v>
      </c>
      <c r="HH38" s="50">
        <f t="shared" si="195"/>
        <v>4054577.4789602482</v>
      </c>
      <c r="HI38" s="205">
        <f t="shared" si="196"/>
        <v>27955.338618835958</v>
      </c>
      <c r="HJ38" s="213">
        <f t="shared" si="197"/>
        <v>4.4464647571706628</v>
      </c>
      <c r="HK38" s="305">
        <f t="shared" si="38"/>
        <v>7.4523415425924959</v>
      </c>
      <c r="HL38" s="305">
        <f t="shared" si="166"/>
        <v>28336195.657042988</v>
      </c>
      <c r="HM38" s="205">
        <f t="shared" si="167"/>
        <v>4109.8251457062006</v>
      </c>
      <c r="HN38" s="207">
        <f t="shared" si="39"/>
        <v>33.594984069033458</v>
      </c>
      <c r="HO38" s="196">
        <f t="shared" si="168"/>
        <v>6.6672272352037218</v>
      </c>
      <c r="HP38" s="50">
        <f t="shared" si="169"/>
        <v>4647583.863993749</v>
      </c>
      <c r="HQ38" s="205">
        <f t="shared" si="170"/>
        <v>32043.975322109542</v>
      </c>
      <c r="HR38" s="213">
        <f t="shared" si="171"/>
        <v>4.5057463886032307</v>
      </c>
      <c r="HS38" s="336">
        <f t="shared" si="172"/>
        <v>0.4155382798908393</v>
      </c>
      <c r="HT38" s="337">
        <f t="shared" si="173"/>
        <v>1449549.5723974267</v>
      </c>
      <c r="HU38" s="360">
        <f t="shared" si="174"/>
        <v>3.9997522255572537</v>
      </c>
      <c r="HV38" s="336">
        <f t="shared" si="40"/>
        <v>0.41009264903064785</v>
      </c>
      <c r="HW38" s="337">
        <f t="shared" si="41"/>
        <v>1430175.8283828185</v>
      </c>
      <c r="HX38" s="360">
        <f t="shared" si="175"/>
        <v>3.9939085870899063</v>
      </c>
      <c r="HY38" s="336">
        <f t="shared" si="42"/>
        <v>0.45020345338324519</v>
      </c>
      <c r="HZ38" s="337">
        <f t="shared" si="43"/>
        <v>1573242.3628514507</v>
      </c>
      <c r="IA38" s="360">
        <f t="shared" si="176"/>
        <v>4.0353147855847888</v>
      </c>
      <c r="IE38" s="303">
        <v>0.99770865468089132</v>
      </c>
      <c r="IF38" s="303">
        <v>0.92135904042354266</v>
      </c>
      <c r="IM38" s="205"/>
    </row>
    <row r="39" spans="2:247" ht="15.75" thickBot="1">
      <c r="M39" s="30">
        <v>1000</v>
      </c>
      <c r="N39" s="53">
        <v>3</v>
      </c>
      <c r="O39" s="210">
        <v>4.0196088292502665</v>
      </c>
      <c r="P39" s="196">
        <f t="shared" si="44"/>
        <v>6.2365425970631314</v>
      </c>
      <c r="Q39" s="50">
        <f t="shared" si="45"/>
        <v>1724021.180528926</v>
      </c>
      <c r="R39" s="196">
        <f t="shared" si="46"/>
        <v>11886.712274663618</v>
      </c>
      <c r="S39" s="213">
        <f t="shared" si="47"/>
        <v>4.0750617504626412</v>
      </c>
      <c r="T39" s="200">
        <f t="shared" si="48"/>
        <v>6283.1853071795858</v>
      </c>
      <c r="U39" s="198">
        <f t="shared" si="49"/>
        <v>3.7981798683581149</v>
      </c>
      <c r="V39" s="202">
        <f t="shared" si="50"/>
        <v>7.4865691488974857</v>
      </c>
      <c r="W39" s="337">
        <f t="shared" si="51"/>
        <v>30659788.094526436</v>
      </c>
      <c r="X39" s="196">
        <f t="shared" si="52"/>
        <v>4446.8343456539251</v>
      </c>
      <c r="Y39" s="196">
        <f t="shared" si="53"/>
        <v>39.245629838264406</v>
      </c>
      <c r="Z39" s="196">
        <f t="shared" si="54"/>
        <v>6.6242150917599396</v>
      </c>
      <c r="AA39" s="422">
        <f t="shared" si="55"/>
        <v>4209350.5204161685</v>
      </c>
      <c r="AB39" s="196">
        <f t="shared" si="56"/>
        <v>29022.461594144581</v>
      </c>
      <c r="AC39" s="213">
        <f t="shared" si="57"/>
        <v>4.4627342451594485</v>
      </c>
      <c r="AD39" s="25">
        <f t="shared" si="3"/>
        <v>7.4597036673460924</v>
      </c>
      <c r="AE39" s="305">
        <f t="shared" si="58"/>
        <v>28820643.098052174</v>
      </c>
      <c r="AF39" s="205">
        <f t="shared" si="177"/>
        <v>4180.0884336552908</v>
      </c>
      <c r="AG39" s="207">
        <f t="shared" si="59"/>
        <v>36.76809051287745</v>
      </c>
      <c r="AH39" s="196">
        <f t="shared" si="4"/>
        <v>6.6304391263391596</v>
      </c>
      <c r="AI39" s="50">
        <f t="shared" si="178"/>
        <v>4270110.62478502</v>
      </c>
      <c r="AJ39" s="205">
        <f t="shared" si="179"/>
        <v>29441.387931342764</v>
      </c>
      <c r="AK39" s="213">
        <f t="shared" si="180"/>
        <v>4.4689582797386684</v>
      </c>
      <c r="AL39" s="305">
        <f t="shared" si="5"/>
        <v>7.5856104705005505</v>
      </c>
      <c r="AM39" s="305">
        <f t="shared" si="60"/>
        <v>38513276.756704152</v>
      </c>
      <c r="AN39" s="205">
        <f t="shared" si="61"/>
        <v>5585.8886342388569</v>
      </c>
      <c r="AO39" s="207">
        <f t="shared" si="62"/>
        <v>33.719035767457953</v>
      </c>
      <c r="AP39" s="196">
        <f t="shared" si="6"/>
        <v>6.6767671904126971</v>
      </c>
      <c r="AQ39" s="50">
        <f t="shared" si="63"/>
        <v>4750804.8417983046</v>
      </c>
      <c r="AR39" s="205">
        <f t="shared" si="64"/>
        <v>32755.659191037277</v>
      </c>
      <c r="AS39" s="213">
        <f t="shared" si="65"/>
        <v>4.5152863438122068</v>
      </c>
      <c r="AT39" s="336">
        <f t="shared" si="66"/>
        <v>0.90117732242293513</v>
      </c>
      <c r="AU39" s="337">
        <f t="shared" si="67"/>
        <v>3098572.2991606765</v>
      </c>
      <c r="AV39" s="360">
        <f t="shared" si="68"/>
        <v>4.3296807874208545</v>
      </c>
      <c r="AW39" s="336">
        <f t="shared" si="69"/>
        <v>0.46924522292711118</v>
      </c>
      <c r="AX39" s="337">
        <f t="shared" si="7"/>
        <v>1640303.3745585799</v>
      </c>
      <c r="AY39" s="360">
        <f t="shared" si="70"/>
        <v>4.0534433317594205</v>
      </c>
      <c r="AZ39" s="336">
        <f t="shared" si="71"/>
        <v>0.51122368173553134</v>
      </c>
      <c r="BA39" s="337">
        <f t="shared" si="8"/>
        <v>1791476.4451359522</v>
      </c>
      <c r="BB39" s="360">
        <f t="shared" si="72"/>
        <v>4.0917302557064223</v>
      </c>
      <c r="BG39" s="30">
        <v>1000</v>
      </c>
      <c r="BH39" s="53">
        <v>3</v>
      </c>
      <c r="BI39" s="363">
        <v>4.0353168522838807</v>
      </c>
      <c r="BJ39" s="305">
        <f t="shared" si="73"/>
        <v>6.2692966970796178</v>
      </c>
      <c r="BK39" s="50">
        <f t="shared" si="74"/>
        <v>1859074.085505337</v>
      </c>
      <c r="BL39" s="305">
        <f t="shared" si="75"/>
        <v>12817.869641778776</v>
      </c>
      <c r="BM39" s="349">
        <f t="shared" si="76"/>
        <v>4.1078158504791267</v>
      </c>
      <c r="BN39" s="200">
        <f t="shared" si="77"/>
        <v>6283.1853071795858</v>
      </c>
      <c r="BO39" s="198">
        <f t="shared" si="78"/>
        <v>3.7981798683581149</v>
      </c>
      <c r="BP39" s="202">
        <f t="shared" si="79"/>
        <v>7.5647840319292952</v>
      </c>
      <c r="BQ39" s="337">
        <f t="shared" si="80"/>
        <v>36709970.197614379</v>
      </c>
      <c r="BR39" s="196">
        <f t="shared" si="81"/>
        <v>5324.340657521594</v>
      </c>
      <c r="BS39" s="196">
        <f t="shared" si="82"/>
        <v>37.68066783118207</v>
      </c>
      <c r="BT39" s="196">
        <f t="shared" si="83"/>
        <v>6.6544019910401273</v>
      </c>
      <c r="BU39" s="50">
        <f t="shared" si="84"/>
        <v>4512341.8204044495</v>
      </c>
      <c r="BV39" s="205">
        <f t="shared" si="85"/>
        <v>31111.513889651782</v>
      </c>
      <c r="BW39" s="213">
        <f t="shared" si="86"/>
        <v>4.4929211444396371</v>
      </c>
      <c r="BX39" s="305">
        <f t="shared" si="9"/>
        <v>7.5376378770206749</v>
      </c>
      <c r="BY39" s="305">
        <f t="shared" si="87"/>
        <v>34485607.188518934</v>
      </c>
      <c r="BZ39" s="205">
        <f t="shared" si="181"/>
        <v>5001.7234954084097</v>
      </c>
      <c r="CA39" s="207">
        <f t="shared" si="182"/>
        <v>35.301923070470508</v>
      </c>
      <c r="CB39" s="196">
        <f t="shared" si="10"/>
        <v>6.6603591259110377</v>
      </c>
      <c r="CC39" s="50">
        <f t="shared" si="183"/>
        <v>4574663.2037241869</v>
      </c>
      <c r="CD39" s="205">
        <f t="shared" si="184"/>
        <v>31541.204870509373</v>
      </c>
      <c r="CE39" s="213">
        <f t="shared" si="185"/>
        <v>4.4988782793105475</v>
      </c>
      <c r="CF39" s="305">
        <f t="shared" si="11"/>
        <v>7.4922856628943695</v>
      </c>
      <c r="CG39" s="305">
        <f t="shared" si="88"/>
        <v>31066023.246808343</v>
      </c>
      <c r="CH39" s="205">
        <f t="shared" si="89"/>
        <v>4505.7538796705885</v>
      </c>
      <c r="CI39" s="207">
        <f t="shared" si="12"/>
        <v>32.70231819584658</v>
      </c>
      <c r="CJ39" s="196">
        <f t="shared" si="13"/>
        <v>6.6641636396403854</v>
      </c>
      <c r="CK39" s="50">
        <f t="shared" si="90"/>
        <v>4614914.2909688549</v>
      </c>
      <c r="CL39" s="205">
        <f t="shared" si="91"/>
        <v>31818.726456800421</v>
      </c>
      <c r="CM39" s="213">
        <f t="shared" si="92"/>
        <v>4.5026827930398952</v>
      </c>
      <c r="CN39" s="336">
        <f t="shared" si="93"/>
        <v>0.5163970787373855</v>
      </c>
      <c r="CO39" s="337">
        <f t="shared" si="94"/>
        <v>1849828.0853994251</v>
      </c>
      <c r="CP39" s="342">
        <f t="shared" si="95"/>
        <v>4.1056505223259636</v>
      </c>
      <c r="CQ39" s="336">
        <f t="shared" si="14"/>
        <v>0.50734241537321345</v>
      </c>
      <c r="CR39" s="337">
        <f t="shared" si="15"/>
        <v>1816399.8156994986</v>
      </c>
      <c r="CS39" s="340">
        <f t="shared" si="96"/>
        <v>4.097730602562871</v>
      </c>
      <c r="CT39" s="336">
        <f t="shared" si="16"/>
        <v>0.49220769894745375</v>
      </c>
      <c r="CU39" s="337">
        <f t="shared" si="17"/>
        <v>1760659.1747969131</v>
      </c>
      <c r="CV39" s="342">
        <f t="shared" si="97"/>
        <v>4.084194447566305</v>
      </c>
      <c r="CZ39" s="30">
        <v>1000</v>
      </c>
      <c r="DA39" s="53">
        <v>3</v>
      </c>
      <c r="DB39" s="345">
        <v>3.545711605181908</v>
      </c>
      <c r="DC39" s="25">
        <f t="shared" si="98"/>
        <v>6.0565131294226529</v>
      </c>
      <c r="DD39" s="50">
        <f t="shared" si="99"/>
        <v>1138972.2143222955</v>
      </c>
      <c r="DE39" s="305">
        <f t="shared" si="100"/>
        <v>7852.9400644207899</v>
      </c>
      <c r="DF39" s="26">
        <f t="shared" si="101"/>
        <v>3.8950322828221617</v>
      </c>
      <c r="DG39" s="200">
        <f t="shared" si="102"/>
        <v>6283.1853071795858</v>
      </c>
      <c r="DH39" s="196">
        <f t="shared" si="103"/>
        <v>3.7981798683581149</v>
      </c>
      <c r="DI39" s="202">
        <f t="shared" si="104"/>
        <v>7.4865691488974857</v>
      </c>
      <c r="DJ39" s="337">
        <f t="shared" si="105"/>
        <v>30659788.094526436</v>
      </c>
      <c r="DK39" s="196">
        <f t="shared" si="106"/>
        <v>4446.8343456539251</v>
      </c>
      <c r="DL39" s="196">
        <f t="shared" si="107"/>
        <v>39.245669507708428</v>
      </c>
      <c r="DM39" s="196">
        <f t="shared" si="108"/>
        <v>6.4511375209164461</v>
      </c>
      <c r="DN39" s="50">
        <f t="shared" si="109"/>
        <v>2825774.6250033709</v>
      </c>
      <c r="DO39" s="205">
        <f t="shared" si="110"/>
        <v>19483.03785348824</v>
      </c>
      <c r="DP39" s="213">
        <f t="shared" si="111"/>
        <v>4.2896566743159559</v>
      </c>
      <c r="DQ39" s="305">
        <f t="shared" si="18"/>
        <v>7.4597036673460924</v>
      </c>
      <c r="DR39" s="305">
        <f t="shared" si="112"/>
        <v>28820643.098052174</v>
      </c>
      <c r="DS39" s="205">
        <f t="shared" si="186"/>
        <v>4180.0884336552908</v>
      </c>
      <c r="DT39" s="207">
        <f t="shared" si="19"/>
        <v>36.768127678027156</v>
      </c>
      <c r="DU39" s="196">
        <f t="shared" si="20"/>
        <v>6.4573326734076097</v>
      </c>
      <c r="DV39" s="50">
        <f t="shared" si="187"/>
        <v>2866372.7960407045</v>
      </c>
      <c r="DW39" s="205">
        <f t="shared" si="188"/>
        <v>19762.952499229606</v>
      </c>
      <c r="DX39" s="213">
        <f t="shared" si="189"/>
        <v>4.2958518268071195</v>
      </c>
      <c r="DY39" s="25">
        <f t="shared" si="21"/>
        <v>7.5414534328661293</v>
      </c>
      <c r="DZ39" s="305">
        <f t="shared" si="113"/>
        <v>34789920.223079823</v>
      </c>
      <c r="EA39" s="205">
        <f t="shared" si="114"/>
        <v>5045.8604493150515</v>
      </c>
      <c r="EB39" s="207">
        <f t="shared" si="22"/>
        <v>33.643590076800947</v>
      </c>
      <c r="EC39" s="196">
        <f t="shared" si="23"/>
        <v>6.4944030716402352</v>
      </c>
      <c r="ED39" s="50">
        <f t="shared" si="115"/>
        <v>3121785.5902636671</v>
      </c>
      <c r="EE39" s="205">
        <f t="shared" si="116"/>
        <v>21523.962416326322</v>
      </c>
      <c r="EF39" s="213">
        <f t="shared" si="117"/>
        <v>4.3329222250397441</v>
      </c>
      <c r="EG39" s="336">
        <f t="shared" si="118"/>
        <v>0.39230891699037074</v>
      </c>
      <c r="EH39" s="337">
        <f t="shared" si="119"/>
        <v>1319214.0894213978</v>
      </c>
      <c r="EI39" s="360">
        <f t="shared" si="120"/>
        <v>3.9588344343965614</v>
      </c>
      <c r="EJ39" s="336">
        <f t="shared" si="24"/>
        <v>0.3837958051231648</v>
      </c>
      <c r="EK39" s="337">
        <f t="shared" si="25"/>
        <v>1290055.5677423703</v>
      </c>
      <c r="EL39" s="360">
        <f t="shared" si="121"/>
        <v>3.9491275708647495</v>
      </c>
      <c r="EM39" s="336">
        <f t="shared" si="26"/>
        <v>0.40990159549380056</v>
      </c>
      <c r="EN39" s="337">
        <f t="shared" si="27"/>
        <v>1379581.5627295515</v>
      </c>
      <c r="EO39" s="360">
        <f t="shared" si="122"/>
        <v>3.9782665350514272</v>
      </c>
      <c r="ES39" s="30">
        <v>1000</v>
      </c>
      <c r="ET39" s="53">
        <v>3</v>
      </c>
      <c r="EU39" s="345">
        <v>3.7688702518672921</v>
      </c>
      <c r="EV39" s="305">
        <f t="shared" si="123"/>
        <v>6.0394125621523065</v>
      </c>
      <c r="EW39" s="50">
        <f t="shared" si="124"/>
        <v>1094996.0742350891</v>
      </c>
      <c r="EX39" s="305">
        <f t="shared" si="125"/>
        <v>7549.7351327931228</v>
      </c>
      <c r="EY39" s="349">
        <f t="shared" si="126"/>
        <v>3.8779317155518154</v>
      </c>
      <c r="EZ39" s="200">
        <f t="shared" si="127"/>
        <v>6283.1853071795858</v>
      </c>
      <c r="FA39" s="198">
        <f t="shared" si="128"/>
        <v>3.7981798683581149</v>
      </c>
      <c r="FB39" s="196">
        <f t="shared" si="129"/>
        <v>7.5800028020701653</v>
      </c>
      <c r="FC39" s="337">
        <f t="shared" si="130"/>
        <v>38019184.93123585</v>
      </c>
      <c r="FD39" s="196">
        <f t="shared" si="131"/>
        <v>5514.2265440565852</v>
      </c>
      <c r="FE39" s="196">
        <f t="shared" si="132"/>
        <v>43.415144329493188</v>
      </c>
      <c r="FF39" s="196">
        <f t="shared" si="133"/>
        <v>6.4299123330353805</v>
      </c>
      <c r="FG39" s="50">
        <f t="shared" si="134"/>
        <v>2690991.5438062516</v>
      </c>
      <c r="FH39" s="205">
        <f t="shared" si="135"/>
        <v>18553.74085657359</v>
      </c>
      <c r="FI39" s="213">
        <f t="shared" si="136"/>
        <v>4.2684314864348893</v>
      </c>
      <c r="FJ39" s="25">
        <f t="shared" si="28"/>
        <v>7.5528020347509299</v>
      </c>
      <c r="FK39" s="305">
        <f t="shared" si="137"/>
        <v>35711001.89317023</v>
      </c>
      <c r="FL39" s="205">
        <f t="shared" si="190"/>
        <v>5179.4522925816236</v>
      </c>
      <c r="FM39" s="207">
        <f t="shared" si="29"/>
        <v>40.674387515627593</v>
      </c>
      <c r="FN39" s="196">
        <f t="shared" si="138"/>
        <v>6.4359629633628455</v>
      </c>
      <c r="FO39" s="50">
        <f t="shared" si="191"/>
        <v>2728745.0654824479</v>
      </c>
      <c r="FP39" s="205">
        <f t="shared" si="192"/>
        <v>18814.042327685762</v>
      </c>
      <c r="FQ39" s="213">
        <f t="shared" si="193"/>
        <v>4.2744821167623543</v>
      </c>
      <c r="FR39" s="305">
        <f t="shared" si="30"/>
        <v>7.6882284213822834</v>
      </c>
      <c r="FS39" s="305">
        <f t="shared" si="139"/>
        <v>48778497.787224233</v>
      </c>
      <c r="FT39" s="205">
        <f t="shared" si="140"/>
        <v>7074.7357620634284</v>
      </c>
      <c r="FU39" s="207">
        <f t="shared" si="31"/>
        <v>33.330376967207833</v>
      </c>
      <c r="FV39" s="196">
        <f t="shared" si="141"/>
        <v>6.5047999033945407</v>
      </c>
      <c r="FW39" s="50">
        <f t="shared" si="142"/>
        <v>3197421.5919630718</v>
      </c>
      <c r="FX39" s="205">
        <f t="shared" si="143"/>
        <v>22045.454495403308</v>
      </c>
      <c r="FY39" s="213">
        <f t="shared" si="144"/>
        <v>4.3433190567940505</v>
      </c>
      <c r="FZ39" s="336">
        <f t="shared" si="145"/>
        <v>0.42171711157240316</v>
      </c>
      <c r="GA39" s="337">
        <f t="shared" si="146"/>
        <v>1406633.9698410747</v>
      </c>
      <c r="GB39" s="360">
        <f t="shared" si="147"/>
        <v>3.9867002547012591</v>
      </c>
      <c r="GC39" s="336">
        <f t="shared" si="32"/>
        <v>0.4128899261213429</v>
      </c>
      <c r="GD39" s="337">
        <f t="shared" si="33"/>
        <v>1376552.6410049233</v>
      </c>
      <c r="GE39" s="360">
        <f t="shared" si="148"/>
        <v>3.9773119773822723</v>
      </c>
      <c r="GF39" s="336">
        <f t="shared" si="34"/>
        <v>0.45728536802781194</v>
      </c>
      <c r="GG39" s="337">
        <f t="shared" si="35"/>
        <v>1528286.5068164866</v>
      </c>
      <c r="GH39" s="360">
        <f t="shared" si="149"/>
        <v>4.0227239321584554</v>
      </c>
      <c r="GL39" s="30">
        <v>1000</v>
      </c>
      <c r="GM39" s="53">
        <v>3</v>
      </c>
      <c r="GN39" s="363">
        <v>3.8026666521216699</v>
      </c>
      <c r="GO39" s="305">
        <f t="shared" si="150"/>
        <v>6.349358095438622</v>
      </c>
      <c r="GP39" s="50">
        <f t="shared" si="151"/>
        <v>2235414.6636112859</v>
      </c>
      <c r="GQ39" s="305">
        <f t="shared" si="152"/>
        <v>15412.647606080549</v>
      </c>
      <c r="GR39" s="26">
        <f t="shared" si="153"/>
        <v>4.1878772488381308</v>
      </c>
      <c r="GS39" s="200">
        <f t="shared" si="154"/>
        <v>6283.1853071795858</v>
      </c>
      <c r="GT39" s="196">
        <f t="shared" si="155"/>
        <v>3.7981798683581149</v>
      </c>
      <c r="GU39" s="202">
        <f t="shared" si="156"/>
        <v>7.5443122899299597</v>
      </c>
      <c r="GV39" s="337">
        <f t="shared" si="157"/>
        <v>35019689.404182836</v>
      </c>
      <c r="GW39" s="196">
        <f t="shared" si="158"/>
        <v>5079.1857118038706</v>
      </c>
      <c r="GX39" s="196">
        <f t="shared" si="159"/>
        <v>38.749114783567506</v>
      </c>
      <c r="GY39" s="196">
        <f t="shared" si="160"/>
        <v>6.6618631867103364</v>
      </c>
      <c r="GZ39" s="50">
        <f t="shared" si="161"/>
        <v>4590533.7711434327</v>
      </c>
      <c r="HA39" s="205">
        <f t="shared" si="162"/>
        <v>31650.628623928893</v>
      </c>
      <c r="HB39" s="213">
        <f t="shared" si="163"/>
        <v>4.5003823401098462</v>
      </c>
      <c r="HC39" s="25">
        <f t="shared" si="36"/>
        <v>7.5172395976710611</v>
      </c>
      <c r="HD39" s="305">
        <f t="shared" si="164"/>
        <v>32903310.641096134</v>
      </c>
      <c r="HE39" s="205">
        <f t="shared" si="194"/>
        <v>4772.2303687633012</v>
      </c>
      <c r="HF39" s="207">
        <f t="shared" si="37"/>
        <v>36.302919981856888</v>
      </c>
      <c r="HG39" s="196">
        <f t="shared" si="165"/>
        <v>6.6679975091220047</v>
      </c>
      <c r="HH39" s="50">
        <f t="shared" si="195"/>
        <v>4655834.2318088077</v>
      </c>
      <c r="HI39" s="205">
        <f t="shared" si="196"/>
        <v>32100.859628106093</v>
      </c>
      <c r="HJ39" s="213">
        <f t="shared" si="197"/>
        <v>4.5065166625215136</v>
      </c>
      <c r="HK39" s="305">
        <f t="shared" si="38"/>
        <v>7.610300630831448</v>
      </c>
      <c r="HL39" s="305">
        <f t="shared" si="166"/>
        <v>40766237.54946807</v>
      </c>
      <c r="HM39" s="205">
        <f t="shared" si="167"/>
        <v>5912.6535616997498</v>
      </c>
      <c r="HN39" s="207">
        <f t="shared" si="39"/>
        <v>32.997345733424332</v>
      </c>
      <c r="HO39" s="196">
        <f t="shared" si="168"/>
        <v>6.7082234364876507</v>
      </c>
      <c r="HP39" s="50">
        <f t="shared" si="169"/>
        <v>5107677.1294135842</v>
      </c>
      <c r="HQ39" s="205">
        <f t="shared" si="170"/>
        <v>35216.207964795605</v>
      </c>
      <c r="HR39" s="213">
        <f t="shared" si="171"/>
        <v>4.5467425898871605</v>
      </c>
      <c r="HS39" s="336">
        <f t="shared" si="172"/>
        <v>0.48073900739536873</v>
      </c>
      <c r="HT39" s="337">
        <f t="shared" si="173"/>
        <v>1682778.6040306543</v>
      </c>
      <c r="HU39" s="360">
        <f t="shared" si="174"/>
        <v>4.0645461348699161</v>
      </c>
      <c r="HV39" s="336">
        <f t="shared" si="40"/>
        <v>0.47172494002213872</v>
      </c>
      <c r="HW39" s="337">
        <f t="shared" si="41"/>
        <v>1650382.4802353885</v>
      </c>
      <c r="HX39" s="360">
        <f t="shared" si="175"/>
        <v>4.0561037581019521</v>
      </c>
      <c r="HY39" s="336">
        <f t="shared" si="42"/>
        <v>0.50275201150118676</v>
      </c>
      <c r="HZ39" s="337">
        <f t="shared" si="43"/>
        <v>1762125.4327498181</v>
      </c>
      <c r="IA39" s="360">
        <f t="shared" si="176"/>
        <v>4.0845559728059699</v>
      </c>
      <c r="IE39" s="303">
        <v>0.99641150959577396</v>
      </c>
      <c r="IF39" s="303">
        <v>0.93687095007527788</v>
      </c>
      <c r="IM39" s="205"/>
    </row>
    <row r="40" spans="2:247" ht="15.75" thickBot="1">
      <c r="C40" s="459" t="s">
        <v>115</v>
      </c>
      <c r="D40" s="460"/>
      <c r="E40" s="457" t="s">
        <v>10</v>
      </c>
      <c r="M40" s="55">
        <v>3162.2776601683804</v>
      </c>
      <c r="N40" s="53">
        <v>3.5</v>
      </c>
      <c r="O40" s="210">
        <v>4.0738405164135614</v>
      </c>
      <c r="P40" s="196">
        <f t="shared" si="44"/>
        <v>6.2857674660218432</v>
      </c>
      <c r="Q40" s="50">
        <f t="shared" si="45"/>
        <v>1930934.1615112347</v>
      </c>
      <c r="R40" s="196">
        <f t="shared" si="46"/>
        <v>13313.327619421199</v>
      </c>
      <c r="S40" s="213">
        <f t="shared" si="47"/>
        <v>4.124286619421353</v>
      </c>
      <c r="T40" s="200">
        <f t="shared" si="48"/>
        <v>19869.176531592209</v>
      </c>
      <c r="U40" s="198">
        <f t="shared" si="49"/>
        <v>4.2981798683581154</v>
      </c>
      <c r="V40" s="202">
        <f t="shared" si="50"/>
        <v>7.6510891089865432</v>
      </c>
      <c r="W40" s="337">
        <f t="shared" si="51"/>
        <v>44780517.587544404</v>
      </c>
      <c r="X40" s="196">
        <f t="shared" si="52"/>
        <v>6494.8767098622657</v>
      </c>
      <c r="Y40" s="196">
        <f t="shared" si="53"/>
        <v>37.695593385395256</v>
      </c>
      <c r="Z40" s="196">
        <f t="shared" si="54"/>
        <v>6.6711480992491392</v>
      </c>
      <c r="AA40" s="422">
        <f t="shared" si="55"/>
        <v>4689732.7998527484</v>
      </c>
      <c r="AB40" s="196">
        <f t="shared" si="56"/>
        <v>32334.582119112736</v>
      </c>
      <c r="AC40" s="213">
        <f t="shared" si="57"/>
        <v>4.5096672526486481</v>
      </c>
      <c r="AD40" s="25">
        <f t="shared" si="3"/>
        <v>7.6137117846192188</v>
      </c>
      <c r="AE40" s="305">
        <f t="shared" si="58"/>
        <v>41087695.604194164</v>
      </c>
      <c r="AF40" s="205">
        <f t="shared" si="177"/>
        <v>5959.2771950411134</v>
      </c>
      <c r="AG40" s="207">
        <f t="shared" si="59"/>
        <v>36.425361296228914</v>
      </c>
      <c r="AH40" s="196">
        <f t="shared" si="4"/>
        <v>6.6689305797483103</v>
      </c>
      <c r="AI40" s="50">
        <f t="shared" si="178"/>
        <v>4665847.9262329256</v>
      </c>
      <c r="AJ40" s="205">
        <f t="shared" si="179"/>
        <v>32169.901647873725</v>
      </c>
      <c r="AK40" s="213">
        <f t="shared" si="180"/>
        <v>4.5074497331478192</v>
      </c>
      <c r="AL40" s="305">
        <f t="shared" si="5"/>
        <v>7.7250552146170506</v>
      </c>
      <c r="AM40" s="305">
        <f t="shared" si="60"/>
        <v>53095194.323439442</v>
      </c>
      <c r="AN40" s="205">
        <f t="shared" si="61"/>
        <v>7700.8207942830095</v>
      </c>
      <c r="AO40" s="207">
        <f t="shared" si="62"/>
        <v>34.419928812293712</v>
      </c>
      <c r="AP40" s="196">
        <f t="shared" si="6"/>
        <v>6.7038428189739907</v>
      </c>
      <c r="AQ40" s="50">
        <f t="shared" si="63"/>
        <v>5056416.2570658661</v>
      </c>
      <c r="AR40" s="205">
        <f t="shared" si="64"/>
        <v>34862.776552567448</v>
      </c>
      <c r="AS40" s="213">
        <f t="shared" si="65"/>
        <v>4.5423619723735005</v>
      </c>
      <c r="AT40" s="336">
        <f t="shared" si="66"/>
        <v>1.1224378502676899</v>
      </c>
      <c r="AU40" s="337">
        <f t="shared" si="67"/>
        <v>3842307.0920070652</v>
      </c>
      <c r="AV40" s="360">
        <f t="shared" si="68"/>
        <v>4.4231112258029315</v>
      </c>
      <c r="AW40" s="336">
        <f t="shared" si="69"/>
        <v>0.5205927931544202</v>
      </c>
      <c r="AX40" s="337">
        <f t="shared" si="7"/>
        <v>1825393.4754214557</v>
      </c>
      <c r="AY40" s="360">
        <f t="shared" si="70"/>
        <v>4.0998756472798812</v>
      </c>
      <c r="AZ40" s="336">
        <f t="shared" si="71"/>
        <v>0.55751156989935546</v>
      </c>
      <c r="BA40" s="337">
        <f t="shared" si="8"/>
        <v>1959770.0352780931</v>
      </c>
      <c r="BB40" s="360">
        <f t="shared" si="72"/>
        <v>4.1307242664553847</v>
      </c>
      <c r="BG40" s="55">
        <v>3162.2776601683804</v>
      </c>
      <c r="BH40" s="53">
        <v>3.5</v>
      </c>
      <c r="BI40" s="363">
        <v>4.0877540723334143</v>
      </c>
      <c r="BJ40" s="305">
        <f t="shared" si="73"/>
        <v>6.3163322859346476</v>
      </c>
      <c r="BK40" s="50">
        <f t="shared" si="74"/>
        <v>2071725.8544721343</v>
      </c>
      <c r="BL40" s="305">
        <f t="shared" si="75"/>
        <v>14284.052552380292</v>
      </c>
      <c r="BM40" s="349">
        <f t="shared" si="76"/>
        <v>4.1548514393341573</v>
      </c>
      <c r="BN40" s="200">
        <f t="shared" si="77"/>
        <v>19869.176531592209</v>
      </c>
      <c r="BO40" s="198">
        <f t="shared" si="78"/>
        <v>4.2981798683581154</v>
      </c>
      <c r="BP40" s="202">
        <f t="shared" si="79"/>
        <v>7.7774857262724586</v>
      </c>
      <c r="BQ40" s="337">
        <f t="shared" si="80"/>
        <v>59908124.860054865</v>
      </c>
      <c r="BR40" s="196">
        <f t="shared" si="81"/>
        <v>8688.9546134526372</v>
      </c>
      <c r="BS40" s="196">
        <f t="shared" si="82"/>
        <v>34.006813240222861</v>
      </c>
      <c r="BT40" s="196">
        <f t="shared" si="83"/>
        <v>6.7199361049872746</v>
      </c>
      <c r="BU40" s="50">
        <f t="shared" si="84"/>
        <v>5247302.5431198068</v>
      </c>
      <c r="BV40" s="205">
        <f t="shared" si="85"/>
        <v>36178.891682200716</v>
      </c>
      <c r="BW40" s="213">
        <f t="shared" si="86"/>
        <v>4.5584552583867834</v>
      </c>
      <c r="BX40" s="305">
        <f t="shared" si="9"/>
        <v>7.7394909254523139</v>
      </c>
      <c r="BY40" s="305">
        <f t="shared" si="87"/>
        <v>54889708.632748626</v>
      </c>
      <c r="BZ40" s="205">
        <f t="shared" si="181"/>
        <v>7961.0935606765952</v>
      </c>
      <c r="CA40" s="207">
        <f t="shared" si="182"/>
        <v>32.860882335610711</v>
      </c>
      <c r="CB40" s="196">
        <f t="shared" si="10"/>
        <v>6.7179075010071454</v>
      </c>
      <c r="CC40" s="50">
        <f t="shared" si="183"/>
        <v>5222849.3735340144</v>
      </c>
      <c r="CD40" s="205">
        <f t="shared" si="184"/>
        <v>36010.292946667381</v>
      </c>
      <c r="CE40" s="213">
        <f t="shared" si="185"/>
        <v>4.5564266544066543</v>
      </c>
      <c r="CF40" s="305">
        <f t="shared" si="11"/>
        <v>7.6027931614276536</v>
      </c>
      <c r="CG40" s="305">
        <f t="shared" si="88"/>
        <v>40067584.493251994</v>
      </c>
      <c r="CH40" s="205">
        <f t="shared" si="89"/>
        <v>5811.3223197322832</v>
      </c>
      <c r="CI40" s="207">
        <f t="shared" si="12"/>
        <v>32.613751750794108</v>
      </c>
      <c r="CJ40" s="196">
        <f t="shared" si="13"/>
        <v>6.6898392025509903</v>
      </c>
      <c r="CK40" s="50">
        <f t="shared" si="90"/>
        <v>4895975.1242058612</v>
      </c>
      <c r="CL40" s="205">
        <f t="shared" si="91"/>
        <v>33756.573447369599</v>
      </c>
      <c r="CM40" s="213">
        <f t="shared" si="92"/>
        <v>4.5283583559504992</v>
      </c>
      <c r="CN40" s="336">
        <f t="shared" si="93"/>
        <v>0.58651792123662194</v>
      </c>
      <c r="CO40" s="337">
        <f t="shared" si="94"/>
        <v>2111088.837620616</v>
      </c>
      <c r="CP40" s="342">
        <f t="shared" si="95"/>
        <v>4.1630256628211493</v>
      </c>
      <c r="CQ40" s="336">
        <f t="shared" si="14"/>
        <v>0.57416380729230232</v>
      </c>
      <c r="CR40" s="337">
        <f t="shared" si="15"/>
        <v>2064715.1869053065</v>
      </c>
      <c r="CS40" s="340">
        <f t="shared" si="96"/>
        <v>4.1533793056213311</v>
      </c>
      <c r="CT40" s="336">
        <f t="shared" si="16"/>
        <v>0.52905600074746673</v>
      </c>
      <c r="CU40" s="337">
        <f t="shared" si="17"/>
        <v>1896669.5029345553</v>
      </c>
      <c r="CV40" s="342">
        <f t="shared" si="97"/>
        <v>4.1165108145166958</v>
      </c>
      <c r="CZ40" s="55">
        <v>3162.2776601683804</v>
      </c>
      <c r="DA40" s="53">
        <v>3.5</v>
      </c>
      <c r="DB40" s="345">
        <v>3.6265052026798861</v>
      </c>
      <c r="DC40" s="25">
        <f t="shared" si="98"/>
        <v>6.1058265547410935</v>
      </c>
      <c r="DD40" s="50">
        <f t="shared" si="99"/>
        <v>1275929.1360759221</v>
      </c>
      <c r="DE40" s="305">
        <f t="shared" si="100"/>
        <v>8797.2251702508238</v>
      </c>
      <c r="DF40" s="26">
        <f t="shared" si="101"/>
        <v>3.9443457081406028</v>
      </c>
      <c r="DG40" s="200">
        <f t="shared" si="102"/>
        <v>19869.176531592209</v>
      </c>
      <c r="DH40" s="196">
        <f t="shared" si="103"/>
        <v>4.2981798683581154</v>
      </c>
      <c r="DI40" s="202">
        <f t="shared" si="104"/>
        <v>7.6510891089865432</v>
      </c>
      <c r="DJ40" s="337">
        <f t="shared" si="105"/>
        <v>44780517.587544404</v>
      </c>
      <c r="DK40" s="196">
        <f t="shared" si="106"/>
        <v>6494.8767098622657</v>
      </c>
      <c r="DL40" s="196">
        <f t="shared" si="107"/>
        <v>37.695632874967146</v>
      </c>
      <c r="DM40" s="196">
        <f t="shared" si="108"/>
        <v>6.4988195139893516</v>
      </c>
      <c r="DN40" s="50">
        <f t="shared" si="109"/>
        <v>3153693.7250920618</v>
      </c>
      <c r="DO40" s="205">
        <f t="shared" si="110"/>
        <v>21743.961348015742</v>
      </c>
      <c r="DP40" s="213">
        <f t="shared" si="111"/>
        <v>4.3373386673888605</v>
      </c>
      <c r="DQ40" s="305">
        <f t="shared" si="18"/>
        <v>7.6137117846192188</v>
      </c>
      <c r="DR40" s="305">
        <f t="shared" si="112"/>
        <v>41087695.604194164</v>
      </c>
      <c r="DS40" s="205">
        <f t="shared" si="186"/>
        <v>5959.2771950411134</v>
      </c>
      <c r="DT40" s="207">
        <f t="shared" si="19"/>
        <v>36.425399455116846</v>
      </c>
      <c r="DU40" s="196">
        <f t="shared" si="20"/>
        <v>6.4964887662187021</v>
      </c>
      <c r="DV40" s="50">
        <f t="shared" si="187"/>
        <v>3136813.9899653597</v>
      </c>
      <c r="DW40" s="205">
        <f t="shared" si="188"/>
        <v>21627.579625453563</v>
      </c>
      <c r="DX40" s="213">
        <f t="shared" si="189"/>
        <v>4.335007919618211</v>
      </c>
      <c r="DY40" s="25">
        <f t="shared" si="21"/>
        <v>7.6767077497297507</v>
      </c>
      <c r="DZ40" s="305">
        <f t="shared" si="113"/>
        <v>47501546.567926265</v>
      </c>
      <c r="EA40" s="205">
        <f t="shared" si="114"/>
        <v>6889.5293111188894</v>
      </c>
      <c r="EB40" s="207">
        <f t="shared" si="22"/>
        <v>33.652325785593305</v>
      </c>
      <c r="EC40" s="196">
        <f t="shared" si="23"/>
        <v>6.5252992488179409</v>
      </c>
      <c r="ED40" s="50">
        <f t="shared" si="115"/>
        <v>3351963.2524578092</v>
      </c>
      <c r="EE40" s="205">
        <f t="shared" si="116"/>
        <v>23110.982154516005</v>
      </c>
      <c r="EF40" s="213">
        <f t="shared" si="117"/>
        <v>4.3638184022174498</v>
      </c>
      <c r="EG40" s="336">
        <f t="shared" si="118"/>
        <v>0.44570398190693844</v>
      </c>
      <c r="EH40" s="337">
        <f t="shared" si="119"/>
        <v>1502933.326635699</v>
      </c>
      <c r="EI40" s="360">
        <f t="shared" si="120"/>
        <v>4.01545886817373</v>
      </c>
      <c r="EJ40" s="336">
        <f t="shared" si="24"/>
        <v>0.43341467867258782</v>
      </c>
      <c r="EK40" s="337">
        <f t="shared" si="25"/>
        <v>1460512.4520375419</v>
      </c>
      <c r="EL40" s="360">
        <f t="shared" si="121"/>
        <v>4.0030244174328979</v>
      </c>
      <c r="EM40" s="336">
        <f t="shared" si="26"/>
        <v>0.45416688565498442</v>
      </c>
      <c r="EN40" s="337">
        <f t="shared" si="27"/>
        <v>1532197.7923738116</v>
      </c>
      <c r="EO40" s="360">
        <f t="shared" si="122"/>
        <v>4.0238339856620335</v>
      </c>
      <c r="ES40" s="55">
        <v>3162.2776601683804</v>
      </c>
      <c r="ET40" s="53">
        <v>3.5</v>
      </c>
      <c r="EU40" s="345">
        <v>3.8377944139538647</v>
      </c>
      <c r="EV40" s="305">
        <f t="shared" si="123"/>
        <v>6.0885597427954377</v>
      </c>
      <c r="EW40" s="50">
        <f t="shared" si="124"/>
        <v>1226195.5700585039</v>
      </c>
      <c r="EX40" s="305">
        <f t="shared" si="125"/>
        <v>8454.3241686165693</v>
      </c>
      <c r="EY40" s="349">
        <f t="shared" si="126"/>
        <v>3.927078896194947</v>
      </c>
      <c r="EZ40" s="200">
        <f t="shared" si="127"/>
        <v>19869.176531592209</v>
      </c>
      <c r="FA40" s="198">
        <f t="shared" si="128"/>
        <v>4.2981798683581154</v>
      </c>
      <c r="FB40" s="196">
        <f t="shared" si="129"/>
        <v>7.7562400168877161</v>
      </c>
      <c r="FC40" s="337">
        <f t="shared" si="130"/>
        <v>57047946.59620931</v>
      </c>
      <c r="FD40" s="196">
        <f t="shared" si="131"/>
        <v>8274.1200784210068</v>
      </c>
      <c r="FE40" s="196">
        <f t="shared" si="132"/>
        <v>46.107543613731572</v>
      </c>
      <c r="FF40" s="196">
        <f t="shared" si="133"/>
        <v>6.461116412623233</v>
      </c>
      <c r="FG40" s="50">
        <f t="shared" si="134"/>
        <v>2891454.8328819005</v>
      </c>
      <c r="FH40" s="205">
        <f t="shared" si="135"/>
        <v>19935.887123560813</v>
      </c>
      <c r="FI40" s="213">
        <f t="shared" si="136"/>
        <v>4.2996355660227428</v>
      </c>
      <c r="FJ40" s="25">
        <f t="shared" si="28"/>
        <v>7.7183490062286557</v>
      </c>
      <c r="FK40" s="305">
        <f t="shared" si="137"/>
        <v>52281616.394355826</v>
      </c>
      <c r="FL40" s="205">
        <f t="shared" si="190"/>
        <v>7582.8210786045802</v>
      </c>
      <c r="FM40" s="207">
        <f t="shared" si="29"/>
        <v>44.553853216766242</v>
      </c>
      <c r="FN40" s="196">
        <f t="shared" si="138"/>
        <v>6.4586118731732061</v>
      </c>
      <c r="FO40" s="50">
        <f t="shared" si="191"/>
        <v>2874828.0467619402</v>
      </c>
      <c r="FP40" s="205">
        <f t="shared" si="192"/>
        <v>19821.249423692356</v>
      </c>
      <c r="FQ40" s="213">
        <f t="shared" si="193"/>
        <v>4.297131026572715</v>
      </c>
      <c r="FR40" s="305">
        <f t="shared" si="30"/>
        <v>7.8250880037618957</v>
      </c>
      <c r="FS40" s="305">
        <f t="shared" si="139"/>
        <v>66847936.19296255</v>
      </c>
      <c r="FT40" s="205">
        <f t="shared" si="140"/>
        <v>9695.4909695549031</v>
      </c>
      <c r="FU40" s="207">
        <f t="shared" si="31"/>
        <v>34.287734928172384</v>
      </c>
      <c r="FV40" s="196">
        <f t="shared" si="141"/>
        <v>6.5291296941826147</v>
      </c>
      <c r="FW40" s="50">
        <f t="shared" si="142"/>
        <v>3381658.082234622</v>
      </c>
      <c r="FX40" s="205">
        <f t="shared" si="143"/>
        <v>23315.72087906798</v>
      </c>
      <c r="FY40" s="213">
        <f t="shared" si="144"/>
        <v>4.3676488475821245</v>
      </c>
      <c r="FZ40" s="336">
        <f t="shared" si="145"/>
        <v>0.47988827839201742</v>
      </c>
      <c r="GA40" s="337">
        <f t="shared" si="146"/>
        <v>1606001.6560535042</v>
      </c>
      <c r="GB40" s="360">
        <f t="shared" si="147"/>
        <v>4.0442651421718896</v>
      </c>
      <c r="GC40" s="336">
        <f t="shared" si="32"/>
        <v>0.46727931104209819</v>
      </c>
      <c r="GD40" s="337">
        <f t="shared" si="33"/>
        <v>1562606.6840105543</v>
      </c>
      <c r="GE40" s="360">
        <f t="shared" si="148"/>
        <v>4.0323688310606975</v>
      </c>
      <c r="GF40" s="336">
        <f t="shared" si="34"/>
        <v>0.50285429845617757</v>
      </c>
      <c r="GG40" s="337">
        <f t="shared" si="35"/>
        <v>1685333.0008773799</v>
      </c>
      <c r="GH40" s="360">
        <f t="shared" si="149"/>
        <v>4.0652048782834074</v>
      </c>
      <c r="GL40" s="55">
        <v>3162.2776601683804</v>
      </c>
      <c r="GM40" s="53">
        <v>3.5</v>
      </c>
      <c r="GN40" s="363">
        <v>3.8788018280458441</v>
      </c>
      <c r="GO40" s="305">
        <f t="shared" si="150"/>
        <v>6.3996899058938936</v>
      </c>
      <c r="GP40" s="50">
        <f t="shared" si="151"/>
        <v>2510093.5393722369</v>
      </c>
      <c r="GQ40" s="305">
        <f t="shared" si="152"/>
        <v>17306.492531522123</v>
      </c>
      <c r="GR40" s="26">
        <f t="shared" si="153"/>
        <v>4.2382090592934025</v>
      </c>
      <c r="GS40" s="200">
        <f t="shared" si="154"/>
        <v>19869.176531592209</v>
      </c>
      <c r="GT40" s="196">
        <f t="shared" si="155"/>
        <v>4.2981798683581154</v>
      </c>
      <c r="GU40" s="202">
        <f t="shared" si="156"/>
        <v>7.7175117994014428</v>
      </c>
      <c r="GV40" s="337">
        <f t="shared" si="157"/>
        <v>52180928.114845343</v>
      </c>
      <c r="GW40" s="196">
        <f t="shared" si="158"/>
        <v>7568.2174519209393</v>
      </c>
      <c r="GX40" s="196">
        <f t="shared" si="159"/>
        <v>36.23727431234223</v>
      </c>
      <c r="GY40" s="196">
        <f t="shared" si="160"/>
        <v>6.7153503716360188</v>
      </c>
      <c r="GZ40" s="50">
        <f t="shared" si="161"/>
        <v>5192187.5519009642</v>
      </c>
      <c r="HA40" s="205">
        <f t="shared" si="162"/>
        <v>35798.887045344694</v>
      </c>
      <c r="HB40" s="213">
        <f t="shared" si="163"/>
        <v>4.5538695250355286</v>
      </c>
      <c r="HC40" s="25">
        <f t="shared" si="36"/>
        <v>7.6798099849635388</v>
      </c>
      <c r="HD40" s="305">
        <f t="shared" si="164"/>
        <v>47842072.511830218</v>
      </c>
      <c r="HE40" s="205">
        <f t="shared" si="194"/>
        <v>6938.9185129708312</v>
      </c>
      <c r="HF40" s="207">
        <f t="shared" si="37"/>
        <v>35.016183343303553</v>
      </c>
      <c r="HG40" s="196">
        <f t="shared" si="165"/>
        <v>6.7131129038286428</v>
      </c>
      <c r="HH40" s="50">
        <f t="shared" si="195"/>
        <v>5165506.3983547129</v>
      </c>
      <c r="HI40" s="205">
        <f t="shared" si="196"/>
        <v>35614.926895120137</v>
      </c>
      <c r="HJ40" s="213">
        <f t="shared" si="197"/>
        <v>4.5516320572281517</v>
      </c>
      <c r="HK40" s="305">
        <f t="shared" si="38"/>
        <v>7.7503346260143182</v>
      </c>
      <c r="HL40" s="305">
        <f t="shared" si="166"/>
        <v>56277477.888895303</v>
      </c>
      <c r="HM40" s="205">
        <f t="shared" si="167"/>
        <v>8162.3728380495968</v>
      </c>
      <c r="HN40" s="207">
        <f t="shared" si="39"/>
        <v>33.585203149358918</v>
      </c>
      <c r="HO40" s="196">
        <f t="shared" si="168"/>
        <v>6.7361116758060966</v>
      </c>
      <c r="HP40" s="50">
        <f t="shared" si="169"/>
        <v>5446426.8591682231</v>
      </c>
      <c r="HQ40" s="205">
        <f t="shared" si="170"/>
        <v>37551.806051518695</v>
      </c>
      <c r="HR40" s="213">
        <f t="shared" si="171"/>
        <v>4.5746308292056055</v>
      </c>
      <c r="HS40" s="336">
        <f t="shared" si="172"/>
        <v>0.53845823623789613</v>
      </c>
      <c r="HT40" s="337">
        <f t="shared" si="173"/>
        <v>1891613.6671414883</v>
      </c>
      <c r="HU40" s="360">
        <f t="shared" si="174"/>
        <v>4.1153515965852998</v>
      </c>
      <c r="HV40" s="336">
        <f t="shared" si="40"/>
        <v>0.52592759480224394</v>
      </c>
      <c r="HW40" s="337">
        <f t="shared" si="41"/>
        <v>1846052.6263113483</v>
      </c>
      <c r="HX40" s="360">
        <f t="shared" si="175"/>
        <v>4.1047632309078441</v>
      </c>
      <c r="HY40" s="336">
        <f t="shared" si="42"/>
        <v>0.54932864730298436</v>
      </c>
      <c r="HZ40" s="337">
        <f t="shared" si="43"/>
        <v>1931250.7834280001</v>
      </c>
      <c r="IA40" s="360">
        <f t="shared" si="176"/>
        <v>4.124357826343636</v>
      </c>
      <c r="IE40" s="303">
        <v>0.99511477074245247</v>
      </c>
      <c r="IF40" s="303">
        <v>0.96630290240613437</v>
      </c>
      <c r="IM40" s="205"/>
    </row>
    <row r="41" spans="2:247" ht="15.75" thickBot="1">
      <c r="C41" s="307" t="s">
        <v>11</v>
      </c>
      <c r="D41" s="308" t="s">
        <v>12</v>
      </c>
      <c r="E41" s="458"/>
      <c r="M41" s="307">
        <v>10000</v>
      </c>
      <c r="N41" s="54">
        <v>4</v>
      </c>
      <c r="O41" s="211">
        <v>4.1156628095426715</v>
      </c>
      <c r="P41" s="197">
        <f t="shared" si="44"/>
        <v>6.3289929866390171</v>
      </c>
      <c r="Q41" s="70">
        <f t="shared" si="45"/>
        <v>2133010.4671800756</v>
      </c>
      <c r="R41" s="197">
        <f t="shared" si="46"/>
        <v>14706.595248694497</v>
      </c>
      <c r="S41" s="214">
        <f t="shared" si="47"/>
        <v>4.1675121400385269</v>
      </c>
      <c r="T41" s="201">
        <f t="shared" si="48"/>
        <v>62831.853071795864</v>
      </c>
      <c r="U41" s="199">
        <f t="shared" si="49"/>
        <v>4.7981798683581154</v>
      </c>
      <c r="V41" s="203">
        <f t="shared" si="50"/>
        <v>7.7886291178540583</v>
      </c>
      <c r="W41" s="339">
        <f t="shared" si="51"/>
        <v>61465174.348580405</v>
      </c>
      <c r="X41" s="197">
        <f t="shared" si="52"/>
        <v>8914.7859571694044</v>
      </c>
      <c r="Y41" s="197">
        <f t="shared" si="53"/>
        <v>36.625548834763769</v>
      </c>
      <c r="Z41" s="197">
        <f t="shared" si="54"/>
        <v>6.706554104020551</v>
      </c>
      <c r="AA41" s="423">
        <f t="shared" si="55"/>
        <v>5088082.025701588</v>
      </c>
      <c r="AB41" s="197">
        <f t="shared" si="56"/>
        <v>35081.104427526283</v>
      </c>
      <c r="AC41" s="214">
        <f t="shared" si="57"/>
        <v>4.5450732574200607</v>
      </c>
      <c r="AD41" s="27">
        <f t="shared" si="3"/>
        <v>7.7403377949570435</v>
      </c>
      <c r="AE41" s="2">
        <f t="shared" si="58"/>
        <v>54996847.391893454</v>
      </c>
      <c r="AF41" s="206">
        <f t="shared" si="177"/>
        <v>7976.6327520254426</v>
      </c>
      <c r="AG41" s="208">
        <f t="shared" si="59"/>
        <v>37.635530787959844</v>
      </c>
      <c r="AH41" s="197">
        <f t="shared" si="4"/>
        <v>6.6913780647307526</v>
      </c>
      <c r="AI41" s="70">
        <f t="shared" si="178"/>
        <v>4913354.1038995031</v>
      </c>
      <c r="AJ41" s="206">
        <f t="shared" si="179"/>
        <v>33876.397341402138</v>
      </c>
      <c r="AK41" s="214">
        <f t="shared" si="180"/>
        <v>4.5298972181302615</v>
      </c>
      <c r="AL41" s="2">
        <f t="shared" si="5"/>
        <v>7.8427434832730896</v>
      </c>
      <c r="AM41" s="2">
        <f t="shared" si="60"/>
        <v>69621517.204342023</v>
      </c>
      <c r="AN41" s="206">
        <f t="shared" si="61"/>
        <v>10097.765612283358</v>
      </c>
      <c r="AO41" s="208">
        <f t="shared" si="62"/>
        <v>36.818242034017473</v>
      </c>
      <c r="AP41" s="197">
        <f t="shared" si="6"/>
        <v>6.7169717389288923</v>
      </c>
      <c r="AQ41" s="70">
        <f t="shared" si="63"/>
        <v>5211607.9623357169</v>
      </c>
      <c r="AR41" s="206">
        <f t="shared" si="64"/>
        <v>35932.786114393806</v>
      </c>
      <c r="AS41" s="214">
        <f t="shared" si="65"/>
        <v>4.5554908923284012</v>
      </c>
      <c r="AT41" s="338">
        <f t="shared" si="66"/>
        <v>1.3486134641818455</v>
      </c>
      <c r="AU41" s="339">
        <f t="shared" si="67"/>
        <v>4589363.4296515696</v>
      </c>
      <c r="AV41" s="361">
        <f t="shared" si="68"/>
        <v>4.5002716040430917</v>
      </c>
      <c r="AW41" s="338">
        <f t="shared" si="69"/>
        <v>0.56253901679798768</v>
      </c>
      <c r="AX41" s="339">
        <f t="shared" si="7"/>
        <v>1978166.9908714667</v>
      </c>
      <c r="AY41" s="361">
        <f t="shared" si="70"/>
        <v>4.1347821040341906</v>
      </c>
      <c r="AZ41" s="338">
        <f t="shared" si="71"/>
        <v>0.59584943062450491</v>
      </c>
      <c r="BA41" s="339">
        <f t="shared" si="8"/>
        <v>2100741.2690281742</v>
      </c>
      <c r="BB41" s="361">
        <f t="shared" si="72"/>
        <v>4.1608917206304783</v>
      </c>
      <c r="BG41" s="307">
        <v>10000</v>
      </c>
      <c r="BH41" s="54">
        <v>4</v>
      </c>
      <c r="BI41" s="364">
        <v>4.1276377607718224</v>
      </c>
      <c r="BJ41" s="2">
        <f t="shared" si="73"/>
        <v>6.3575808088577785</v>
      </c>
      <c r="BK41" s="70">
        <f t="shared" si="74"/>
        <v>2278142.0946625895</v>
      </c>
      <c r="BL41" s="2">
        <f t="shared" si="75"/>
        <v>15707.242988595835</v>
      </c>
      <c r="BM41" s="350">
        <f t="shared" si="76"/>
        <v>4.1960999622572883</v>
      </c>
      <c r="BN41" s="201">
        <f t="shared" si="77"/>
        <v>62831.853071795864</v>
      </c>
      <c r="BO41" s="199">
        <f t="shared" si="78"/>
        <v>4.7981798683581154</v>
      </c>
      <c r="BP41" s="203">
        <f t="shared" si="79"/>
        <v>7.9806625338424793</v>
      </c>
      <c r="BQ41" s="339">
        <f t="shared" si="80"/>
        <v>95645057.776569068</v>
      </c>
      <c r="BR41" s="197">
        <f t="shared" si="81"/>
        <v>13872.167889798025</v>
      </c>
      <c r="BS41" s="197">
        <f t="shared" si="82"/>
        <v>30.244133091206418</v>
      </c>
      <c r="BT41" s="197">
        <f t="shared" si="83"/>
        <v>6.7779193328681009</v>
      </c>
      <c r="BU41" s="70">
        <f t="shared" si="84"/>
        <v>5996796.7964626318</v>
      </c>
      <c r="BV41" s="206">
        <f t="shared" si="85"/>
        <v>41346.474680378691</v>
      </c>
      <c r="BW41" s="214">
        <f t="shared" si="86"/>
        <v>4.6164384862676098</v>
      </c>
      <c r="BX41" s="2">
        <f t="shared" si="9"/>
        <v>7.9311805588347797</v>
      </c>
      <c r="BY41" s="2">
        <f t="shared" si="87"/>
        <v>85345486.590491965</v>
      </c>
      <c r="BZ41" s="206">
        <f t="shared" si="181"/>
        <v>12378.338684111774</v>
      </c>
      <c r="CA41" s="208">
        <f t="shared" si="182"/>
        <v>31.078141852412621</v>
      </c>
      <c r="CB41" s="197">
        <f t="shared" si="10"/>
        <v>6.7647307129658767</v>
      </c>
      <c r="CC41" s="70">
        <f t="shared" si="183"/>
        <v>5817423.9287476372</v>
      </c>
      <c r="CD41" s="206">
        <f t="shared" si="184"/>
        <v>40109.741806972059</v>
      </c>
      <c r="CE41" s="214">
        <f t="shared" si="185"/>
        <v>4.6032498663653865</v>
      </c>
      <c r="CF41" s="2">
        <f t="shared" si="11"/>
        <v>7.6966380599175128</v>
      </c>
      <c r="CG41" s="2">
        <f t="shared" si="88"/>
        <v>49732244.4772304</v>
      </c>
      <c r="CH41" s="206">
        <f t="shared" si="89"/>
        <v>7213.0652744885429</v>
      </c>
      <c r="CI41" s="208">
        <f t="shared" si="12"/>
        <v>33.429133421786339</v>
      </c>
      <c r="CJ41" s="197">
        <f t="shared" si="13"/>
        <v>6.7058955173598163</v>
      </c>
      <c r="CK41" s="70">
        <f t="shared" si="90"/>
        <v>5080372.0418025786</v>
      </c>
      <c r="CL41" s="206">
        <f t="shared" si="91"/>
        <v>35027.945938938748</v>
      </c>
      <c r="CM41" s="214">
        <f t="shared" si="92"/>
        <v>4.544414670759326</v>
      </c>
      <c r="CN41" s="338">
        <f t="shared" si="93"/>
        <v>0.65041759879124605</v>
      </c>
      <c r="CO41" s="339">
        <f t="shared" si="94"/>
        <v>2353966.4550793823</v>
      </c>
      <c r="CP41" s="343">
        <f t="shared" si="95"/>
        <v>4.210319423088861</v>
      </c>
      <c r="CQ41" s="338">
        <f t="shared" si="14"/>
        <v>0.63524945359950846</v>
      </c>
      <c r="CR41" s="339">
        <f t="shared" si="15"/>
        <v>2295797.8453969844</v>
      </c>
      <c r="CS41" s="341">
        <f t="shared" si="96"/>
        <v>4.1994527973633327</v>
      </c>
      <c r="CT41" s="338">
        <f t="shared" si="16"/>
        <v>0.5601191796671865</v>
      </c>
      <c r="CU41" s="339">
        <f t="shared" si="17"/>
        <v>2012188.3686220984</v>
      </c>
      <c r="CV41" s="343">
        <f t="shared" si="97"/>
        <v>4.1421877876481439</v>
      </c>
      <c r="CZ41" s="307">
        <v>10000</v>
      </c>
      <c r="DA41" s="54">
        <v>4</v>
      </c>
      <c r="DB41" s="346">
        <v>3.6987068575242468</v>
      </c>
      <c r="DC41" s="27">
        <f t="shared" si="98"/>
        <v>6.1491298387903335</v>
      </c>
      <c r="DD41" s="70">
        <f t="shared" si="99"/>
        <v>1409710.1892419711</v>
      </c>
      <c r="DE41" s="2">
        <f t="shared" si="100"/>
        <v>9719.6134243779725</v>
      </c>
      <c r="DF41" s="28">
        <f t="shared" si="101"/>
        <v>3.9876489921898428</v>
      </c>
      <c r="DG41" s="201">
        <f t="shared" si="102"/>
        <v>62831.853071795864</v>
      </c>
      <c r="DH41" s="197">
        <f t="shared" si="103"/>
        <v>4.7981798683581154</v>
      </c>
      <c r="DI41" s="203">
        <f t="shared" si="104"/>
        <v>7.7886291178540583</v>
      </c>
      <c r="DJ41" s="339">
        <f t="shared" si="105"/>
        <v>61465174.348580405</v>
      </c>
      <c r="DK41" s="197">
        <f t="shared" si="106"/>
        <v>8914.7859571694044</v>
      </c>
      <c r="DL41" s="197">
        <f t="shared" si="107"/>
        <v>36.625587148573814</v>
      </c>
      <c r="DM41" s="197">
        <f t="shared" si="108"/>
        <v>6.534825240079039</v>
      </c>
      <c r="DN41" s="70">
        <f t="shared" si="109"/>
        <v>3426298.8467775951</v>
      </c>
      <c r="DO41" s="206">
        <f t="shared" si="110"/>
        <v>23623.508236808291</v>
      </c>
      <c r="DP41" s="214">
        <f t="shared" si="111"/>
        <v>4.3733443934785488</v>
      </c>
      <c r="DQ41" s="2">
        <f t="shared" si="18"/>
        <v>7.7403377949570435</v>
      </c>
      <c r="DR41" s="2">
        <f t="shared" si="112"/>
        <v>54996847.391893454</v>
      </c>
      <c r="DS41" s="206">
        <f t="shared" si="186"/>
        <v>7976.6327520254426</v>
      </c>
      <c r="DT41" s="208">
        <f t="shared" si="19"/>
        <v>37.635570158307139</v>
      </c>
      <c r="DU41" s="197">
        <f t="shared" si="20"/>
        <v>6.519420221966417</v>
      </c>
      <c r="DV41" s="70">
        <f t="shared" si="187"/>
        <v>3306893.6026239055</v>
      </c>
      <c r="DW41" s="206">
        <f t="shared" si="188"/>
        <v>22800.237735627197</v>
      </c>
      <c r="DX41" s="214">
        <f t="shared" si="189"/>
        <v>4.3579393753659259</v>
      </c>
      <c r="DY41" s="27">
        <f t="shared" si="21"/>
        <v>7.7860412689870913</v>
      </c>
      <c r="DZ41" s="2">
        <f t="shared" si="113"/>
        <v>61100008.264649063</v>
      </c>
      <c r="EA41" s="206">
        <f t="shared" si="114"/>
        <v>8861.8229986881706</v>
      </c>
      <c r="EB41" s="208">
        <f t="shared" si="22"/>
        <v>34.971593364545463</v>
      </c>
      <c r="EC41" s="197">
        <f t="shared" si="23"/>
        <v>6.5422978663263454</v>
      </c>
      <c r="ED41" s="70">
        <f t="shared" si="115"/>
        <v>3485763.0850857235</v>
      </c>
      <c r="EE41" s="206">
        <f t="shared" si="116"/>
        <v>24033.499888525643</v>
      </c>
      <c r="EF41" s="214">
        <f t="shared" si="117"/>
        <v>4.3808170197258542</v>
      </c>
      <c r="EG41" s="338">
        <f t="shared" si="118"/>
        <v>0.49138885126615139</v>
      </c>
      <c r="EH41" s="339">
        <f t="shared" si="119"/>
        <v>1661457.7327658653</v>
      </c>
      <c r="EI41" s="361">
        <f t="shared" si="120"/>
        <v>4.059008450768653</v>
      </c>
      <c r="EJ41" s="338">
        <f t="shared" si="24"/>
        <v>0.47529200823415751</v>
      </c>
      <c r="EK41" s="339">
        <f t="shared" si="25"/>
        <v>1605444.0061844594</v>
      </c>
      <c r="EL41" s="361">
        <f t="shared" si="121"/>
        <v>4.0441143164760094</v>
      </c>
      <c r="EM41" s="338">
        <f t="shared" si="26"/>
        <v>0.49052548161456877</v>
      </c>
      <c r="EN41" s="339">
        <f t="shared" si="27"/>
        <v>1658448.6917165529</v>
      </c>
      <c r="EO41" s="361">
        <f t="shared" si="122"/>
        <v>4.058221193470227</v>
      </c>
      <c r="ES41" s="307">
        <v>10000</v>
      </c>
      <c r="ET41" s="54">
        <v>4</v>
      </c>
      <c r="EU41" s="346">
        <v>3.8960612194243547</v>
      </c>
      <c r="EV41" s="2">
        <f t="shared" si="123"/>
        <v>6.1317170434669226</v>
      </c>
      <c r="EW41" s="70">
        <f t="shared" si="124"/>
        <v>1354306.7513391096</v>
      </c>
      <c r="EX41" s="2">
        <f t="shared" si="125"/>
        <v>9337.6200168628384</v>
      </c>
      <c r="EY41" s="350">
        <f t="shared" si="126"/>
        <v>3.9702361968664319</v>
      </c>
      <c r="EZ41" s="201">
        <f t="shared" si="127"/>
        <v>62831.853071795864</v>
      </c>
      <c r="FA41" s="199">
        <f t="shared" si="128"/>
        <v>4.7981798683581154</v>
      </c>
      <c r="FB41" s="197">
        <f t="shared" si="129"/>
        <v>7.9126208333266614</v>
      </c>
      <c r="FC41" s="339">
        <f t="shared" si="130"/>
        <v>81775052.822036549</v>
      </c>
      <c r="FD41" s="197">
        <f t="shared" si="131"/>
        <v>11860.490111202538</v>
      </c>
      <c r="FE41" s="196">
        <f t="shared" si="132"/>
        <v>50.321939753966667</v>
      </c>
      <c r="FF41" s="196">
        <f t="shared" si="133"/>
        <v>6.4810190461153425</v>
      </c>
      <c r="FG41" s="50">
        <f t="shared" si="134"/>
        <v>3027046.1772124642</v>
      </c>
      <c r="FH41" s="205">
        <f t="shared" si="135"/>
        <v>20870.756900797409</v>
      </c>
      <c r="FI41" s="213">
        <f t="shared" si="136"/>
        <v>4.3195381995148523</v>
      </c>
      <c r="FJ41" s="27">
        <f t="shared" si="28"/>
        <v>7.8635607327824069</v>
      </c>
      <c r="FK41" s="2">
        <f t="shared" si="137"/>
        <v>73039994.661296144</v>
      </c>
      <c r="FL41" s="206">
        <f t="shared" si="190"/>
        <v>10593.57474568507</v>
      </c>
      <c r="FM41" s="208">
        <f t="shared" si="29"/>
        <v>51.709611819458985</v>
      </c>
      <c r="FN41" s="197">
        <f t="shared" si="138"/>
        <v>6.4648304083003332</v>
      </c>
      <c r="FO41" s="70">
        <f t="shared" si="191"/>
        <v>2916287.9831472337</v>
      </c>
      <c r="FP41" s="206">
        <f t="shared" si="192"/>
        <v>20107.105734684221</v>
      </c>
      <c r="FQ41" s="214">
        <f t="shared" si="193"/>
        <v>4.303349561699843</v>
      </c>
      <c r="FR41" s="2">
        <f t="shared" si="30"/>
        <v>7.9414848938862139</v>
      </c>
      <c r="FS41" s="2">
        <f t="shared" si="139"/>
        <v>87394659.347929984</v>
      </c>
      <c r="FT41" s="206">
        <f t="shared" si="140"/>
        <v>12675.54660250507</v>
      </c>
      <c r="FU41" s="208">
        <f t="shared" si="31"/>
        <v>36.917166457789442</v>
      </c>
      <c r="FV41" s="197">
        <f t="shared" si="141"/>
        <v>6.5405663434205401</v>
      </c>
      <c r="FW41" s="70">
        <f t="shared" si="142"/>
        <v>3471893.0895177843</v>
      </c>
      <c r="FX41" s="206">
        <f t="shared" si="143"/>
        <v>23937.869597883637</v>
      </c>
      <c r="FY41" s="214">
        <f t="shared" si="144"/>
        <v>4.379085496820049</v>
      </c>
      <c r="FZ41" s="338">
        <f t="shared" si="145"/>
        <v>0.53202480251767892</v>
      </c>
      <c r="GA41" s="339">
        <f t="shared" si="146"/>
        <v>1786701.4029056497</v>
      </c>
      <c r="GB41" s="361">
        <f t="shared" si="147"/>
        <v>4.0905711318111981</v>
      </c>
      <c r="GC41" s="338">
        <f t="shared" si="32"/>
        <v>0.51568936141521016</v>
      </c>
      <c r="GD41" s="339">
        <f t="shared" si="33"/>
        <v>1729846.6706407007</v>
      </c>
      <c r="GE41" s="361">
        <f t="shared" si="148"/>
        <v>4.0765267634382685</v>
      </c>
      <c r="GF41" s="338">
        <f t="shared" si="34"/>
        <v>0.54160611399508207</v>
      </c>
      <c r="GG41" s="339">
        <f t="shared" si="35"/>
        <v>1820161.0339372705</v>
      </c>
      <c r="GH41" s="361">
        <f t="shared" si="149"/>
        <v>4.0986289661409332</v>
      </c>
      <c r="GL41" s="307">
        <v>10000</v>
      </c>
      <c r="GM41" s="54">
        <v>4</v>
      </c>
      <c r="GN41" s="364">
        <v>3.9434573083040845</v>
      </c>
      <c r="GO41" s="2">
        <f t="shared" si="150"/>
        <v>6.4438874579962455</v>
      </c>
      <c r="GP41" s="70">
        <f t="shared" si="151"/>
        <v>2778993.0330246352</v>
      </c>
      <c r="GQ41" s="2">
        <f t="shared" si="152"/>
        <v>19160.490004376934</v>
      </c>
      <c r="GR41" s="28">
        <f t="shared" si="153"/>
        <v>4.2824066113957544</v>
      </c>
      <c r="GS41" s="201">
        <f t="shared" si="154"/>
        <v>62831.853071795864</v>
      </c>
      <c r="GT41" s="197">
        <f t="shared" si="155"/>
        <v>4.7981798683581154</v>
      </c>
      <c r="GU41" s="203">
        <f t="shared" si="156"/>
        <v>7.8640639908824568</v>
      </c>
      <c r="GV41" s="339">
        <f t="shared" si="157"/>
        <v>73124682.070808008</v>
      </c>
      <c r="GW41" s="197">
        <f t="shared" si="158"/>
        <v>10605.857638185853</v>
      </c>
      <c r="GX41" s="196">
        <f t="shared" si="159"/>
        <v>33.974238123435335</v>
      </c>
      <c r="GY41" s="196">
        <f t="shared" si="160"/>
        <v>6.7579634297264928</v>
      </c>
      <c r="GZ41" s="50">
        <f t="shared" si="161"/>
        <v>5727478.0005850233</v>
      </c>
      <c r="HA41" s="205">
        <f t="shared" si="162"/>
        <v>39489.586219313591</v>
      </c>
      <c r="HB41" s="213">
        <f t="shared" si="163"/>
        <v>4.5964825831260026</v>
      </c>
      <c r="HC41" s="27">
        <f t="shared" si="36"/>
        <v>7.8153049541225803</v>
      </c>
      <c r="HD41" s="2">
        <f t="shared" si="164"/>
        <v>65358933.075280555</v>
      </c>
      <c r="HE41" s="206">
        <f t="shared" si="194"/>
        <v>9479.528935372542</v>
      </c>
      <c r="HF41" s="208">
        <f t="shared" si="37"/>
        <v>34.911107835151071</v>
      </c>
      <c r="HG41" s="197">
        <f t="shared" si="165"/>
        <v>6.7432108651028315</v>
      </c>
      <c r="HH41" s="70">
        <f t="shared" si="195"/>
        <v>5536188.4520887872</v>
      </c>
      <c r="HI41" s="206">
        <f t="shared" si="196"/>
        <v>38170.690691923686</v>
      </c>
      <c r="HJ41" s="214">
        <f t="shared" si="197"/>
        <v>4.5817300185023404</v>
      </c>
      <c r="HK41" s="2">
        <f t="shared" si="38"/>
        <v>7.8715818044834043</v>
      </c>
      <c r="HL41" s="2">
        <f t="shared" si="166"/>
        <v>74401519.373874292</v>
      </c>
      <c r="HM41" s="206">
        <f t="shared" si="167"/>
        <v>10791.04756694798</v>
      </c>
      <c r="HN41" s="208">
        <f t="shared" si="39"/>
        <v>35.723202385764793</v>
      </c>
      <c r="HO41" s="197">
        <f t="shared" si="168"/>
        <v>6.7510248005783442</v>
      </c>
      <c r="HP41" s="70">
        <f t="shared" si="169"/>
        <v>5636698.4352245284</v>
      </c>
      <c r="HQ41" s="206">
        <f t="shared" si="170"/>
        <v>38863.682903248671</v>
      </c>
      <c r="HR41" s="214">
        <f t="shared" si="171"/>
        <v>4.589543953977854</v>
      </c>
      <c r="HS41" s="338">
        <f t="shared" si="172"/>
        <v>0.58656965406988026</v>
      </c>
      <c r="HT41" s="339">
        <f t="shared" si="173"/>
        <v>2067928.8419121339</v>
      </c>
      <c r="HU41" s="361">
        <f t="shared" si="174"/>
        <v>4.1540547438675466</v>
      </c>
      <c r="HV41" s="338">
        <f t="shared" si="40"/>
        <v>0.57069848351526198</v>
      </c>
      <c r="HW41" s="339">
        <f t="shared" si="41"/>
        <v>2009502.5540386706</v>
      </c>
      <c r="HX41" s="361">
        <f t="shared" si="175"/>
        <v>4.1416077159077549</v>
      </c>
      <c r="HY41" s="338">
        <f t="shared" si="42"/>
        <v>0.58900168920515483</v>
      </c>
      <c r="HZ41" s="339">
        <f t="shared" si="43"/>
        <v>2076906.9476185872</v>
      </c>
      <c r="IA41" s="361">
        <f t="shared" si="176"/>
        <v>4.1559361925243712</v>
      </c>
      <c r="IE41" s="303">
        <v>0.99379976602219822</v>
      </c>
      <c r="IF41" s="303">
        <v>1.027575885831844</v>
      </c>
      <c r="IM41" s="205"/>
    </row>
    <row r="42" spans="2:247">
      <c r="B42" s="309" t="s">
        <v>24</v>
      </c>
      <c r="C42" s="309">
        <v>100</v>
      </c>
      <c r="D42" s="310"/>
      <c r="E42" s="317">
        <v>0</v>
      </c>
      <c r="M42" s="305"/>
      <c r="N42" s="305"/>
      <c r="O42" s="305"/>
      <c r="Q42" s="29"/>
      <c r="BG42" s="305"/>
      <c r="BH42" s="305"/>
      <c r="BI42" s="305"/>
      <c r="BK42" s="29"/>
      <c r="CN42" s="245"/>
      <c r="CO42" s="245"/>
      <c r="CZ42" s="305"/>
      <c r="DA42" s="305"/>
      <c r="DB42" s="305"/>
      <c r="DD42" s="29"/>
      <c r="ES42" s="305"/>
      <c r="ET42" s="305"/>
      <c r="EU42" s="305"/>
      <c r="EW42" s="29"/>
      <c r="GL42" s="305"/>
      <c r="GM42" s="305"/>
      <c r="GN42" s="305"/>
      <c r="GP42" s="29"/>
    </row>
    <row r="43" spans="2:247" ht="15.75" customHeight="1">
      <c r="B43" s="311" t="s">
        <v>25</v>
      </c>
      <c r="C43" s="311">
        <v>80</v>
      </c>
      <c r="D43" s="312"/>
      <c r="E43" s="318">
        <v>20</v>
      </c>
    </row>
    <row r="44" spans="2:247">
      <c r="B44" s="311" t="s">
        <v>26</v>
      </c>
      <c r="C44" s="311">
        <v>22</v>
      </c>
      <c r="D44" s="312"/>
      <c r="E44" s="318">
        <v>78</v>
      </c>
      <c r="Q44" s="303">
        <v>0</v>
      </c>
      <c r="R44" s="303">
        <v>5</v>
      </c>
      <c r="BK44" s="303">
        <v>0</v>
      </c>
      <c r="BL44" s="303">
        <v>5</v>
      </c>
      <c r="DD44" s="303">
        <v>0</v>
      </c>
      <c r="DE44" s="303">
        <v>5</v>
      </c>
      <c r="EW44" s="303">
        <v>0</v>
      </c>
      <c r="EX44" s="303">
        <v>5</v>
      </c>
      <c r="GP44" s="303">
        <v>0</v>
      </c>
      <c r="GQ44" s="303">
        <v>5</v>
      </c>
    </row>
    <row r="45" spans="2:247" ht="15.75" thickBot="1">
      <c r="B45" s="313" t="s">
        <v>27</v>
      </c>
      <c r="C45" s="313">
        <v>7</v>
      </c>
      <c r="D45" s="314"/>
      <c r="E45" s="315">
        <v>93</v>
      </c>
      <c r="Q45" s="303">
        <v>0</v>
      </c>
      <c r="R45" s="303">
        <v>5</v>
      </c>
      <c r="BK45" s="303">
        <v>0</v>
      </c>
      <c r="BL45" s="303">
        <v>5</v>
      </c>
      <c r="DD45" s="303">
        <v>0</v>
      </c>
      <c r="DE45" s="303">
        <v>5</v>
      </c>
      <c r="EW45" s="303">
        <v>0</v>
      </c>
      <c r="EX45" s="303">
        <v>5</v>
      </c>
      <c r="GP45" s="303">
        <v>0</v>
      </c>
      <c r="GQ45" s="303">
        <v>5</v>
      </c>
    </row>
    <row r="46" spans="2:247" ht="15.75" thickBot="1"/>
    <row r="47" spans="2:247" ht="15.75" thickBot="1">
      <c r="C47" s="459" t="s">
        <v>119</v>
      </c>
      <c r="D47" s="460"/>
      <c r="E47" s="457" t="s">
        <v>10</v>
      </c>
    </row>
    <row r="48" spans="2:247" ht="15.75" thickBot="1">
      <c r="C48" s="307" t="s">
        <v>11</v>
      </c>
      <c r="D48" s="308" t="s">
        <v>12</v>
      </c>
      <c r="E48" s="458"/>
    </row>
    <row r="49" spans="2:5">
      <c r="B49" s="309" t="s">
        <v>24</v>
      </c>
      <c r="C49" s="309">
        <v>100</v>
      </c>
      <c r="D49" s="310"/>
      <c r="E49" s="317">
        <v>0</v>
      </c>
    </row>
    <row r="50" spans="2:5">
      <c r="B50" s="311" t="s">
        <v>25</v>
      </c>
      <c r="C50" s="311">
        <v>71</v>
      </c>
      <c r="D50" s="312"/>
      <c r="E50" s="318">
        <v>29</v>
      </c>
    </row>
    <row r="51" spans="2:5">
      <c r="B51" s="311" t="s">
        <v>26</v>
      </c>
      <c r="C51" s="311">
        <v>52</v>
      </c>
      <c r="D51" s="312"/>
      <c r="E51" s="318">
        <v>48</v>
      </c>
    </row>
    <row r="52" spans="2:5" ht="15.75" thickBot="1">
      <c r="B52" s="313" t="s">
        <v>27</v>
      </c>
      <c r="C52" s="313">
        <v>6</v>
      </c>
      <c r="D52" s="314"/>
      <c r="E52" s="315">
        <v>94</v>
      </c>
    </row>
    <row r="53" spans="2:5" ht="15.75" customHeight="1"/>
  </sheetData>
  <mergeCells count="54">
    <mergeCell ref="HY11:IA11"/>
    <mergeCell ref="C40:D40"/>
    <mergeCell ref="E40:E41"/>
    <mergeCell ref="AZ11:BB11"/>
    <mergeCell ref="AW11:AY11"/>
    <mergeCell ref="C26:D26"/>
    <mergeCell ref="C33:D33"/>
    <mergeCell ref="CQ11:CS11"/>
    <mergeCell ref="CT11:CV11"/>
    <mergeCell ref="FJ11:FQ11"/>
    <mergeCell ref="FR11:FY11"/>
    <mergeCell ref="GO11:GR11"/>
    <mergeCell ref="HC11:HJ11"/>
    <mergeCell ref="HK11:HR11"/>
    <mergeCell ref="GC11:GE11"/>
    <mergeCell ref="GF11:GH11"/>
    <mergeCell ref="E47:E48"/>
    <mergeCell ref="C47:D47"/>
    <mergeCell ref="E33:E34"/>
    <mergeCell ref="C19:D19"/>
    <mergeCell ref="E19:E20"/>
    <mergeCell ref="E26:E27"/>
    <mergeCell ref="HV11:HX11"/>
    <mergeCell ref="DQ11:DX11"/>
    <mergeCell ref="DY11:EF11"/>
    <mergeCell ref="EV11:EY11"/>
    <mergeCell ref="EJ11:EL11"/>
    <mergeCell ref="EM11:EO11"/>
    <mergeCell ref="GU11:HB11"/>
    <mergeCell ref="FB11:FI11"/>
    <mergeCell ref="EG11:EI11"/>
    <mergeCell ref="FZ11:GB11"/>
    <mergeCell ref="HS11:HU11"/>
    <mergeCell ref="HD3:HF3"/>
    <mergeCell ref="HG3:HI3"/>
    <mergeCell ref="C6:E6"/>
    <mergeCell ref="O10:O11"/>
    <mergeCell ref="P10:S11"/>
    <mergeCell ref="T10:AS10"/>
    <mergeCell ref="AD11:AK11"/>
    <mergeCell ref="BY3:CA3"/>
    <mergeCell ref="CB3:CD3"/>
    <mergeCell ref="DR3:DT3"/>
    <mergeCell ref="DU3:DW3"/>
    <mergeCell ref="AL11:AS11"/>
    <mergeCell ref="BJ11:BM11"/>
    <mergeCell ref="DC11:DF11"/>
    <mergeCell ref="FK3:FM3"/>
    <mergeCell ref="FN3:FP3"/>
    <mergeCell ref="DI11:DP11"/>
    <mergeCell ref="BP11:BW11"/>
    <mergeCell ref="V11:AC11"/>
    <mergeCell ref="AT11:AV11"/>
    <mergeCell ref="CN11:CP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2:AA166"/>
  <sheetViews>
    <sheetView topLeftCell="F1" zoomScale="70" zoomScaleNormal="70" workbookViewId="0">
      <selection activeCell="F9" sqref="F9:F37"/>
    </sheetView>
  </sheetViews>
  <sheetFormatPr baseColWidth="10" defaultRowHeight="15"/>
  <cols>
    <col min="1" max="1" width="11.42578125" style="303"/>
    <col min="5" max="5" width="14.42578125" bestFit="1" customWidth="1"/>
    <col min="6" max="7" width="14.85546875" bestFit="1" customWidth="1"/>
    <col min="9" max="9" width="14.42578125" bestFit="1" customWidth="1"/>
    <col min="13" max="13" width="11.140625" bestFit="1" customWidth="1"/>
  </cols>
  <sheetData>
    <row r="2" spans="1:16" s="303" customFormat="1">
      <c r="B2" s="303" t="s">
        <v>137</v>
      </c>
      <c r="C2" s="303">
        <v>30.32514524747457</v>
      </c>
      <c r="N2" s="303">
        <f>K155</f>
        <v>12.144887895484459</v>
      </c>
      <c r="P2" s="303">
        <f>SUM(P9:P153)</f>
        <v>126187.74229362994</v>
      </c>
    </row>
    <row r="3" spans="1:16">
      <c r="B3" t="s">
        <v>138</v>
      </c>
      <c r="C3">
        <v>1379.6312063157877</v>
      </c>
      <c r="N3">
        <v>11.467575255671306</v>
      </c>
      <c r="O3">
        <v>12.093816976784904</v>
      </c>
    </row>
    <row r="4" spans="1:16">
      <c r="B4" t="s">
        <v>139</v>
      </c>
      <c r="C4">
        <v>0.6658931215892766</v>
      </c>
    </row>
    <row r="6" spans="1:16" ht="15.75" thickBot="1">
      <c r="C6" s="303"/>
      <c r="D6" s="303"/>
    </row>
    <row r="7" spans="1:16" ht="15.75" thickBot="1">
      <c r="A7" s="459" t="s">
        <v>142</v>
      </c>
      <c r="B7" s="465"/>
      <c r="C7" s="460"/>
      <c r="D7" s="49"/>
      <c r="E7" s="400" t="s">
        <v>105</v>
      </c>
      <c r="F7" s="459" t="s">
        <v>140</v>
      </c>
      <c r="G7" s="465"/>
      <c r="H7" s="465"/>
      <c r="I7" s="460"/>
    </row>
    <row r="8" spans="1:16" ht="15.75" thickBot="1">
      <c r="A8" s="249" t="s">
        <v>22</v>
      </c>
      <c r="B8" s="250">
        <f>Módulo1!AU3</f>
        <v>17.395</v>
      </c>
      <c r="C8" s="251" t="s">
        <v>21</v>
      </c>
      <c r="D8" s="49"/>
      <c r="E8" s="64" t="s">
        <v>38</v>
      </c>
      <c r="F8" s="335" t="s">
        <v>65</v>
      </c>
      <c r="G8" s="216" t="s">
        <v>136</v>
      </c>
      <c r="H8" s="216" t="s">
        <v>141</v>
      </c>
      <c r="I8" s="240" t="s">
        <v>38</v>
      </c>
      <c r="K8" s="62" t="s">
        <v>147</v>
      </c>
      <c r="M8" s="62" t="s">
        <v>169</v>
      </c>
      <c r="N8" t="s">
        <v>170</v>
      </c>
    </row>
    <row r="9" spans="1:16" ht="15.75" thickBot="1">
      <c r="A9" s="327" t="s">
        <v>23</v>
      </c>
      <c r="B9" s="328">
        <f>Módulo1!AU4</f>
        <v>66.74331704512791</v>
      </c>
      <c r="C9" s="329" t="s">
        <v>21</v>
      </c>
      <c r="D9" s="401"/>
      <c r="E9" s="403">
        <f>Módulo1!O13</f>
        <v>1.8875814392934021</v>
      </c>
      <c r="F9" s="411">
        <f>Módulo1!X13</f>
        <v>0.11680829956913141</v>
      </c>
      <c r="G9" s="412">
        <f t="shared" ref="G9:G37" si="0">($C$2+$B$9*3*F9/$B$8)^$C$4/($C$3+($B$9*3*F9/$B$8)^$C$4)</f>
        <v>7.229732832208598E-3</v>
      </c>
      <c r="H9" s="413">
        <f t="shared" ref="H9:H37" si="1">G9*(4200000*(1-$B$8/100)+3*F9*($B$8*$B$9/10000))+(1-G9)*((1-$B$8/100)/4200000+$B$8/(3*$B$9*F9))^(-1)</f>
        <v>25084.242512597964</v>
      </c>
      <c r="I9" s="414">
        <f>LOG(H9*0.00689476)</f>
        <v>2.2379201442499892</v>
      </c>
      <c r="K9">
        <f>ABS(E9-I9)</f>
        <v>0.35033870495658714</v>
      </c>
      <c r="M9" s="444">
        <f>10^E9</f>
        <v>77.193625619744168</v>
      </c>
      <c r="N9">
        <f>10^I9</f>
        <v>172.94983190616014</v>
      </c>
      <c r="P9">
        <f>ABS(M9-N9)</f>
        <v>95.756206286415974</v>
      </c>
    </row>
    <row r="10" spans="1:16" ht="15.75" thickBot="1">
      <c r="C10" s="306"/>
      <c r="D10" s="401"/>
      <c r="E10" s="403">
        <f>Módulo1!O14</f>
        <v>2.148710004670126</v>
      </c>
      <c r="F10" s="418">
        <f>Módulo1!X14</f>
        <v>1.0493013007710079</v>
      </c>
      <c r="G10" s="419">
        <f t="shared" si="0"/>
        <v>8.7551023507680542E-3</v>
      </c>
      <c r="H10" s="71">
        <f t="shared" si="1"/>
        <v>30387.015343955198</v>
      </c>
      <c r="I10" s="417">
        <f t="shared" ref="I10:I73" si="2">LOG(H10*0.00689476)</f>
        <v>2.321207198549974</v>
      </c>
      <c r="K10" s="303">
        <f t="shared" ref="K10:K73" si="3">ABS(E10-I10)</f>
        <v>0.17249719387984808</v>
      </c>
      <c r="M10" s="444">
        <f t="shared" ref="M10:M73" si="4">10^E10</f>
        <v>140.83480755501594</v>
      </c>
      <c r="N10" s="303">
        <f t="shared" ref="N10:N73" si="5">10^I10</f>
        <v>209.51117791288866</v>
      </c>
      <c r="P10" s="303">
        <f t="shared" ref="P10:P73" si="6">ABS(M10-N10)</f>
        <v>68.676370357872713</v>
      </c>
    </row>
    <row r="11" spans="1:16" ht="15.75" thickBot="1">
      <c r="A11" s="459" t="s">
        <v>144</v>
      </c>
      <c r="B11" s="465"/>
      <c r="C11" s="460"/>
      <c r="D11" s="401"/>
      <c r="E11" s="403">
        <f>Módulo1!O15</f>
        <v>2.506354677400898</v>
      </c>
      <c r="F11" s="405">
        <f>Módulo1!X15</f>
        <v>8.4388687624588137</v>
      </c>
      <c r="G11" s="196">
        <f t="shared" si="0"/>
        <v>1.8014392912080204E-2</v>
      </c>
      <c r="H11" s="305">
        <f t="shared" si="1"/>
        <v>62594.754088161513</v>
      </c>
      <c r="I11" s="26">
        <f t="shared" si="2"/>
        <v>2.6350570909864648</v>
      </c>
      <c r="K11" s="303">
        <f t="shared" si="3"/>
        <v>0.12870241358556678</v>
      </c>
      <c r="M11" s="444">
        <f t="shared" si="4"/>
        <v>320.8888873687456</v>
      </c>
      <c r="N11" s="303">
        <f t="shared" si="5"/>
        <v>431.5758066968927</v>
      </c>
      <c r="P11" s="303">
        <f t="shared" si="6"/>
        <v>110.6869193281471</v>
      </c>
    </row>
    <row r="12" spans="1:16">
      <c r="A12" s="249" t="s">
        <v>22</v>
      </c>
      <c r="B12" s="250">
        <f>Módulo1!CO3</f>
        <v>16.100000000000001</v>
      </c>
      <c r="C12" s="251" t="s">
        <v>21</v>
      </c>
      <c r="D12" s="401"/>
      <c r="E12" s="403">
        <f>Módulo1!O16</f>
        <v>3.232662340739211</v>
      </c>
      <c r="F12" s="405">
        <f>Módulo1!X16</f>
        <v>202.42436516800922</v>
      </c>
      <c r="G12" s="196">
        <f t="shared" si="0"/>
        <v>0.11337078614221448</v>
      </c>
      <c r="H12" s="305">
        <f t="shared" si="1"/>
        <v>395402.68662105105</v>
      </c>
      <c r="I12" s="26">
        <f t="shared" si="2"/>
        <v>3.4355587692641967</v>
      </c>
      <c r="K12" s="303">
        <f t="shared" si="3"/>
        <v>0.20289642852498568</v>
      </c>
      <c r="M12" s="444">
        <f t="shared" si="4"/>
        <v>1708.6863133936479</v>
      </c>
      <c r="N12" s="303">
        <f t="shared" si="5"/>
        <v>2726.2066276073579</v>
      </c>
      <c r="P12" s="303">
        <f t="shared" si="6"/>
        <v>1017.52031421371</v>
      </c>
    </row>
    <row r="13" spans="1:16" ht="15.75" thickBot="1">
      <c r="A13" s="327" t="s">
        <v>23</v>
      </c>
      <c r="B13" s="328">
        <f>Módulo1!CO4</f>
        <v>72.608695652173907</v>
      </c>
      <c r="C13" s="329" t="s">
        <v>21</v>
      </c>
      <c r="D13" s="401"/>
      <c r="E13" s="403">
        <f>Módulo1!O17</f>
        <v>3.3565719542032184</v>
      </c>
      <c r="F13" s="405">
        <f>Módulo1!X17</f>
        <v>334.86877178762637</v>
      </c>
      <c r="G13" s="196">
        <f t="shared" si="0"/>
        <v>0.15121130273493377</v>
      </c>
      <c r="H13" s="305">
        <f t="shared" si="1"/>
        <v>527900.90430130332</v>
      </c>
      <c r="I13" s="26">
        <f t="shared" si="2"/>
        <v>3.5610715593533553</v>
      </c>
      <c r="K13" s="303">
        <f t="shared" si="3"/>
        <v>0.20449960515013688</v>
      </c>
      <c r="M13" s="444">
        <f t="shared" si="4"/>
        <v>2272.8561724239562</v>
      </c>
      <c r="N13" s="303">
        <f t="shared" si="5"/>
        <v>3639.7500389404545</v>
      </c>
      <c r="P13" s="303">
        <f t="shared" si="6"/>
        <v>1366.8938665164983</v>
      </c>
    </row>
    <row r="14" spans="1:16" ht="15.75" thickBot="1">
      <c r="D14" s="401"/>
      <c r="E14" s="403">
        <f>Módulo1!O18</f>
        <v>3.4262915145103152</v>
      </c>
      <c r="F14" s="405">
        <f>Módulo1!X18</f>
        <v>445.26848081268332</v>
      </c>
      <c r="G14" s="196">
        <f t="shared" si="0"/>
        <v>0.17700571099387147</v>
      </c>
      <c r="H14" s="305">
        <f t="shared" si="1"/>
        <v>618346.75046375918</v>
      </c>
      <c r="I14" s="26">
        <f t="shared" si="2"/>
        <v>3.629751236225232</v>
      </c>
      <c r="K14" s="303">
        <f t="shared" si="3"/>
        <v>0.20345972171491677</v>
      </c>
      <c r="M14" s="444">
        <f t="shared" si="4"/>
        <v>2668.6493595629063</v>
      </c>
      <c r="N14" s="303">
        <f t="shared" si="5"/>
        <v>4263.3524412275101</v>
      </c>
      <c r="P14" s="303">
        <f t="shared" si="6"/>
        <v>1594.7030816646038</v>
      </c>
    </row>
    <row r="15" spans="1:16" ht="15.75" thickBot="1">
      <c r="A15" s="459" t="s">
        <v>143</v>
      </c>
      <c r="B15" s="465"/>
      <c r="C15" s="460"/>
      <c r="D15" s="401"/>
      <c r="E15" s="403">
        <f>Módulo1!O19</f>
        <v>3.4743246831494377</v>
      </c>
      <c r="F15" s="405">
        <f>Módulo1!X19</f>
        <v>542.63520478716146</v>
      </c>
      <c r="G15" s="196">
        <f t="shared" si="0"/>
        <v>0.19689145926850415</v>
      </c>
      <c r="H15" s="305">
        <f t="shared" si="1"/>
        <v>688144.59354159387</v>
      </c>
      <c r="I15" s="26">
        <f t="shared" si="2"/>
        <v>3.6761988555585337</v>
      </c>
      <c r="K15" s="303">
        <f t="shared" si="3"/>
        <v>0.201874172409096</v>
      </c>
      <c r="M15" s="444">
        <f t="shared" si="4"/>
        <v>2980.744032410088</v>
      </c>
      <c r="N15" s="303">
        <f t="shared" si="5"/>
        <v>4744.5918177668473</v>
      </c>
      <c r="P15" s="303">
        <f t="shared" si="6"/>
        <v>1763.8477853567592</v>
      </c>
    </row>
    <row r="16" spans="1:16">
      <c r="A16" s="249" t="s">
        <v>22</v>
      </c>
      <c r="B16" s="250">
        <f>Módulo1!EH3</f>
        <v>23.15</v>
      </c>
      <c r="C16" s="251" t="s">
        <v>21</v>
      </c>
      <c r="D16" s="401"/>
      <c r="E16" s="403">
        <f>Módulo1!O20</f>
        <v>3.5106993335255381</v>
      </c>
      <c r="F16" s="405">
        <f>Módulo1!X20</f>
        <v>630.96883609462179</v>
      </c>
      <c r="G16" s="196">
        <f t="shared" si="0"/>
        <v>0.21317422236096201</v>
      </c>
      <c r="H16" s="305">
        <f t="shared" si="1"/>
        <v>745342.1450064797</v>
      </c>
      <c r="I16" s="26">
        <f t="shared" si="2"/>
        <v>3.7108748322928045</v>
      </c>
      <c r="K16" s="303">
        <f t="shared" si="3"/>
        <v>0.20017549876726637</v>
      </c>
      <c r="M16" s="444">
        <f t="shared" si="4"/>
        <v>3241.1515145176131</v>
      </c>
      <c r="N16" s="303">
        <f t="shared" si="5"/>
        <v>5138.955207704882</v>
      </c>
      <c r="P16" s="303">
        <f t="shared" si="6"/>
        <v>1897.8036931872689</v>
      </c>
    </row>
    <row r="17" spans="1:16" ht="15.75" thickBot="1">
      <c r="A17" s="327" t="s">
        <v>23</v>
      </c>
      <c r="B17" s="328">
        <f>Módulo1!EH4</f>
        <v>43.844492440604753</v>
      </c>
      <c r="C17" s="329" t="s">
        <v>21</v>
      </c>
      <c r="D17" s="401"/>
      <c r="E17" s="403">
        <f>Módulo1!O21</f>
        <v>3.539819942878152</v>
      </c>
      <c r="F17" s="405">
        <f>Módulo1!X21</f>
        <v>712.50517123061525</v>
      </c>
      <c r="G17" s="196">
        <f t="shared" si="0"/>
        <v>0.22700204968196452</v>
      </c>
      <c r="H17" s="305">
        <f t="shared" si="1"/>
        <v>793949.0384469548</v>
      </c>
      <c r="I17" s="26">
        <f t="shared" si="2"/>
        <v>3.738311780471983</v>
      </c>
      <c r="K17" s="303">
        <f t="shared" si="3"/>
        <v>0.19849183759383093</v>
      </c>
      <c r="M17" s="444">
        <f t="shared" si="4"/>
        <v>3465.9312424468399</v>
      </c>
      <c r="N17" s="303">
        <f t="shared" si="5"/>
        <v>5474.0880723225309</v>
      </c>
      <c r="P17" s="303">
        <f t="shared" si="6"/>
        <v>2008.1568298756911</v>
      </c>
    </row>
    <row r="18" spans="1:16" ht="15.75" thickBot="1">
      <c r="C18" s="306"/>
      <c r="D18" s="401"/>
      <c r="E18" s="403">
        <f>Módulo1!O22</f>
        <v>3.5640066965266435</v>
      </c>
      <c r="F18" s="405">
        <f>Módulo1!X22</f>
        <v>788.65845523374765</v>
      </c>
      <c r="G18" s="196">
        <f t="shared" si="0"/>
        <v>0.23903827633738925</v>
      </c>
      <c r="H18" s="305">
        <f t="shared" si="1"/>
        <v>836283.2000735926</v>
      </c>
      <c r="I18" s="26">
        <f t="shared" si="2"/>
        <v>3.7608725258167039</v>
      </c>
      <c r="K18" s="303">
        <f t="shared" si="3"/>
        <v>0.19686582929006047</v>
      </c>
      <c r="M18" s="444">
        <f t="shared" si="4"/>
        <v>3664.4322491050657</v>
      </c>
      <c r="N18" s="303">
        <f t="shared" si="5"/>
        <v>5765.9719565394134</v>
      </c>
      <c r="P18" s="303">
        <f t="shared" si="6"/>
        <v>2101.5397074343477</v>
      </c>
    </row>
    <row r="19" spans="1:16" ht="15.75" thickBot="1">
      <c r="A19" s="459" t="s">
        <v>145</v>
      </c>
      <c r="B19" s="465"/>
      <c r="C19" s="460"/>
      <c r="D19" s="401"/>
      <c r="E19" s="403">
        <f>Módulo1!O23</f>
        <v>3.5846288967101838</v>
      </c>
      <c r="F19" s="405">
        <f>Módulo1!X23</f>
        <v>860.39653135658966</v>
      </c>
      <c r="G19" s="196">
        <f t="shared" si="0"/>
        <v>0.24970401153459526</v>
      </c>
      <c r="H19" s="305">
        <f t="shared" si="1"/>
        <v>873816.78419550054</v>
      </c>
      <c r="I19" s="26">
        <f t="shared" si="2"/>
        <v>3.7799395357431691</v>
      </c>
      <c r="K19" s="303">
        <f t="shared" si="3"/>
        <v>0.19531063903298529</v>
      </c>
      <c r="M19" s="444">
        <f t="shared" si="4"/>
        <v>3842.6328992637882</v>
      </c>
      <c r="N19" s="303">
        <f t="shared" si="5"/>
        <v>6024.757010999775</v>
      </c>
      <c r="P19" s="303">
        <f t="shared" si="6"/>
        <v>2182.1241117359868</v>
      </c>
    </row>
    <row r="20" spans="1:16">
      <c r="A20" s="249" t="s">
        <v>22</v>
      </c>
      <c r="B20" s="250">
        <f>Módulo1!GA3</f>
        <v>17.899999999999999</v>
      </c>
      <c r="C20" s="251" t="s">
        <v>21</v>
      </c>
      <c r="D20" s="401"/>
      <c r="E20" s="403">
        <f>Módulo1!O24</f>
        <v>3.6025606417527305</v>
      </c>
      <c r="F20" s="405">
        <f>Módulo1!X24</f>
        <v>928.41915395603246</v>
      </c>
      <c r="G20" s="196">
        <f t="shared" si="0"/>
        <v>0.25928469844837021</v>
      </c>
      <c r="H20" s="305">
        <f t="shared" si="1"/>
        <v>907548.06168286339</v>
      </c>
      <c r="I20" s="26">
        <f t="shared" si="2"/>
        <v>3.7963887869654633</v>
      </c>
      <c r="K20" s="303">
        <f t="shared" si="3"/>
        <v>0.19382814521273284</v>
      </c>
      <c r="M20" s="444">
        <f t="shared" si="4"/>
        <v>4004.6138196916154</v>
      </c>
      <c r="N20" s="303">
        <f t="shared" si="5"/>
        <v>6257.3260737685478</v>
      </c>
      <c r="P20" s="303">
        <f t="shared" si="6"/>
        <v>2252.7122540769324</v>
      </c>
    </row>
    <row r="21" spans="1:16" ht="15.75" thickBot="1">
      <c r="A21" s="327" t="s">
        <v>23</v>
      </c>
      <c r="B21" s="328">
        <f>Módulo1!GA4</f>
        <v>84.134078212290504</v>
      </c>
      <c r="C21" s="329" t="s">
        <v>21</v>
      </c>
      <c r="D21" s="401"/>
      <c r="E21" s="403">
        <f>Módulo1!O25</f>
        <v>3.6183930643838109</v>
      </c>
      <c r="F21" s="405">
        <f>Módulo1!X25</f>
        <v>993.25325310501694</v>
      </c>
      <c r="G21" s="196">
        <f t="shared" si="0"/>
        <v>0.26798342995178431</v>
      </c>
      <c r="H21" s="305">
        <f t="shared" si="1"/>
        <v>938187.55362330773</v>
      </c>
      <c r="I21" s="26">
        <f t="shared" si="2"/>
        <v>3.8108088205220829</v>
      </c>
      <c r="K21" s="303">
        <f t="shared" si="3"/>
        <v>0.192415756138272</v>
      </c>
      <c r="M21" s="444">
        <f t="shared" si="4"/>
        <v>4153.297726834172</v>
      </c>
      <c r="N21" s="303">
        <f t="shared" si="5"/>
        <v>6468.5780172198383</v>
      </c>
      <c r="P21" s="303">
        <f t="shared" si="6"/>
        <v>2315.2802903856664</v>
      </c>
    </row>
    <row r="22" spans="1:16" ht="15.75" thickBot="1">
      <c r="C22" s="306"/>
      <c r="D22" s="401"/>
      <c r="E22" s="403">
        <f>Módulo1!O26</f>
        <v>3.6325440542373646</v>
      </c>
      <c r="F22" s="405">
        <f>Módulo1!X26</f>
        <v>1055.3082764955482</v>
      </c>
      <c r="G22" s="196">
        <f t="shared" si="0"/>
        <v>0.27595021327745595</v>
      </c>
      <c r="H22" s="305">
        <f t="shared" si="1"/>
        <v>966260.23053702002</v>
      </c>
      <c r="I22" s="26">
        <f t="shared" si="2"/>
        <v>3.8236132585584941</v>
      </c>
      <c r="K22" s="303">
        <f t="shared" si="3"/>
        <v>0.1910692043211295</v>
      </c>
      <c r="M22" s="444">
        <f t="shared" si="4"/>
        <v>4290.8571289832971</v>
      </c>
      <c r="N22" s="303">
        <f t="shared" si="5"/>
        <v>6662.1323870974284</v>
      </c>
      <c r="P22" s="303">
        <f t="shared" si="6"/>
        <v>2371.2752581141312</v>
      </c>
    </row>
    <row r="23" spans="1:16" ht="15.75" thickBot="1">
      <c r="A23" s="459" t="s">
        <v>146</v>
      </c>
      <c r="B23" s="465"/>
      <c r="C23" s="460"/>
      <c r="D23" s="401"/>
      <c r="E23" s="403">
        <f>Módulo1!O27</f>
        <v>3.6453196044635985</v>
      </c>
      <c r="F23" s="405">
        <f>Módulo1!X27</f>
        <v>1114.9104402428463</v>
      </c>
      <c r="G23" s="196">
        <f t="shared" si="0"/>
        <v>0.28329919552408162</v>
      </c>
      <c r="H23" s="305">
        <f t="shared" si="1"/>
        <v>992165.68491872225</v>
      </c>
      <c r="I23" s="26">
        <f t="shared" si="2"/>
        <v>3.8351033558334415</v>
      </c>
      <c r="K23" s="303">
        <f t="shared" si="3"/>
        <v>0.18978375136984305</v>
      </c>
      <c r="M23" s="444">
        <f t="shared" si="4"/>
        <v>4418.9552592041191</v>
      </c>
      <c r="N23" s="303">
        <f t="shared" si="5"/>
        <v>6840.7442777502183</v>
      </c>
      <c r="P23" s="303">
        <f t="shared" si="6"/>
        <v>2421.7890185460992</v>
      </c>
    </row>
    <row r="24" spans="1:16">
      <c r="A24" s="249" t="s">
        <v>22</v>
      </c>
      <c r="B24" s="250">
        <f>Módulo1!HT3</f>
        <v>17.79</v>
      </c>
      <c r="C24" s="251" t="s">
        <v>21</v>
      </c>
      <c r="D24" s="401"/>
      <c r="E24" s="403">
        <f>Módulo1!O28</f>
        <v>3.6569502762497441</v>
      </c>
      <c r="F24" s="405">
        <f>Módulo1!X28</f>
        <v>1172.3250065277125</v>
      </c>
      <c r="G24" s="196">
        <f t="shared" si="0"/>
        <v>0.29011937354045042</v>
      </c>
      <c r="H24" s="305">
        <f t="shared" si="1"/>
        <v>1016215.5529522813</v>
      </c>
      <c r="I24" s="26">
        <f t="shared" si="2"/>
        <v>3.8455049908047876</v>
      </c>
      <c r="K24" s="303">
        <f t="shared" si="3"/>
        <v>0.18855471455504347</v>
      </c>
      <c r="M24" s="444">
        <f t="shared" si="4"/>
        <v>4538.8964641246057</v>
      </c>
      <c r="N24" s="303">
        <f t="shared" si="5"/>
        <v>7006.5623458732689</v>
      </c>
      <c r="P24" s="303">
        <f t="shared" si="6"/>
        <v>2467.6658817486632</v>
      </c>
    </row>
    <row r="25" spans="1:16" ht="15.75" thickBot="1">
      <c r="A25" s="327" t="s">
        <v>23</v>
      </c>
      <c r="B25" s="328">
        <f>Módulo1!HT4</f>
        <v>73.917931422147277</v>
      </c>
      <c r="C25" s="329" t="s">
        <v>21</v>
      </c>
      <c r="D25" s="401"/>
      <c r="E25" s="403">
        <f>Módulo1!O29</f>
        <v>3.6676139678411084</v>
      </c>
      <c r="F25" s="405">
        <f>Módulo1!X29</f>
        <v>1227.7713668088791</v>
      </c>
      <c r="G25" s="196">
        <f t="shared" si="0"/>
        <v>0.29648155355716588</v>
      </c>
      <c r="H25" s="305">
        <f t="shared" si="1"/>
        <v>1038657.8382159077</v>
      </c>
      <c r="I25" s="26">
        <f t="shared" si="2"/>
        <v>3.8549916562518658</v>
      </c>
      <c r="K25" s="303">
        <f t="shared" si="3"/>
        <v>0.18737768841075741</v>
      </c>
      <c r="M25" s="444">
        <f t="shared" si="4"/>
        <v>4651.7243100369569</v>
      </c>
      <c r="N25" s="303">
        <f t="shared" si="5"/>
        <v>7161.2965166175181</v>
      </c>
      <c r="P25" s="303">
        <f t="shared" si="6"/>
        <v>2509.5722065805612</v>
      </c>
    </row>
    <row r="26" spans="1:16">
      <c r="C26" s="306"/>
      <c r="D26" s="401"/>
      <c r="E26" s="403">
        <f>Módulo1!O30</f>
        <v>3.6774507203476867</v>
      </c>
      <c r="F26" s="405">
        <f>Módulo1!X30</f>
        <v>1281.4335979086616</v>
      </c>
      <c r="G26" s="196">
        <f t="shared" si="0"/>
        <v>0.3024430416862518</v>
      </c>
      <c r="H26" s="305">
        <f t="shared" si="1"/>
        <v>1059693.3085317297</v>
      </c>
      <c r="I26" s="26">
        <f t="shared" si="2"/>
        <v>3.8636993453768183</v>
      </c>
      <c r="K26" s="303">
        <f t="shared" si="3"/>
        <v>0.18624862502913153</v>
      </c>
      <c r="M26" s="444">
        <f t="shared" si="4"/>
        <v>4758.2879534993463</v>
      </c>
      <c r="N26" s="303">
        <f t="shared" si="5"/>
        <v>7306.3310359322395</v>
      </c>
      <c r="P26" s="303">
        <f t="shared" si="6"/>
        <v>2548.0430824328932</v>
      </c>
    </row>
    <row r="27" spans="1:16">
      <c r="C27" s="306"/>
      <c r="D27" s="401"/>
      <c r="E27" s="403">
        <f>Módulo1!O31</f>
        <v>3.686572678422956</v>
      </c>
      <c r="F27" s="405">
        <f>Módulo1!X31</f>
        <v>1333.4680582459282</v>
      </c>
      <c r="G27" s="196">
        <f t="shared" si="0"/>
        <v>0.30805090341462366</v>
      </c>
      <c r="H27" s="305">
        <f t="shared" si="1"/>
        <v>1079486.8927811913</v>
      </c>
      <c r="I27" s="26">
        <f t="shared" si="2"/>
        <v>3.8717365268623842</v>
      </c>
      <c r="K27" s="303">
        <f t="shared" si="3"/>
        <v>0.18516384843942824</v>
      </c>
      <c r="M27" s="444">
        <f t="shared" si="4"/>
        <v>4859.288434767218</v>
      </c>
      <c r="N27" s="303">
        <f t="shared" si="5"/>
        <v>7442.8030488720497</v>
      </c>
      <c r="P27" s="303">
        <f t="shared" si="6"/>
        <v>2583.5146141048317</v>
      </c>
    </row>
    <row r="28" spans="1:16">
      <c r="C28" s="306"/>
      <c r="D28" s="401"/>
      <c r="E28" s="403">
        <f>Módulo1!O32</f>
        <v>3.6950709881631889</v>
      </c>
      <c r="F28" s="405">
        <f>Módulo1!X32</f>
        <v>1384.008985395029</v>
      </c>
      <c r="G28" s="196">
        <f t="shared" si="0"/>
        <v>0.31334428857622038</v>
      </c>
      <c r="H28" s="305">
        <f t="shared" si="1"/>
        <v>1098175.8117982417</v>
      </c>
      <c r="I28" s="26">
        <f t="shared" si="2"/>
        <v>3.8791910271944308</v>
      </c>
      <c r="K28" s="303">
        <f t="shared" si="3"/>
        <v>0.18412003903124186</v>
      </c>
      <c r="M28" s="444">
        <f t="shared" si="4"/>
        <v>4955.3118187211448</v>
      </c>
      <c r="N28" s="303">
        <f t="shared" si="5"/>
        <v>7571.6586601540548</v>
      </c>
      <c r="P28" s="303">
        <f t="shared" si="6"/>
        <v>2616.34684143291</v>
      </c>
    </row>
    <row r="29" spans="1:16">
      <c r="C29" s="306"/>
      <c r="D29" s="401"/>
      <c r="E29" s="403">
        <f>Módulo1!O33</f>
        <v>3.7030206946713116</v>
      </c>
      <c r="F29" s="405">
        <f>Módulo1!X33</f>
        <v>1433.1727062009054</v>
      </c>
      <c r="G29" s="196">
        <f t="shared" si="0"/>
        <v>0.31835612752565884</v>
      </c>
      <c r="H29" s="305">
        <f t="shared" si="1"/>
        <v>1115875.5113584299</v>
      </c>
      <c r="I29" s="26">
        <f t="shared" si="2"/>
        <v>3.8861349002002172</v>
      </c>
      <c r="K29" s="303">
        <f t="shared" si="3"/>
        <v>0.18311420552890567</v>
      </c>
      <c r="M29" s="444">
        <f t="shared" si="4"/>
        <v>5046.8534587394024</v>
      </c>
      <c r="N29" s="303">
        <f t="shared" si="5"/>
        <v>7693.6938406936488</v>
      </c>
      <c r="P29" s="303">
        <f t="shared" si="6"/>
        <v>2646.8403819542464</v>
      </c>
    </row>
    <row r="30" spans="1:16">
      <c r="C30" s="306"/>
      <c r="D30" s="401"/>
      <c r="E30" s="403">
        <f>Módulo1!O34</f>
        <v>3.7104842957749327</v>
      </c>
      <c r="F30" s="405">
        <f>Módulo1!X34</f>
        <v>1481.0608604290519</v>
      </c>
      <c r="G30" s="196">
        <f t="shared" si="0"/>
        <v>0.32311439313458695</v>
      </c>
      <c r="H30" s="305">
        <f t="shared" si="1"/>
        <v>1132684.0772753516</v>
      </c>
      <c r="I30" s="26">
        <f t="shared" si="2"/>
        <v>3.8926279488513353</v>
      </c>
      <c r="K30" s="303">
        <f t="shared" si="3"/>
        <v>0.18214365307640268</v>
      </c>
      <c r="M30" s="444">
        <f t="shared" si="4"/>
        <v>5134.3361124641178</v>
      </c>
      <c r="N30" s="303">
        <f t="shared" si="5"/>
        <v>7809.5848686350009</v>
      </c>
      <c r="P30" s="303">
        <f t="shared" si="6"/>
        <v>2675.2487561708831</v>
      </c>
    </row>
    <row r="31" spans="1:16">
      <c r="C31" s="306"/>
      <c r="D31" s="401"/>
      <c r="E31" s="403">
        <f>Módulo1!O35</f>
        <v>3.7175143703905942</v>
      </c>
      <c r="F31" s="405">
        <f>Módulo1!X35</f>
        <v>1527.7629082070177</v>
      </c>
      <c r="G31" s="196">
        <f t="shared" si="0"/>
        <v>0.32764305613424505</v>
      </c>
      <c r="H31" s="305">
        <f t="shared" si="1"/>
        <v>1148685.5782485395</v>
      </c>
      <c r="I31" s="26">
        <f t="shared" si="2"/>
        <v>3.8987203219323447</v>
      </c>
      <c r="K31" s="303">
        <f t="shared" si="3"/>
        <v>0.18120595154175057</v>
      </c>
      <c r="M31" s="444">
        <f t="shared" si="4"/>
        <v>5218.1237022747164</v>
      </c>
      <c r="N31" s="303">
        <f t="shared" si="5"/>
        <v>7919.9113774849138</v>
      </c>
      <c r="P31" s="303">
        <f t="shared" si="6"/>
        <v>2701.7876752101974</v>
      </c>
    </row>
    <row r="32" spans="1:16">
      <c r="C32" s="402"/>
      <c r="D32" s="401"/>
      <c r="E32" s="403">
        <f>Módulo1!O36</f>
        <v>3.8622340860097526</v>
      </c>
      <c r="F32" s="405">
        <f>Módulo1!X36</f>
        <v>2959.2057179737881</v>
      </c>
      <c r="G32" s="196">
        <f t="shared" si="0"/>
        <v>0.43062609963038168</v>
      </c>
      <c r="H32" s="305">
        <f t="shared" si="1"/>
        <v>1513727.7156278074</v>
      </c>
      <c r="I32" s="26">
        <f t="shared" si="2"/>
        <v>4.0185669161229622</v>
      </c>
      <c r="K32" s="303">
        <f t="shared" si="3"/>
        <v>0.15633283011320964</v>
      </c>
      <c r="M32" s="444">
        <f t="shared" si="4"/>
        <v>7281.721857409917</v>
      </c>
      <c r="N32" s="303">
        <f t="shared" si="5"/>
        <v>10436.789304601991</v>
      </c>
      <c r="P32" s="303">
        <f t="shared" si="6"/>
        <v>3155.0674471920738</v>
      </c>
    </row>
    <row r="33" spans="3:16" customFormat="1">
      <c r="C33" s="306"/>
      <c r="D33" s="401"/>
      <c r="E33" s="403">
        <f>Módulo1!O37</f>
        <v>3.982298075330859</v>
      </c>
      <c r="F33" s="405">
        <f>Módulo1!X37</f>
        <v>5335.125287011464</v>
      </c>
      <c r="G33" s="196">
        <f t="shared" si="0"/>
        <v>0.52817778968660412</v>
      </c>
      <c r="H33" s="305">
        <f t="shared" si="1"/>
        <v>1862076.2602060521</v>
      </c>
      <c r="I33" s="26">
        <f t="shared" si="2"/>
        <v>4.1085166166766669</v>
      </c>
      <c r="K33" s="303">
        <f t="shared" si="3"/>
        <v>0.1262185413458079</v>
      </c>
      <c r="M33" s="444">
        <f t="shared" si="4"/>
        <v>9600.5933622706525</v>
      </c>
      <c r="N33" s="303">
        <f t="shared" si="5"/>
        <v>12838.56891581829</v>
      </c>
      <c r="P33" s="303">
        <f t="shared" si="6"/>
        <v>3237.9755535476379</v>
      </c>
    </row>
    <row r="34" spans="3:16" customFormat="1">
      <c r="C34" s="402"/>
      <c r="D34" s="401"/>
      <c r="E34" s="403">
        <f>Módulo1!O38</f>
        <v>4.0795001649845739</v>
      </c>
      <c r="F34" s="405">
        <f>Módulo1!X38</f>
        <v>8909.1811504672696</v>
      </c>
      <c r="G34" s="196">
        <f t="shared" si="0"/>
        <v>0.6116114460930302</v>
      </c>
      <c r="H34" s="305">
        <f t="shared" si="1"/>
        <v>2162871.1293659289</v>
      </c>
      <c r="I34" s="26">
        <f t="shared" si="2"/>
        <v>4.1735497969844202</v>
      </c>
      <c r="K34" s="303">
        <f t="shared" si="3"/>
        <v>9.4049631999846284E-2</v>
      </c>
      <c r="M34" s="444">
        <f t="shared" si="4"/>
        <v>12008.815292186957</v>
      </c>
      <c r="N34" s="303">
        <f t="shared" si="5"/>
        <v>14912.477347907048</v>
      </c>
      <c r="P34" s="303">
        <f t="shared" si="6"/>
        <v>2903.6620557200913</v>
      </c>
    </row>
    <row r="35" spans="3:16" customFormat="1">
      <c r="C35" s="306"/>
      <c r="D35" s="401"/>
      <c r="E35" s="403">
        <f>Módulo1!O39</f>
        <v>4.1566471393585172</v>
      </c>
      <c r="F35" s="405">
        <f>Módulo1!X39</f>
        <v>13712.861532000443</v>
      </c>
      <c r="G35" s="196">
        <f t="shared" si="0"/>
        <v>0.67724684411008496</v>
      </c>
      <c r="H35" s="305">
        <f t="shared" si="1"/>
        <v>2402292.8592570215</v>
      </c>
      <c r="I35" s="26">
        <f t="shared" si="2"/>
        <v>4.2191451037629832</v>
      </c>
      <c r="K35" s="303">
        <f t="shared" si="3"/>
        <v>6.2497964404466089E-2</v>
      </c>
      <c r="M35" s="444">
        <f t="shared" si="4"/>
        <v>14343.2358385674</v>
      </c>
      <c r="N35" s="303">
        <f t="shared" si="5"/>
        <v>16563.232714290945</v>
      </c>
      <c r="P35" s="303">
        <f t="shared" si="6"/>
        <v>2219.9968757235456</v>
      </c>
    </row>
    <row r="36" spans="3:16" customFormat="1">
      <c r="C36" s="402"/>
      <c r="D36" s="401"/>
      <c r="E36" s="403">
        <f>Módulo1!O40</f>
        <v>4.2169179625190036</v>
      </c>
      <c r="F36" s="405">
        <f>Módulo1!X40</f>
        <v>19359.269174051758</v>
      </c>
      <c r="G36" s="196">
        <f t="shared" si="0"/>
        <v>0.72526023241037185</v>
      </c>
      <c r="H36" s="305">
        <f t="shared" si="1"/>
        <v>2579767.8668275853</v>
      </c>
      <c r="I36" s="26">
        <f t="shared" si="2"/>
        <v>4.2500997823505493</v>
      </c>
      <c r="K36" s="303">
        <f t="shared" si="3"/>
        <v>3.3181819831545667E-2</v>
      </c>
      <c r="M36" s="444">
        <f t="shared" si="4"/>
        <v>16478.510858867332</v>
      </c>
      <c r="N36" s="303">
        <f t="shared" si="5"/>
        <v>17786.880297488184</v>
      </c>
      <c r="P36" s="303">
        <f t="shared" si="6"/>
        <v>1308.3694386208517</v>
      </c>
    </row>
    <row r="37" spans="3:16" customFormat="1" ht="15.75" thickBot="1">
      <c r="C37" s="306"/>
      <c r="D37" s="401"/>
      <c r="E37" s="404">
        <f>Módulo1!O41</f>
        <v>4.263426279803352</v>
      </c>
      <c r="F37" s="406">
        <f>Módulo1!X41</f>
        <v>24945.592578736723</v>
      </c>
      <c r="G37" s="197">
        <f t="shared" si="0"/>
        <v>0.75758554369592246</v>
      </c>
      <c r="H37" s="2">
        <f t="shared" si="1"/>
        <v>2700843.8822672903</v>
      </c>
      <c r="I37" s="28">
        <f t="shared" si="2"/>
        <v>4.2700186346512439</v>
      </c>
      <c r="K37" s="303">
        <f t="shared" si="3"/>
        <v>6.5923548478918903E-3</v>
      </c>
      <c r="M37" s="444">
        <f t="shared" si="4"/>
        <v>18341.138053285766</v>
      </c>
      <c r="N37" s="303">
        <f t="shared" si="5"/>
        <v>18621.670365701259</v>
      </c>
      <c r="P37" s="303">
        <f t="shared" si="6"/>
        <v>280.53231241549292</v>
      </c>
    </row>
    <row r="38" spans="3:16">
      <c r="C38" s="305"/>
      <c r="D38" s="305"/>
      <c r="E38" s="407">
        <f>Módulo1!BI13</f>
        <v>1.9354118547619443</v>
      </c>
      <c r="F38" s="415">
        <f>Módulo1!BR13</f>
        <v>0.23711982582731608</v>
      </c>
      <c r="G38" s="412">
        <f t="shared" ref="G38:G66" si="7">($C$2+$B$13*3*F38/$B$12)^$C$4/($C$3+($B$13*3*F38/$B$12)^$C$4)</f>
        <v>7.505115224102488E-3</v>
      </c>
      <c r="H38" s="413">
        <f t="shared" ref="H38:H66" si="8">G38*(4200000*(1-$B$12/100)+3*F38*($B$12*$B$13/10000))+(1-G38)*((1-$B$12/100)/4200000+$B$12/(3*$B$13*F38))^(-1)</f>
        <v>26449.709700809148</v>
      </c>
      <c r="I38" s="414">
        <f t="shared" si="2"/>
        <v>2.2609400631911836</v>
      </c>
      <c r="K38" s="303">
        <f t="shared" si="3"/>
        <v>0.32552820842923924</v>
      </c>
      <c r="M38" s="444">
        <f t="shared" si="4"/>
        <v>86.181064621822415</v>
      </c>
      <c r="N38" s="303">
        <f t="shared" si="5"/>
        <v>182.36440045675084</v>
      </c>
      <c r="P38" s="303">
        <f t="shared" si="6"/>
        <v>96.183335834928428</v>
      </c>
    </row>
    <row r="39" spans="3:16">
      <c r="C39" s="305"/>
      <c r="D39" s="305"/>
      <c r="E39" s="407">
        <f>Módulo1!BI14</f>
        <v>2.1884635561097801</v>
      </c>
      <c r="F39" s="416">
        <f>Módulo1!BR14</f>
        <v>1.1696223850040215</v>
      </c>
      <c r="G39" s="71">
        <f t="shared" si="7"/>
        <v>9.2559238338731052E-3</v>
      </c>
      <c r="H39" s="71">
        <f t="shared" si="8"/>
        <v>32631.706171290702</v>
      </c>
      <c r="I39" s="417">
        <f t="shared" si="2"/>
        <v>2.3521589351679246</v>
      </c>
      <c r="K39" s="303">
        <f t="shared" si="3"/>
        <v>0.16369537905814457</v>
      </c>
      <c r="M39" s="444">
        <f t="shared" si="4"/>
        <v>154.33469076902966</v>
      </c>
      <c r="N39" s="303">
        <f t="shared" si="5"/>
        <v>224.9877824415685</v>
      </c>
      <c r="P39" s="303">
        <f t="shared" si="6"/>
        <v>70.653091672538835</v>
      </c>
    </row>
    <row r="40" spans="3:16">
      <c r="E40" s="407">
        <f>Módulo1!BI15</f>
        <v>2.5227846765841373</v>
      </c>
      <c r="F40" s="25">
        <f>Módulo1!BR15</f>
        <v>5.9973687197345411</v>
      </c>
      <c r="G40" s="305">
        <f t="shared" si="7"/>
        <v>1.6503537680651423E-2</v>
      </c>
      <c r="H40" s="305">
        <f t="shared" si="8"/>
        <v>58235.002193564396</v>
      </c>
      <c r="I40" s="26">
        <f t="shared" si="2"/>
        <v>2.6037032495655401</v>
      </c>
      <c r="K40" s="303">
        <f t="shared" si="3"/>
        <v>8.0918572981402814E-2</v>
      </c>
      <c r="M40" s="444">
        <f t="shared" si="4"/>
        <v>333.26114075958469</v>
      </c>
      <c r="N40" s="303">
        <f t="shared" si="5"/>
        <v>401.51636372409996</v>
      </c>
      <c r="P40" s="303">
        <f t="shared" si="6"/>
        <v>68.255222964515269</v>
      </c>
    </row>
    <row r="41" spans="3:16">
      <c r="E41" s="407">
        <f>Módulo1!BI16</f>
        <v>3.1954818165540222</v>
      </c>
      <c r="F41" s="25">
        <f>Módulo1!BR16</f>
        <v>90.781963395542419</v>
      </c>
      <c r="G41" s="305">
        <f t="shared" si="7"/>
        <v>7.7611371896507825E-2</v>
      </c>
      <c r="H41" s="305">
        <f t="shared" si="8"/>
        <v>274622.06083800545</v>
      </c>
      <c r="I41" s="26">
        <f t="shared" si="2"/>
        <v>3.2772545752855944</v>
      </c>
      <c r="K41" s="303">
        <f t="shared" si="3"/>
        <v>8.1772758731572193E-2</v>
      </c>
      <c r="M41" s="444">
        <f t="shared" si="4"/>
        <v>1568.4902252954537</v>
      </c>
      <c r="N41" s="303">
        <f t="shared" si="5"/>
        <v>1893.4532001834466</v>
      </c>
      <c r="P41" s="303">
        <f t="shared" si="6"/>
        <v>324.96297488799291</v>
      </c>
    </row>
    <row r="42" spans="3:16">
      <c r="E42" s="407">
        <f>Módulo1!BI17</f>
        <v>3.312727478013743</v>
      </c>
      <c r="F42" s="25">
        <f>Módulo1!BR17</f>
        <v>143.47289149153877</v>
      </c>
      <c r="G42" s="305">
        <f t="shared" si="7"/>
        <v>0.10187229828647881</v>
      </c>
      <c r="H42" s="305">
        <f t="shared" si="8"/>
        <v>360725.43433382234</v>
      </c>
      <c r="I42" s="26">
        <f t="shared" si="2"/>
        <v>3.3956959183998814</v>
      </c>
      <c r="K42" s="303">
        <f t="shared" si="3"/>
        <v>8.2968440386138376E-2</v>
      </c>
      <c r="M42" s="444">
        <f t="shared" si="4"/>
        <v>2054.600918907815</v>
      </c>
      <c r="N42" s="303">
        <f t="shared" si="5"/>
        <v>2487.1152956274691</v>
      </c>
      <c r="P42" s="303">
        <f t="shared" si="6"/>
        <v>432.51437671965414</v>
      </c>
    </row>
    <row r="43" spans="3:16">
      <c r="E43" s="407">
        <f>Módulo1!BI18</f>
        <v>3.379351240393782</v>
      </c>
      <c r="F43" s="25">
        <f>Módulo1!BR18</f>
        <v>186.59778637919268</v>
      </c>
      <c r="G43" s="305">
        <f t="shared" si="7"/>
        <v>0.1187775125587535</v>
      </c>
      <c r="H43" s="305">
        <f t="shared" si="8"/>
        <v>420779.57379082625</v>
      </c>
      <c r="I43" s="26">
        <f t="shared" si="2"/>
        <v>3.4625738027836839</v>
      </c>
      <c r="K43" s="303">
        <f t="shared" si="3"/>
        <v>8.3222562389901888E-2</v>
      </c>
      <c r="M43" s="444">
        <f t="shared" si="4"/>
        <v>2395.2521595360445</v>
      </c>
      <c r="N43" s="303">
        <f t="shared" si="5"/>
        <v>2901.1741741900382</v>
      </c>
      <c r="P43" s="303">
        <f t="shared" si="6"/>
        <v>505.92201465399376</v>
      </c>
    </row>
    <row r="44" spans="3:16">
      <c r="E44" s="407">
        <f>Módulo1!BI19</f>
        <v>3.4255699990607305</v>
      </c>
      <c r="F44" s="25">
        <f>Módulo1!BR19</f>
        <v>224.30809195822349</v>
      </c>
      <c r="G44" s="305">
        <f t="shared" si="7"/>
        <v>0.13205798871768237</v>
      </c>
      <c r="H44" s="305">
        <f t="shared" si="8"/>
        <v>467988.75671307521</v>
      </c>
      <c r="I44" s="26">
        <f t="shared" si="2"/>
        <v>3.5087545728067</v>
      </c>
      <c r="K44" s="303">
        <f t="shared" si="3"/>
        <v>8.3184573745969548E-2</v>
      </c>
      <c r="M44" s="444">
        <f t="shared" si="4"/>
        <v>2664.219477844254</v>
      </c>
      <c r="N44" s="303">
        <f t="shared" si="5"/>
        <v>3226.6701602350417</v>
      </c>
      <c r="P44" s="303">
        <f t="shared" si="6"/>
        <v>562.45068239078773</v>
      </c>
    </row>
    <row r="45" spans="3:16">
      <c r="E45" s="407">
        <f>Módulo1!BI20</f>
        <v>3.4607603482648193</v>
      </c>
      <c r="F45" s="25">
        <f>Módulo1!BR20</f>
        <v>258.35763773255024</v>
      </c>
      <c r="G45" s="305">
        <f t="shared" si="7"/>
        <v>0.14311051201901423</v>
      </c>
      <c r="H45" s="305">
        <f t="shared" si="8"/>
        <v>507298.9286362704</v>
      </c>
      <c r="I45" s="26">
        <f t="shared" si="2"/>
        <v>3.5437830985321166</v>
      </c>
      <c r="K45" s="303">
        <f t="shared" si="3"/>
        <v>8.3022750267297329E-2</v>
      </c>
      <c r="M45" s="444">
        <f t="shared" si="4"/>
        <v>2889.0851917217883</v>
      </c>
      <c r="N45" s="303">
        <f t="shared" si="5"/>
        <v>3497.7043612042135</v>
      </c>
      <c r="P45" s="303">
        <f t="shared" si="6"/>
        <v>608.61916948242515</v>
      </c>
    </row>
    <row r="46" spans="3:16">
      <c r="E46" s="407">
        <f>Módulo1!BI21</f>
        <v>3.4890589412302626</v>
      </c>
      <c r="F46" s="25">
        <f>Módulo1!BR21</f>
        <v>289.6981294624336</v>
      </c>
      <c r="G46" s="305">
        <f t="shared" si="7"/>
        <v>0.15263186508365767</v>
      </c>
      <c r="H46" s="305">
        <f t="shared" si="8"/>
        <v>541178.32678523182</v>
      </c>
      <c r="I46" s="26">
        <f t="shared" si="2"/>
        <v>3.5718595489635745</v>
      </c>
      <c r="K46" s="303">
        <f t="shared" si="3"/>
        <v>8.2800607733311882E-2</v>
      </c>
      <c r="M46" s="444">
        <f t="shared" si="4"/>
        <v>3083.6064202755279</v>
      </c>
      <c r="N46" s="303">
        <f t="shared" si="5"/>
        <v>3731.2946803857494</v>
      </c>
      <c r="P46" s="303">
        <f t="shared" si="6"/>
        <v>647.68826011022156</v>
      </c>
    </row>
    <row r="47" spans="3:16">
      <c r="E47" s="407">
        <f>Módulo1!BI22</f>
        <v>3.5126528554722158</v>
      </c>
      <c r="F47" s="25">
        <f>Módulo1!BR22</f>
        <v>318.9192081179292</v>
      </c>
      <c r="G47" s="305">
        <f t="shared" si="7"/>
        <v>0.16102615681630758</v>
      </c>
      <c r="H47" s="305">
        <f t="shared" si="8"/>
        <v>571058.90163750644</v>
      </c>
      <c r="I47" s="26">
        <f t="shared" si="2"/>
        <v>3.5952000590829147</v>
      </c>
      <c r="K47" s="303">
        <f t="shared" si="3"/>
        <v>8.2547203610698894E-2</v>
      </c>
      <c r="M47" s="444">
        <f t="shared" si="4"/>
        <v>3255.7635407753678</v>
      </c>
      <c r="N47" s="303">
        <f t="shared" si="5"/>
        <v>3937.3140726542156</v>
      </c>
      <c r="P47" s="303">
        <f t="shared" si="6"/>
        <v>681.55053187884778</v>
      </c>
    </row>
    <row r="48" spans="3:16">
      <c r="E48" s="407">
        <f>Módulo1!BI23</f>
        <v>3.5328369033132923</v>
      </c>
      <c r="F48" s="25">
        <f>Módulo1!BR23</f>
        <v>346.41812686557785</v>
      </c>
      <c r="G48" s="305">
        <f t="shared" si="7"/>
        <v>0.16855110669776371</v>
      </c>
      <c r="H48" s="305">
        <f t="shared" si="8"/>
        <v>597854.13001149043</v>
      </c>
      <c r="I48" s="26">
        <f t="shared" si="2"/>
        <v>3.6151143871222318</v>
      </c>
      <c r="K48" s="303">
        <f t="shared" si="3"/>
        <v>8.2277483808939511E-2</v>
      </c>
      <c r="M48" s="444">
        <f t="shared" si="4"/>
        <v>3410.6480272805575</v>
      </c>
      <c r="N48" s="303">
        <f t="shared" si="5"/>
        <v>4122.0607414380283</v>
      </c>
      <c r="P48" s="303">
        <f t="shared" si="6"/>
        <v>711.41271415747087</v>
      </c>
    </row>
    <row r="49" spans="5:27">
      <c r="E49" s="407">
        <f>Módulo1!BI24</f>
        <v>3.5504399292527911</v>
      </c>
      <c r="F49" s="25">
        <f>Módulo1!BR24</f>
        <v>372.47856605571292</v>
      </c>
      <c r="G49" s="305">
        <f t="shared" si="7"/>
        <v>0.17538227244281007</v>
      </c>
      <c r="H49" s="305">
        <f t="shared" si="8"/>
        <v>622186.42272929754</v>
      </c>
      <c r="I49" s="26">
        <f t="shared" si="2"/>
        <v>3.6324396831582404</v>
      </c>
      <c r="K49" s="303">
        <f t="shared" si="3"/>
        <v>8.1999753905449335E-2</v>
      </c>
      <c r="M49" s="444">
        <f t="shared" si="4"/>
        <v>3551.7298826470701</v>
      </c>
      <c r="N49" s="303">
        <f t="shared" si="5"/>
        <v>4289.8260599770529</v>
      </c>
      <c r="P49" s="303">
        <f t="shared" si="6"/>
        <v>738.09617732998277</v>
      </c>
    </row>
    <row r="50" spans="5:27">
      <c r="E50" s="407">
        <f>Módulo1!BI25</f>
        <v>3.5660238597242611</v>
      </c>
      <c r="F50" s="25">
        <f>Módulo1!BR25</f>
        <v>397.31199377791148</v>
      </c>
      <c r="G50" s="305">
        <f t="shared" si="7"/>
        <v>0.18164520104879453</v>
      </c>
      <c r="H50" s="305">
        <f t="shared" si="8"/>
        <v>644500.98478271533</v>
      </c>
      <c r="I50" s="26">
        <f t="shared" si="2"/>
        <v>3.6477427386814401</v>
      </c>
      <c r="K50" s="303">
        <f t="shared" si="3"/>
        <v>8.1718878957178998E-2</v>
      </c>
      <c r="M50" s="444">
        <f t="shared" si="4"/>
        <v>3681.4919885250201</v>
      </c>
      <c r="N50" s="303">
        <f t="shared" si="5"/>
        <v>4443.6796098404793</v>
      </c>
      <c r="P50" s="303">
        <f t="shared" si="6"/>
        <v>762.18762131545918</v>
      </c>
      <c r="X50">
        <v>0</v>
      </c>
    </row>
    <row r="51" spans="5:27">
      <c r="E51" s="407">
        <f>Módulo1!BI26</f>
        <v>3.5799868377783763</v>
      </c>
      <c r="F51" s="25">
        <f>Módulo1!BR26</f>
        <v>421.08134695523484</v>
      </c>
      <c r="G51" s="305">
        <f t="shared" si="7"/>
        <v>0.18743309924650001</v>
      </c>
      <c r="H51" s="305">
        <f t="shared" si="8"/>
        <v>665128.40576375672</v>
      </c>
      <c r="I51" s="26">
        <f t="shared" si="2"/>
        <v>3.6614246491257392</v>
      </c>
      <c r="K51" s="303">
        <f t="shared" si="3"/>
        <v>8.1437811347362832E-2</v>
      </c>
      <c r="M51" s="444">
        <f t="shared" si="4"/>
        <v>3801.7787404369124</v>
      </c>
      <c r="N51" s="303">
        <f t="shared" si="5"/>
        <v>4585.9007269237245</v>
      </c>
      <c r="P51" s="303">
        <f t="shared" si="6"/>
        <v>784.12198648681215</v>
      </c>
    </row>
    <row r="52" spans="5:27">
      <c r="E52" s="407">
        <f>Módulo1!BI27</f>
        <v>3.5926210037365323</v>
      </c>
      <c r="F52" s="25">
        <f>Módulo1!BR27</f>
        <v>443.91551070797817</v>
      </c>
      <c r="G52" s="305">
        <f t="shared" si="7"/>
        <v>0.19281725344182993</v>
      </c>
      <c r="H52" s="305">
        <f t="shared" si="8"/>
        <v>684321.5747556272</v>
      </c>
      <c r="I52" s="26">
        <f t="shared" si="2"/>
        <v>3.6737793857085683</v>
      </c>
      <c r="K52" s="303">
        <f t="shared" si="3"/>
        <v>8.1158381972036064E-2</v>
      </c>
      <c r="M52" s="444">
        <f t="shared" si="4"/>
        <v>3914.0016439782912</v>
      </c>
      <c r="N52" s="303">
        <f t="shared" si="5"/>
        <v>4718.2330207621071</v>
      </c>
      <c r="P52" s="303">
        <f t="shared" si="6"/>
        <v>804.2313767838159</v>
      </c>
    </row>
    <row r="53" spans="5:27">
      <c r="E53" s="407">
        <f>Módulo1!BI28</f>
        <v>3.6041469043154359</v>
      </c>
      <c r="F53" s="25">
        <f>Módulo1!BR28</f>
        <v>465.91863913308873</v>
      </c>
      <c r="G53" s="305">
        <f t="shared" si="7"/>
        <v>0.19785352226948022</v>
      </c>
      <c r="H53" s="305">
        <f t="shared" si="8"/>
        <v>702278.68530746421</v>
      </c>
      <c r="I53" s="26">
        <f t="shared" si="2"/>
        <v>3.6850286408477952</v>
      </c>
      <c r="K53" s="303">
        <f t="shared" si="3"/>
        <v>8.0881736532359305E-2</v>
      </c>
      <c r="M53" s="444">
        <f t="shared" si="4"/>
        <v>4019.2674347175166</v>
      </c>
      <c r="N53" s="303">
        <f t="shared" si="5"/>
        <v>4842.0429883104989</v>
      </c>
      <c r="P53" s="303">
        <f t="shared" si="6"/>
        <v>822.77555359298231</v>
      </c>
    </row>
    <row r="54" spans="5:27">
      <c r="E54" s="407">
        <f>Módulo1!BI29</f>
        <v>3.6147350154490425</v>
      </c>
      <c r="F54" s="25">
        <f>Módulo1!BR29</f>
        <v>487.17640959773718</v>
      </c>
      <c r="G54" s="305">
        <f t="shared" si="7"/>
        <v>0.20258656575406234</v>
      </c>
      <c r="H54" s="305">
        <f t="shared" si="8"/>
        <v>719158.22280210804</v>
      </c>
      <c r="I54" s="26">
        <f t="shared" si="2"/>
        <v>3.6953436039079111</v>
      </c>
      <c r="K54" s="303">
        <f t="shared" si="3"/>
        <v>8.0608588458868535E-2</v>
      </c>
      <c r="M54" s="444">
        <f t="shared" si="4"/>
        <v>4118.4615470434255</v>
      </c>
      <c r="N54" s="303">
        <f t="shared" si="5"/>
        <v>4958.4233482470709</v>
      </c>
      <c r="P54" s="303">
        <f t="shared" si="6"/>
        <v>839.96180120364534</v>
      </c>
    </row>
    <row r="55" spans="5:27">
      <c r="E55" s="407">
        <f>Módulo1!BI30</f>
        <v>3.6245197603580923</v>
      </c>
      <c r="F55" s="25">
        <f>Módulo1!BR30</f>
        <v>507.76036546836838</v>
      </c>
      <c r="G55" s="305">
        <f t="shared" si="7"/>
        <v>0.20705270284522226</v>
      </c>
      <c r="H55" s="305">
        <f t="shared" si="8"/>
        <v>735089.09245026973</v>
      </c>
      <c r="I55" s="26">
        <f t="shared" si="2"/>
        <v>3.7048591319594708</v>
      </c>
      <c r="K55" s="303">
        <f t="shared" si="3"/>
        <v>8.0339371601378495E-2</v>
      </c>
      <c r="M55" s="444">
        <f t="shared" si="4"/>
        <v>4212.3045226402146</v>
      </c>
      <c r="N55" s="303">
        <f t="shared" si="5"/>
        <v>5068.2628710624303</v>
      </c>
      <c r="P55" s="303">
        <f t="shared" si="6"/>
        <v>855.95834842221575</v>
      </c>
    </row>
    <row r="56" spans="5:27">
      <c r="E56" s="407">
        <f>Módulo1!BI31</f>
        <v>3.6336089545705255</v>
      </c>
      <c r="F56" s="25">
        <f>Módulo1!BR31</f>
        <v>527.73101937027661</v>
      </c>
      <c r="G56" s="305">
        <f t="shared" si="7"/>
        <v>0.2112819024214303</v>
      </c>
      <c r="H56" s="305">
        <f t="shared" si="8"/>
        <v>750177.67695662368</v>
      </c>
      <c r="I56" s="26">
        <f t="shared" si="2"/>
        <v>3.7136832901019763</v>
      </c>
      <c r="K56" s="303">
        <f t="shared" si="3"/>
        <v>8.0074335531450824E-2</v>
      </c>
      <c r="M56" s="444">
        <f t="shared" si="4"/>
        <v>4301.3913218348453</v>
      </c>
      <c r="N56" s="303">
        <f t="shared" si="5"/>
        <v>5172.2950399734591</v>
      </c>
      <c r="P56" s="303">
        <f t="shared" si="6"/>
        <v>870.90371813861384</v>
      </c>
    </row>
    <row r="57" spans="5:27">
      <c r="E57" s="407">
        <f>Módulo1!BI32</f>
        <v>3.6420903560639024</v>
      </c>
      <c r="F57" s="25">
        <f>Módulo1!BR32</f>
        <v>547.14012564713835</v>
      </c>
      <c r="G57" s="305">
        <f t="shared" si="7"/>
        <v>0.21529920731770011</v>
      </c>
      <c r="H57" s="305">
        <f t="shared" si="8"/>
        <v>764512.88500999473</v>
      </c>
      <c r="I57" s="26">
        <f t="shared" si="2"/>
        <v>3.7219039627575055</v>
      </c>
      <c r="K57" s="303">
        <f t="shared" si="3"/>
        <v>7.9813606693603045E-2</v>
      </c>
      <c r="M57" s="444">
        <f t="shared" si="4"/>
        <v>4386.2194468604612</v>
      </c>
      <c r="N57" s="303">
        <f t="shared" si="5"/>
        <v>5271.1328590515168</v>
      </c>
      <c r="P57" s="303">
        <f t="shared" si="6"/>
        <v>884.91341219105561</v>
      </c>
    </row>
    <row r="58" spans="5:27">
      <c r="E58" s="407">
        <f>Módulo1!BI33</f>
        <v>3.6500363222041354</v>
      </c>
      <c r="F58" s="25">
        <f>Módulo1!BR33</f>
        <v>566.03237991680874</v>
      </c>
      <c r="G58" s="305">
        <f t="shared" si="7"/>
        <v>0.21912577608534306</v>
      </c>
      <c r="H58" s="305">
        <f t="shared" si="8"/>
        <v>778169.84498643805</v>
      </c>
      <c r="I58" s="26">
        <f t="shared" si="2"/>
        <v>3.7295935507619458</v>
      </c>
      <c r="K58" s="303">
        <f t="shared" si="3"/>
        <v>7.9557228557810333E-2</v>
      </c>
      <c r="M58" s="444">
        <f t="shared" si="4"/>
        <v>4467.2095208018682</v>
      </c>
      <c r="N58" s="303">
        <f t="shared" si="5"/>
        <v>5365.2943204186959</v>
      </c>
      <c r="P58" s="303">
        <f t="shared" si="6"/>
        <v>898.08479961682769</v>
      </c>
      <c r="Z58">
        <v>70</v>
      </c>
      <c r="AA58">
        <f>1.2306*Z58</f>
        <v>86.141999999999996</v>
      </c>
    </row>
    <row r="59" spans="5:27">
      <c r="E59" s="407">
        <f>Módulo1!BI34</f>
        <v>3.6575071931989189</v>
      </c>
      <c r="F59" s="25">
        <f>Módulo1!BR34</f>
        <v>584.44671374221684</v>
      </c>
      <c r="G59" s="305">
        <f t="shared" si="7"/>
        <v>0.2227796602432586</v>
      </c>
      <c r="H59" s="305">
        <f t="shared" si="8"/>
        <v>791212.66111148335</v>
      </c>
      <c r="I59" s="26">
        <f t="shared" si="2"/>
        <v>3.7368123816939609</v>
      </c>
      <c r="K59" s="303">
        <f t="shared" si="3"/>
        <v>7.9305188495041978E-2</v>
      </c>
      <c r="M59" s="444">
        <f t="shared" si="4"/>
        <v>4544.7206454643556</v>
      </c>
      <c r="N59" s="303">
        <f t="shared" si="5"/>
        <v>5455.2214073250116</v>
      </c>
      <c r="P59" s="303">
        <f t="shared" si="6"/>
        <v>910.50076186065598</v>
      </c>
      <c r="Z59">
        <v>50000</v>
      </c>
      <c r="AA59" s="303">
        <f>1.2306*Z59</f>
        <v>61529.999999999993</v>
      </c>
    </row>
    <row r="60" spans="5:27">
      <c r="E60" s="407">
        <f>Módulo1!BI35</f>
        <v>3.6645537975896225</v>
      </c>
      <c r="F60" s="25">
        <f>Módulo1!BR35</f>
        <v>602.41729695135837</v>
      </c>
      <c r="G60" s="305">
        <f t="shared" si="7"/>
        <v>0.22627639430497448</v>
      </c>
      <c r="H60" s="305">
        <f t="shared" si="8"/>
        <v>803696.50594348984</v>
      </c>
      <c r="I60" s="26">
        <f t="shared" si="2"/>
        <v>3.7436112336438163</v>
      </c>
      <c r="K60" s="303">
        <f t="shared" si="3"/>
        <v>7.9057436054193797E-2</v>
      </c>
      <c r="M60" s="444">
        <f t="shared" si="4"/>
        <v>4619.0620630283629</v>
      </c>
      <c r="N60" s="303">
        <f t="shared" si="5"/>
        <v>5541.2945213189441</v>
      </c>
      <c r="P60" s="303">
        <f t="shared" si="6"/>
        <v>922.23245829058123</v>
      </c>
    </row>
    <row r="61" spans="5:27">
      <c r="E61" s="407">
        <f>Módulo1!BI36</f>
        <v>3.8119267846571647</v>
      </c>
      <c r="F61" s="25">
        <f>Módulo1!BR36</f>
        <v>1161.1292708698766</v>
      </c>
      <c r="G61" s="305">
        <f t="shared" si="7"/>
        <v>0.31134675593582806</v>
      </c>
      <c r="H61" s="305">
        <f t="shared" si="8"/>
        <v>1108035.0910193606</v>
      </c>
      <c r="I61" s="26">
        <f t="shared" si="2"/>
        <v>3.8830726679388063</v>
      </c>
      <c r="K61" s="303">
        <f t="shared" si="3"/>
        <v>7.114588328164162E-2</v>
      </c>
      <c r="M61" s="444">
        <f t="shared" si="4"/>
        <v>6485.2509301643213</v>
      </c>
      <c r="N61" s="303">
        <f t="shared" si="5"/>
        <v>7639.6360241566554</v>
      </c>
      <c r="P61" s="303">
        <f t="shared" si="6"/>
        <v>1154.3850939923341</v>
      </c>
    </row>
    <row r="62" spans="5:27">
      <c r="E62" s="407">
        <f>Módulo1!BI37</f>
        <v>3.9382271582032313</v>
      </c>
      <c r="F62" s="25">
        <f>Módulo1!BR37</f>
        <v>2129.7538385259854</v>
      </c>
      <c r="G62" s="305">
        <f t="shared" si="7"/>
        <v>0.40357743171024379</v>
      </c>
      <c r="H62" s="305">
        <f t="shared" si="8"/>
        <v>1439514.9422292649</v>
      </c>
      <c r="I62" s="26">
        <f t="shared" si="2"/>
        <v>3.9967353306330864</v>
      </c>
      <c r="K62" s="303">
        <f t="shared" si="3"/>
        <v>5.8508172429855065E-2</v>
      </c>
      <c r="M62" s="444">
        <f t="shared" si="4"/>
        <v>8674.1545972795338</v>
      </c>
      <c r="N62" s="303">
        <f t="shared" si="5"/>
        <v>9925.1100430846418</v>
      </c>
      <c r="P62" s="303">
        <f t="shared" si="6"/>
        <v>1250.955445805108</v>
      </c>
    </row>
    <row r="63" spans="5:27">
      <c r="E63" s="407">
        <f>Módulo1!BI38</f>
        <v>4.0439963694456269</v>
      </c>
      <c r="F63" s="25">
        <f>Módulo1!BR38</f>
        <v>3693.0359865479422</v>
      </c>
      <c r="G63" s="305">
        <f t="shared" si="7"/>
        <v>0.4938950135851129</v>
      </c>
      <c r="H63" s="305">
        <f t="shared" si="8"/>
        <v>1766064.6431682317</v>
      </c>
      <c r="I63" s="26">
        <f t="shared" si="2"/>
        <v>4.0855257493893316</v>
      </c>
      <c r="K63" s="303">
        <f t="shared" si="3"/>
        <v>4.1529379943704647E-2</v>
      </c>
      <c r="M63" s="444">
        <f t="shared" si="4"/>
        <v>11066.14533017334</v>
      </c>
      <c r="N63" s="303">
        <f t="shared" si="5"/>
        <v>12176.591859130604</v>
      </c>
      <c r="P63" s="303">
        <f t="shared" si="6"/>
        <v>1110.4465289572636</v>
      </c>
    </row>
    <row r="64" spans="5:27">
      <c r="E64" s="407">
        <f>Módulo1!BI39</f>
        <v>4.1308717838897726</v>
      </c>
      <c r="F64" s="25">
        <f>Módulo1!BR39</f>
        <v>6014.2650094052769</v>
      </c>
      <c r="G64" s="305">
        <f t="shared" si="7"/>
        <v>0.57446939358562221</v>
      </c>
      <c r="H64" s="305">
        <f t="shared" si="8"/>
        <v>2059598.7001428511</v>
      </c>
      <c r="I64" s="26">
        <f t="shared" si="2"/>
        <v>4.1523017624621801</v>
      </c>
      <c r="K64" s="303">
        <f t="shared" si="3"/>
        <v>2.1429978572407471E-2</v>
      </c>
      <c r="M64" s="444">
        <f t="shared" si="4"/>
        <v>13516.734517514586</v>
      </c>
      <c r="N64" s="303">
        <f t="shared" si="5"/>
        <v>14200.438733796915</v>
      </c>
      <c r="P64" s="303">
        <f t="shared" si="6"/>
        <v>683.70421628232907</v>
      </c>
    </row>
    <row r="65" spans="5:16">
      <c r="E65" s="407">
        <f>Módulo1!BI40</f>
        <v>4.2010995958803807</v>
      </c>
      <c r="F65" s="25">
        <f>Módulo1!BR40</f>
        <v>9138.3138678329215</v>
      </c>
      <c r="G65" s="305">
        <f t="shared" si="7"/>
        <v>0.640734231800134</v>
      </c>
      <c r="H65" s="305">
        <f t="shared" si="8"/>
        <v>2303220.8097898834</v>
      </c>
      <c r="I65" s="26">
        <f t="shared" si="2"/>
        <v>4.2008547291737059</v>
      </c>
      <c r="K65" s="303">
        <f t="shared" si="3"/>
        <v>2.448667066747845E-4</v>
      </c>
      <c r="M65" s="444">
        <f t="shared" si="4"/>
        <v>15889.110886049273</v>
      </c>
      <c r="N65" s="303">
        <f t="shared" si="5"/>
        <v>15880.154710506913</v>
      </c>
      <c r="P65" s="303">
        <f t="shared" si="6"/>
        <v>8.9561755423601426</v>
      </c>
    </row>
    <row r="66" spans="5:16" ht="15.75" thickBot="1">
      <c r="E66" s="408">
        <f>Módulo1!BI41</f>
        <v>4.2571417175335542</v>
      </c>
      <c r="F66" s="27">
        <f>Módulo1!BR41</f>
        <v>12869.855365624326</v>
      </c>
      <c r="G66" s="2">
        <f t="shared" si="7"/>
        <v>0.69135959831334937</v>
      </c>
      <c r="H66" s="2">
        <f t="shared" si="8"/>
        <v>2491268.4856097363</v>
      </c>
      <c r="I66" s="28">
        <f t="shared" si="2"/>
        <v>4.2349396876543723</v>
      </c>
      <c r="K66" s="303">
        <f t="shared" si="3"/>
        <v>2.220202987918185E-2</v>
      </c>
      <c r="M66" s="444">
        <f t="shared" si="4"/>
        <v>18077.639332989751</v>
      </c>
      <c r="N66" s="303">
        <f t="shared" si="5"/>
        <v>17176.69830384263</v>
      </c>
      <c r="P66" s="303">
        <f t="shared" si="6"/>
        <v>900.9410291471213</v>
      </c>
    </row>
    <row r="67" spans="5:16">
      <c r="E67" s="409">
        <f>Módulo1!DB13</f>
        <v>2.0361940192843342</v>
      </c>
      <c r="F67" s="415">
        <f>Módulo1!DK13</f>
        <v>0.23711982582731608</v>
      </c>
      <c r="G67" s="413">
        <f>($C$2+$B$17*3*F67/$B$16)^$C$4/($C$3+($B$17*3*F67/$B$16)^$C$4)</f>
        <v>7.2301364157297083E-3</v>
      </c>
      <c r="H67" s="413">
        <f>G67*(4200000*(1-$B$16/100)+3*F67*($B$16*$B$17/10000))+(1-G67)*((1-$B$16/100)/4200000+$B$16/(3*$B$17*F67))^(-1)</f>
        <v>23338.049355298321</v>
      </c>
      <c r="I67" s="414">
        <f t="shared" si="2"/>
        <v>2.2065837073525363</v>
      </c>
      <c r="K67" s="303">
        <f t="shared" si="3"/>
        <v>0.17038968806820209</v>
      </c>
      <c r="M67" s="444">
        <f t="shared" si="4"/>
        <v>108.69110882545556</v>
      </c>
      <c r="N67" s="303">
        <f t="shared" si="5"/>
        <v>160.91024917293672</v>
      </c>
      <c r="P67" s="303">
        <f t="shared" si="6"/>
        <v>52.219140347481158</v>
      </c>
    </row>
    <row r="68" spans="5:16">
      <c r="E68" s="409">
        <f>Módulo1!DB14</f>
        <v>2.2499478146998562</v>
      </c>
      <c r="F68" s="25">
        <f>Módulo1!DK14</f>
        <v>1.1696223850040215</v>
      </c>
      <c r="G68" s="305">
        <f t="shared" ref="G68:G95" si="9">($C$2+$B$17*3*F68/$B$16)^$C$4/($C$3+($B$17*3*F68/$B$16)^$C$4)</f>
        <v>8.0011599919920188E-3</v>
      </c>
      <c r="H68" s="305">
        <f t="shared" ref="H68:H95" si="10">G68*(4200000*(1-$B$16/100)+3*F68*($B$16*$B$17/10000))+(1-G68)*((1-$B$16/100)/4200000+$B$16/(3*$B$17*F68))^(-1)</f>
        <v>25831.939326367392</v>
      </c>
      <c r="I68" s="26">
        <f t="shared" si="2"/>
        <v>2.2506761653461029</v>
      </c>
      <c r="K68" s="303">
        <f t="shared" si="3"/>
        <v>7.2835064624676704E-4</v>
      </c>
      <c r="M68" s="444">
        <f t="shared" si="4"/>
        <v>177.80657428767441</v>
      </c>
      <c r="N68" s="303">
        <f t="shared" si="5"/>
        <v>178.10502198986492</v>
      </c>
      <c r="P68" s="303">
        <f t="shared" si="6"/>
        <v>0.29844770219051497</v>
      </c>
    </row>
    <row r="69" spans="5:16">
      <c r="E69" s="409">
        <f>Módulo1!DB15</f>
        <v>2.543393382821034</v>
      </c>
      <c r="F69" s="25">
        <f>Módulo1!DK15</f>
        <v>5.9973687197345411</v>
      </c>
      <c r="G69" s="305">
        <f t="shared" si="9"/>
        <v>1.1520696141917272E-2</v>
      </c>
      <c r="H69" s="305">
        <f t="shared" si="10"/>
        <v>37219.0549890736</v>
      </c>
      <c r="I69" s="26">
        <f t="shared" si="2"/>
        <v>2.4092844953742429</v>
      </c>
      <c r="K69" s="303">
        <f t="shared" si="3"/>
        <v>0.13410888744679106</v>
      </c>
      <c r="M69" s="444">
        <f t="shared" si="4"/>
        <v>349.45670914806067</v>
      </c>
      <c r="N69" s="303">
        <f t="shared" si="5"/>
        <v>256.61645157646524</v>
      </c>
      <c r="P69" s="303">
        <f t="shared" si="6"/>
        <v>92.84025757159543</v>
      </c>
    </row>
    <row r="70" spans="5:16">
      <c r="E70" s="409">
        <f>Módulo1!DB16</f>
        <v>3.1628891671682906</v>
      </c>
      <c r="F70" s="25">
        <f>Módulo1!DK16</f>
        <v>90.781963395542419</v>
      </c>
      <c r="G70" s="305">
        <f t="shared" si="9"/>
        <v>4.6056188874063757E-2</v>
      </c>
      <c r="H70" s="305">
        <f t="shared" si="10"/>
        <v>149148.83575813402</v>
      </c>
      <c r="I70" s="26">
        <f t="shared" si="2"/>
        <v>3.012139021048704</v>
      </c>
      <c r="K70" s="303">
        <f t="shared" si="3"/>
        <v>0.15075014611958659</v>
      </c>
      <c r="M70" s="444">
        <f t="shared" si="4"/>
        <v>1455.0876918672766</v>
      </c>
      <c r="N70" s="303">
        <f t="shared" si="5"/>
        <v>1028.3454268317532</v>
      </c>
      <c r="P70" s="303">
        <f t="shared" si="6"/>
        <v>426.74226503552336</v>
      </c>
    </row>
    <row r="71" spans="5:16">
      <c r="E71" s="409">
        <f>Módulo1!DB17</f>
        <v>3.2738970468114639</v>
      </c>
      <c r="F71" s="25">
        <f>Módulo1!DK17</f>
        <v>143.47289149153877</v>
      </c>
      <c r="G71" s="305">
        <f t="shared" si="9"/>
        <v>6.0657162247132856E-2</v>
      </c>
      <c r="H71" s="305">
        <f t="shared" si="10"/>
        <v>196551.39473341563</v>
      </c>
      <c r="I71" s="26">
        <f t="shared" si="2"/>
        <v>3.1319952833306206</v>
      </c>
      <c r="K71" s="303">
        <f t="shared" si="3"/>
        <v>0.14190176348084327</v>
      </c>
      <c r="M71" s="444">
        <f t="shared" si="4"/>
        <v>1878.8713616220532</v>
      </c>
      <c r="N71" s="303">
        <f t="shared" si="5"/>
        <v>1355.174694352165</v>
      </c>
      <c r="P71" s="303">
        <f t="shared" si="6"/>
        <v>523.69666726988817</v>
      </c>
    </row>
    <row r="72" spans="5:16">
      <c r="E72" s="409">
        <f>Módulo1!DB18</f>
        <v>3.3372770510180461</v>
      </c>
      <c r="F72" s="25">
        <f>Módulo1!DK18</f>
        <v>186.59778637919268</v>
      </c>
      <c r="G72" s="305">
        <f t="shared" si="9"/>
        <v>7.1053966790661893E-2</v>
      </c>
      <c r="H72" s="305">
        <f t="shared" si="10"/>
        <v>230329.6124462038</v>
      </c>
      <c r="I72" s="26">
        <f t="shared" si="2"/>
        <v>3.200868930248832</v>
      </c>
      <c r="K72" s="303">
        <f t="shared" si="3"/>
        <v>0.13640812076921405</v>
      </c>
      <c r="M72" s="444">
        <f t="shared" si="4"/>
        <v>2174.0876600215602</v>
      </c>
      <c r="N72" s="303">
        <f t="shared" si="5"/>
        <v>1588.0673987095895</v>
      </c>
      <c r="P72" s="303">
        <f t="shared" si="6"/>
        <v>586.02026131197067</v>
      </c>
    </row>
    <row r="73" spans="5:16">
      <c r="E73" s="409">
        <f>Módulo1!DB19</f>
        <v>3.3813602661348598</v>
      </c>
      <c r="F73" s="25">
        <f>Módulo1!DK19</f>
        <v>224.30809195822349</v>
      </c>
      <c r="G73" s="305">
        <f t="shared" si="9"/>
        <v>7.9347375225943387E-2</v>
      </c>
      <c r="H73" s="305">
        <f t="shared" si="10"/>
        <v>257288.01488219452</v>
      </c>
      <c r="I73" s="26">
        <f t="shared" si="2"/>
        <v>3.2489387095602691</v>
      </c>
      <c r="K73" s="303">
        <f t="shared" si="3"/>
        <v>0.13242155657459076</v>
      </c>
      <c r="M73" s="444">
        <f t="shared" si="4"/>
        <v>2406.3581508756383</v>
      </c>
      <c r="N73" s="303">
        <f t="shared" si="5"/>
        <v>1773.9391134891614</v>
      </c>
      <c r="P73" s="303">
        <f t="shared" si="6"/>
        <v>632.41903738647693</v>
      </c>
    </row>
    <row r="74" spans="5:16">
      <c r="E74" s="409">
        <f>Módulo1!DB20</f>
        <v>3.4149826412723434</v>
      </c>
      <c r="F74" s="25">
        <f>Módulo1!DK20</f>
        <v>258.35763773255024</v>
      </c>
      <c r="G74" s="305">
        <f t="shared" si="9"/>
        <v>8.6333776409010327E-2</v>
      </c>
      <c r="H74" s="305">
        <f t="shared" si="10"/>
        <v>280007.16380506381</v>
      </c>
      <c r="I74" s="26">
        <f t="shared" ref="I74:I137" si="11">LOG(H74*0.00689476)</f>
        <v>3.2856882960317608</v>
      </c>
      <c r="K74" s="303">
        <f t="shared" ref="K74:K137" si="12">ABS(E74-I74)</f>
        <v>0.12929434524058259</v>
      </c>
      <c r="M74" s="444">
        <f t="shared" ref="M74:M137" si="13">10^E74</f>
        <v>2600.0556370009263</v>
      </c>
      <c r="N74" s="303">
        <f t="shared" ref="N74:N137" si="14">10^I74</f>
        <v>1930.5821927166028</v>
      </c>
      <c r="P74" s="303">
        <f t="shared" ref="P74:P137" si="15">ABS(M74-N74)</f>
        <v>669.47344428432348</v>
      </c>
    </row>
    <row r="75" spans="5:16">
      <c r="E75" s="409">
        <f>Módulo1!DB21</f>
        <v>3.4420542580677216</v>
      </c>
      <c r="F75" s="25">
        <f>Módulo1!DK21</f>
        <v>289.6981294624336</v>
      </c>
      <c r="G75" s="305">
        <f t="shared" si="9"/>
        <v>9.2413952360924173E-2</v>
      </c>
      <c r="H75" s="305">
        <f t="shared" si="10"/>
        <v>299786.10700750246</v>
      </c>
      <c r="I75" s="26">
        <f t="shared" si="11"/>
        <v>3.3153306558617848</v>
      </c>
      <c r="K75" s="303">
        <f t="shared" si="12"/>
        <v>0.12672360220593681</v>
      </c>
      <c r="M75" s="444">
        <f t="shared" si="13"/>
        <v>2767.2873515899569</v>
      </c>
      <c r="N75" s="303">
        <f t="shared" si="14"/>
        <v>2066.9532591510492</v>
      </c>
      <c r="P75" s="303">
        <f t="shared" si="15"/>
        <v>700.33409243890765</v>
      </c>
    </row>
    <row r="76" spans="5:16">
      <c r="E76" s="409">
        <f>Módulo1!DB22</f>
        <v>3.4646469196965723</v>
      </c>
      <c r="F76" s="25">
        <f>Módulo1!DK22</f>
        <v>318.9192081179292</v>
      </c>
      <c r="G76" s="305">
        <f t="shared" si="9"/>
        <v>9.782199744478301E-2</v>
      </c>
      <c r="H76" s="305">
        <f t="shared" si="10"/>
        <v>317383.79475344915</v>
      </c>
      <c r="I76" s="26">
        <f t="shared" si="11"/>
        <v>3.3401039018144818</v>
      </c>
      <c r="K76" s="303">
        <f t="shared" si="12"/>
        <v>0.12454301788209055</v>
      </c>
      <c r="M76" s="444">
        <f t="shared" si="13"/>
        <v>2915.0561171948766</v>
      </c>
      <c r="N76" s="303">
        <f t="shared" si="14"/>
        <v>2188.285092714294</v>
      </c>
      <c r="P76" s="303">
        <f t="shared" si="15"/>
        <v>726.77102448058258</v>
      </c>
    </row>
    <row r="77" spans="5:16">
      <c r="E77" s="409">
        <f>Módulo1!DB23</f>
        <v>3.4839892547218807</v>
      </c>
      <c r="F77" s="25">
        <f>Módulo1!DK23</f>
        <v>346.41812686557785</v>
      </c>
      <c r="G77" s="305">
        <f t="shared" si="9"/>
        <v>0.10270811617678513</v>
      </c>
      <c r="H77" s="305">
        <f t="shared" si="10"/>
        <v>333287.30259343627</v>
      </c>
      <c r="I77" s="26">
        <f t="shared" si="11"/>
        <v>3.3613379218495787</v>
      </c>
      <c r="K77" s="303">
        <f t="shared" si="12"/>
        <v>0.12265133287230201</v>
      </c>
      <c r="M77" s="444">
        <f t="shared" si="13"/>
        <v>3047.8195797953581</v>
      </c>
      <c r="N77" s="303">
        <f t="shared" si="14"/>
        <v>2297.9359624291242</v>
      </c>
      <c r="P77" s="303">
        <f t="shared" si="15"/>
        <v>749.88361736623392</v>
      </c>
    </row>
    <row r="78" spans="5:16">
      <c r="E78" s="409">
        <f>Módulo1!DB24</f>
        <v>3.5008688067796947</v>
      </c>
      <c r="F78" s="25">
        <f>Módulo1!DK24</f>
        <v>372.47856605571292</v>
      </c>
      <c r="G78" s="305">
        <f t="shared" si="9"/>
        <v>0.10717518109762578</v>
      </c>
      <c r="H78" s="305">
        <f t="shared" si="10"/>
        <v>347830.28228155937</v>
      </c>
      <c r="I78" s="26">
        <f t="shared" si="11"/>
        <v>3.3798865426109956</v>
      </c>
      <c r="K78" s="303">
        <f t="shared" si="12"/>
        <v>0.12098226416869906</v>
      </c>
      <c r="M78" s="444">
        <f t="shared" si="13"/>
        <v>3168.610133445633</v>
      </c>
      <c r="N78" s="303">
        <f t="shared" si="14"/>
        <v>2398.2063170636065</v>
      </c>
      <c r="P78" s="303">
        <f t="shared" si="15"/>
        <v>770.40381638202643</v>
      </c>
    </row>
    <row r="79" spans="5:16">
      <c r="E79" s="409">
        <f>Módulo1!DB25</f>
        <v>3.515820102704315</v>
      </c>
      <c r="F79" s="25">
        <f>Módulo1!DK25</f>
        <v>397.31199377791148</v>
      </c>
      <c r="G79" s="305">
        <f t="shared" si="9"/>
        <v>0.1112971201044427</v>
      </c>
      <c r="H79" s="305">
        <f t="shared" si="10"/>
        <v>361252.54808502394</v>
      </c>
      <c r="I79" s="26">
        <f t="shared" si="11"/>
        <v>3.3963300724592345</v>
      </c>
      <c r="K79" s="303">
        <f t="shared" si="12"/>
        <v>0.11949003024508054</v>
      </c>
      <c r="M79" s="444">
        <f t="shared" si="13"/>
        <v>3279.5941472760874</v>
      </c>
      <c r="N79" s="303">
        <f t="shared" si="14"/>
        <v>2490.7496184347019</v>
      </c>
      <c r="P79" s="303">
        <f t="shared" si="15"/>
        <v>788.84452884138545</v>
      </c>
    </row>
    <row r="80" spans="5:16">
      <c r="E80" s="409">
        <f>Módulo1!DB26</f>
        <v>3.5292222342925816</v>
      </c>
      <c r="F80" s="25">
        <f>Módulo1!DK26</f>
        <v>421.08134695523484</v>
      </c>
      <c r="G80" s="305">
        <f t="shared" si="9"/>
        <v>0.11512906464202731</v>
      </c>
      <c r="H80" s="305">
        <f t="shared" si="10"/>
        <v>373732.96794335241</v>
      </c>
      <c r="I80" s="26">
        <f t="shared" si="11"/>
        <v>3.411080563168746</v>
      </c>
      <c r="K80" s="303">
        <f t="shared" si="12"/>
        <v>0.11814167112383567</v>
      </c>
      <c r="M80" s="444">
        <f t="shared" si="13"/>
        <v>3382.3787277112774</v>
      </c>
      <c r="N80" s="303">
        <f t="shared" si="14"/>
        <v>2576.7991180571121</v>
      </c>
      <c r="P80" s="303">
        <f t="shared" si="15"/>
        <v>805.57960965416532</v>
      </c>
    </row>
    <row r="81" spans="5:16">
      <c r="E81" s="409">
        <f>Módulo1!DB27</f>
        <v>3.5413535929224658</v>
      </c>
      <c r="F81" s="25">
        <f>Módulo1!DK27</f>
        <v>443.91551070797817</v>
      </c>
      <c r="G81" s="305">
        <f t="shared" si="9"/>
        <v>0.11871335653236324</v>
      </c>
      <c r="H81" s="305">
        <f t="shared" si="10"/>
        <v>385408.93467626069</v>
      </c>
      <c r="I81" s="26">
        <f t="shared" si="11"/>
        <v>3.4244409317926854</v>
      </c>
      <c r="K81" s="303">
        <f t="shared" si="12"/>
        <v>0.11691266112978038</v>
      </c>
      <c r="M81" s="444">
        <f t="shared" si="13"/>
        <v>3478.1923288746425</v>
      </c>
      <c r="N81" s="303">
        <f t="shared" si="14"/>
        <v>2657.3021064484992</v>
      </c>
      <c r="P81" s="303">
        <f t="shared" si="15"/>
        <v>820.89022242614328</v>
      </c>
    </row>
    <row r="82" spans="5:16">
      <c r="E82" s="409">
        <f>Módulo1!DB28</f>
        <v>3.5524244981231186</v>
      </c>
      <c r="F82" s="25">
        <f>Módulo1!DK28</f>
        <v>465.91863913308873</v>
      </c>
      <c r="G82" s="305">
        <f t="shared" si="9"/>
        <v>0.12208330373938933</v>
      </c>
      <c r="H82" s="305">
        <f t="shared" si="10"/>
        <v>396388.54181029554</v>
      </c>
      <c r="I82" s="26">
        <f t="shared" si="11"/>
        <v>3.4366402454779252</v>
      </c>
      <c r="K82" s="303">
        <f t="shared" si="12"/>
        <v>0.11578425264519332</v>
      </c>
      <c r="M82" s="444">
        <f t="shared" si="13"/>
        <v>3567.9971444067451</v>
      </c>
      <c r="N82" s="303">
        <f t="shared" si="14"/>
        <v>2733.0038625319553</v>
      </c>
      <c r="P82" s="303">
        <f t="shared" si="15"/>
        <v>834.99328187478977</v>
      </c>
    </row>
    <row r="83" spans="5:16">
      <c r="E83" s="409">
        <f>Módulo1!DB29</f>
        <v>3.5625976249827147</v>
      </c>
      <c r="F83" s="25">
        <f>Módulo1!DK29</f>
        <v>487.17640959773718</v>
      </c>
      <c r="G83" s="305">
        <f t="shared" si="9"/>
        <v>0.12526563469150534</v>
      </c>
      <c r="H83" s="305">
        <f t="shared" si="10"/>
        <v>406758.54114838887</v>
      </c>
      <c r="I83" s="26">
        <f t="shared" si="11"/>
        <v>3.4478558344544266</v>
      </c>
      <c r="K83" s="303">
        <f t="shared" si="12"/>
        <v>0.11474179052828815</v>
      </c>
      <c r="M83" s="444">
        <f t="shared" si="13"/>
        <v>3652.5622391168959</v>
      </c>
      <c r="N83" s="303">
        <f t="shared" si="14"/>
        <v>2804.5025191682666</v>
      </c>
      <c r="P83" s="303">
        <f t="shared" si="15"/>
        <v>848.05971994862921</v>
      </c>
    </row>
    <row r="84" spans="5:16">
      <c r="E84" s="409">
        <f>Módulo1!DB30</f>
        <v>3.5720013193525535</v>
      </c>
      <c r="F84" s="25">
        <f>Módulo1!DK30</f>
        <v>507.76036546836838</v>
      </c>
      <c r="G84" s="305">
        <f t="shared" si="9"/>
        <v>0.12828216159787439</v>
      </c>
      <c r="H84" s="305">
        <f t="shared" si="10"/>
        <v>416589.73625206336</v>
      </c>
      <c r="I84" s="26">
        <f t="shared" si="11"/>
        <v>3.4582277191936579</v>
      </c>
      <c r="K84" s="303">
        <f t="shared" si="12"/>
        <v>0.11377360015889559</v>
      </c>
      <c r="M84" s="444">
        <f t="shared" si="13"/>
        <v>3732.5129170213058</v>
      </c>
      <c r="N84" s="303">
        <f t="shared" si="14"/>
        <v>2872.2862499212761</v>
      </c>
      <c r="P84" s="303">
        <f t="shared" si="15"/>
        <v>860.22666710002977</v>
      </c>
    </row>
    <row r="85" spans="5:16">
      <c r="E85" s="409">
        <f>Módulo1!DB31</f>
        <v>3.5807385756921857</v>
      </c>
      <c r="F85" s="25">
        <f>Módulo1!DK31</f>
        <v>527.73101937027661</v>
      </c>
      <c r="G85" s="305">
        <f t="shared" si="9"/>
        <v>0.13115094266431984</v>
      </c>
      <c r="H85" s="305">
        <f t="shared" si="10"/>
        <v>425940.75142390514</v>
      </c>
      <c r="I85" s="26">
        <f t="shared" si="11"/>
        <v>3.467868346119138</v>
      </c>
      <c r="K85" s="303">
        <f t="shared" si="12"/>
        <v>0.11287022957304771</v>
      </c>
      <c r="M85" s="444">
        <f t="shared" si="13"/>
        <v>3808.3650919315151</v>
      </c>
      <c r="N85" s="303">
        <f t="shared" si="14"/>
        <v>2936.7592552874871</v>
      </c>
      <c r="P85" s="303">
        <f t="shared" si="15"/>
        <v>871.60583664402793</v>
      </c>
    </row>
    <row r="86" spans="5:16">
      <c r="E86" s="409">
        <f>Módulo1!DB32</f>
        <v>3.5888932672356697</v>
      </c>
      <c r="F86" s="25">
        <f>Módulo1!DK32</f>
        <v>547.14012564713835</v>
      </c>
      <c r="G86" s="305">
        <f t="shared" si="9"/>
        <v>0.13388711558451721</v>
      </c>
      <c r="H86" s="305">
        <f t="shared" si="10"/>
        <v>434860.73491196462</v>
      </c>
      <c r="I86" s="26">
        <f t="shared" si="11"/>
        <v>3.4768693488760385</v>
      </c>
      <c r="K86" s="303">
        <f t="shared" si="12"/>
        <v>0.11202391835963121</v>
      </c>
      <c r="M86" s="444">
        <f t="shared" si="13"/>
        <v>3880.5498538385345</v>
      </c>
      <c r="N86" s="303">
        <f t="shared" si="14"/>
        <v>2998.2604006416204</v>
      </c>
      <c r="P86" s="303">
        <f t="shared" si="15"/>
        <v>882.28945319691411</v>
      </c>
    </row>
    <row r="87" spans="5:16">
      <c r="E87" s="409">
        <f>Módulo1!DB33</f>
        <v>3.5965345780336913</v>
      </c>
      <c r="F87" s="25">
        <f>Módulo1!DK33</f>
        <v>566.03237991680874</v>
      </c>
      <c r="G87" s="305">
        <f t="shared" si="9"/>
        <v>0.13650350885178833</v>
      </c>
      <c r="H87" s="305">
        <f t="shared" si="10"/>
        <v>443391.34171090164</v>
      </c>
      <c r="I87" s="26">
        <f t="shared" si="11"/>
        <v>3.4853063616098865</v>
      </c>
      <c r="K87" s="303">
        <f t="shared" si="12"/>
        <v>0.11122821642380476</v>
      </c>
      <c r="M87" s="444">
        <f t="shared" si="13"/>
        <v>3949.4314302196062</v>
      </c>
      <c r="N87" s="303">
        <f t="shared" si="14"/>
        <v>3057.0768871746577</v>
      </c>
      <c r="P87" s="303">
        <f t="shared" si="15"/>
        <v>892.35454304494851</v>
      </c>
    </row>
    <row r="88" spans="5:16">
      <c r="E88" s="409">
        <f>Módulo1!DB34</f>
        <v>3.6037202247380131</v>
      </c>
      <c r="F88" s="25">
        <f>Módulo1!DK34</f>
        <v>584.44671374221684</v>
      </c>
      <c r="G88" s="305">
        <f t="shared" si="9"/>
        <v>0.13901109897437317</v>
      </c>
      <c r="H88" s="305">
        <f t="shared" si="10"/>
        <v>451568.21667352098</v>
      </c>
      <c r="I88" s="26">
        <f t="shared" si="11"/>
        <v>3.4932425202018993</v>
      </c>
      <c r="K88" s="303">
        <f t="shared" si="12"/>
        <v>0.11047770453611383</v>
      </c>
      <c r="M88" s="444">
        <f t="shared" si="13"/>
        <v>4015.3205801222675</v>
      </c>
      <c r="N88" s="303">
        <f t="shared" si="14"/>
        <v>3113.4544775919267</v>
      </c>
      <c r="P88" s="303">
        <f t="shared" si="15"/>
        <v>901.86610253034087</v>
      </c>
    </row>
    <row r="89" spans="5:16">
      <c r="E89" s="409">
        <f>Módulo1!DB35</f>
        <v>3.6104988435530796</v>
      </c>
      <c r="F89" s="25">
        <f>Módulo1!DK35</f>
        <v>602.41729695135837</v>
      </c>
      <c r="G89" s="305">
        <f t="shared" si="9"/>
        <v>0.14141935837359437</v>
      </c>
      <c r="H89" s="305">
        <f t="shared" si="10"/>
        <v>459422.12311142345</v>
      </c>
      <c r="I89" s="26">
        <f t="shared" si="11"/>
        <v>3.5007310578716604</v>
      </c>
      <c r="K89" s="303">
        <f t="shared" si="12"/>
        <v>0.10976778568141921</v>
      </c>
      <c r="M89" s="444">
        <f t="shared" si="13"/>
        <v>4078.4847574379037</v>
      </c>
      <c r="N89" s="303">
        <f t="shared" si="14"/>
        <v>3167.6052775437192</v>
      </c>
      <c r="P89" s="303">
        <f t="shared" si="15"/>
        <v>910.87947989418444</v>
      </c>
    </row>
    <row r="90" spans="5:16">
      <c r="E90" s="409">
        <f>Módulo1!DB36</f>
        <v>3.7524319011604357</v>
      </c>
      <c r="F90" s="25">
        <f>Módulo1!DK36</f>
        <v>1161.1292708698766</v>
      </c>
      <c r="G90" s="305">
        <f t="shared" si="9"/>
        <v>0.20268408796164919</v>
      </c>
      <c r="H90" s="305">
        <f t="shared" si="10"/>
        <v>659528.87836924568</v>
      </c>
      <c r="I90" s="26">
        <f t="shared" si="11"/>
        <v>3.6577529698729885</v>
      </c>
      <c r="K90" s="303">
        <f t="shared" si="12"/>
        <v>9.4678931287447199E-2</v>
      </c>
      <c r="M90" s="444">
        <f t="shared" si="13"/>
        <v>5654.9907797398464</v>
      </c>
      <c r="N90" s="303">
        <f t="shared" si="14"/>
        <v>4547.2933294251461</v>
      </c>
      <c r="P90" s="303">
        <f t="shared" si="15"/>
        <v>1107.6974503147003</v>
      </c>
    </row>
    <row r="91" spans="5:16">
      <c r="E91" s="409">
        <f>Módulo1!DB37</f>
        <v>3.8741160936857075</v>
      </c>
      <c r="F91" s="25">
        <f>Módulo1!DK37</f>
        <v>2129.7538385259854</v>
      </c>
      <c r="G91" s="305">
        <f t="shared" si="9"/>
        <v>0.2754405705804911</v>
      </c>
      <c r="H91" s="305">
        <f t="shared" si="10"/>
        <v>897966.5468083336</v>
      </c>
      <c r="I91" s="26">
        <f t="shared" si="11"/>
        <v>3.7917793109942459</v>
      </c>
      <c r="K91" s="303">
        <f t="shared" si="12"/>
        <v>8.2336782691461607E-2</v>
      </c>
      <c r="M91" s="444">
        <f t="shared" si="13"/>
        <v>7483.6952461626961</v>
      </c>
      <c r="N91" s="303">
        <f t="shared" si="14"/>
        <v>6191.2638282722319</v>
      </c>
      <c r="P91" s="303">
        <f t="shared" si="15"/>
        <v>1292.4314178904642</v>
      </c>
    </row>
    <row r="92" spans="5:16">
      <c r="E92" s="409">
        <f>Módulo1!DB38</f>
        <v>3.9758040961614514</v>
      </c>
      <c r="F92" s="25">
        <f>Módulo1!DK38</f>
        <v>3693.0359865479422</v>
      </c>
      <c r="G92" s="305">
        <f t="shared" si="9"/>
        <v>0.35400807419469044</v>
      </c>
      <c r="H92" s="305">
        <f t="shared" si="10"/>
        <v>1156532.9980584292</v>
      </c>
      <c r="I92" s="26">
        <f t="shared" si="11"/>
        <v>3.9016771819201064</v>
      </c>
      <c r="K92" s="303">
        <f t="shared" si="12"/>
        <v>7.4126914241344988E-2</v>
      </c>
      <c r="M92" s="444">
        <f t="shared" si="13"/>
        <v>9458.1042398615027</v>
      </c>
      <c r="N92" s="303">
        <f t="shared" si="14"/>
        <v>7974.0174536933428</v>
      </c>
      <c r="P92" s="303">
        <f t="shared" si="15"/>
        <v>1484.08678616816</v>
      </c>
    </row>
    <row r="93" spans="5:16">
      <c r="E93" s="409">
        <f>Módulo1!DB39</f>
        <v>4.0589799588712001</v>
      </c>
      <c r="F93" s="25">
        <f>Módulo1!DK39</f>
        <v>6014.2650094052769</v>
      </c>
      <c r="G93" s="305">
        <f t="shared" si="9"/>
        <v>0.43114743796771438</v>
      </c>
      <c r="H93" s="305">
        <f t="shared" si="10"/>
        <v>1411722.093364679</v>
      </c>
      <c r="I93" s="26">
        <f t="shared" si="11"/>
        <v>3.9882683648482575</v>
      </c>
      <c r="K93" s="303">
        <f t="shared" si="12"/>
        <v>7.0711594022942581E-2</v>
      </c>
      <c r="M93" s="444">
        <f t="shared" si="13"/>
        <v>11454.600813617313</v>
      </c>
      <c r="N93" s="303">
        <f t="shared" si="14"/>
        <v>9733.485020447064</v>
      </c>
      <c r="P93" s="303">
        <f t="shared" si="15"/>
        <v>1721.1157931702492</v>
      </c>
    </row>
    <row r="94" spans="5:16">
      <c r="E94" s="409">
        <f>Módulo1!DB40</f>
        <v>4.1258292291514245</v>
      </c>
      <c r="F94" s="25">
        <f>Módulo1!DK40</f>
        <v>9138.3138678329215</v>
      </c>
      <c r="G94" s="305">
        <f t="shared" si="9"/>
        <v>0.50028487283049061</v>
      </c>
      <c r="H94" s="305">
        <f t="shared" si="10"/>
        <v>1641863.6098814418</v>
      </c>
      <c r="I94" s="26">
        <f t="shared" si="11"/>
        <v>4.0538562307041976</v>
      </c>
      <c r="K94" s="303">
        <f t="shared" si="12"/>
        <v>7.1972998447226821E-2</v>
      </c>
      <c r="M94" s="444">
        <f t="shared" si="13"/>
        <v>13360.700512457001</v>
      </c>
      <c r="N94" s="303">
        <f t="shared" si="14"/>
        <v>11320.255542866176</v>
      </c>
      <c r="P94" s="303">
        <f t="shared" si="15"/>
        <v>2040.4449695908243</v>
      </c>
    </row>
    <row r="95" spans="5:16" ht="15.75" thickBot="1">
      <c r="E95" s="410">
        <f>Módulo1!DB41</f>
        <v>4.1788022333058343</v>
      </c>
      <c r="F95" s="27">
        <f>Módulo1!DK41</f>
        <v>12869.855365624326</v>
      </c>
      <c r="G95" s="2">
        <f t="shared" si="9"/>
        <v>0.55699974816776743</v>
      </c>
      <c r="H95" s="2">
        <f t="shared" si="10"/>
        <v>1831977.0706695633</v>
      </c>
      <c r="I95" s="28">
        <f t="shared" si="11"/>
        <v>4.1014391870632174</v>
      </c>
      <c r="K95" s="303">
        <f t="shared" si="12"/>
        <v>7.7363046242616917E-2</v>
      </c>
      <c r="M95" s="444">
        <f t="shared" si="13"/>
        <v>15093.926585006691</v>
      </c>
      <c r="N95" s="303">
        <f t="shared" si="14"/>
        <v>12631.04222776968</v>
      </c>
      <c r="P95" s="303">
        <f t="shared" si="15"/>
        <v>2462.8843572370115</v>
      </c>
    </row>
    <row r="96" spans="5:16">
      <c r="E96" s="407">
        <f>Módulo1!EU13</f>
        <v>2.2692105794916486</v>
      </c>
      <c r="F96" s="6">
        <f>Módulo1!FD13</f>
        <v>0.23711982582731608</v>
      </c>
      <c r="G96" s="48">
        <f>($C$2+$B$21*3*F96/$B$20)^$C$4/($C$3+($B$21*3*F96/$B$20)^$C$4)</f>
        <v>7.5249538054248249E-3</v>
      </c>
      <c r="H96" s="48">
        <f>G96*(4200000*(1-$B$20/100)+3*F96*($B$20*$B$21/10000))+(1-G96)*((1-$B$20/100)/4200000+$B$20/(3*$B$21*F96))^(-1)</f>
        <v>25950.864907394822</v>
      </c>
      <c r="I96" s="61">
        <f t="shared" si="11"/>
        <v>2.2526709902756745</v>
      </c>
      <c r="K96" s="303">
        <f t="shared" si="12"/>
        <v>1.6539589215974093E-2</v>
      </c>
      <c r="M96" s="444">
        <f t="shared" si="13"/>
        <v>185.87054805366796</v>
      </c>
      <c r="N96" s="303">
        <f t="shared" si="14"/>
        <v>178.92498532890971</v>
      </c>
      <c r="P96" s="303">
        <f t="shared" si="15"/>
        <v>6.945562724758247</v>
      </c>
    </row>
    <row r="97" spans="5:16">
      <c r="E97" s="407">
        <f>Módulo1!EU14</f>
        <v>2.4433077361560138</v>
      </c>
      <c r="F97" s="25">
        <f>Módulo1!FD14</f>
        <v>1.1696223850040215</v>
      </c>
      <c r="G97" s="305">
        <f t="shared" ref="G97:G124" si="16">($C$2+$B$21*3*F97/$B$20)^$C$4/($C$3+($B$21*3*F97/$B$20)^$C$4)</f>
        <v>9.3437379001661703E-3</v>
      </c>
      <c r="H97" s="305">
        <f t="shared" ref="H97:H121" si="17">G97*(4200000*(1-$B$20/100)+3*F97*($B$20*$B$21/10000))+(1-G97)*((1-$B$20/100)/4200000+$B$20/(3*$B$21*F97))^(-1)</f>
        <v>32235.420285942186</v>
      </c>
      <c r="I97" s="26">
        <f t="shared" si="11"/>
        <v>2.3468524903221755</v>
      </c>
      <c r="K97" s="303">
        <f t="shared" si="12"/>
        <v>9.6455245833838354E-2</v>
      </c>
      <c r="M97" s="444">
        <f t="shared" si="13"/>
        <v>277.52859443026381</v>
      </c>
      <c r="N97" s="303">
        <f t="shared" si="14"/>
        <v>222.25548637070281</v>
      </c>
      <c r="P97" s="303">
        <f t="shared" si="15"/>
        <v>55.273108059560997</v>
      </c>
    </row>
    <row r="98" spans="5:16">
      <c r="E98" s="407">
        <f>Módulo1!EU15</f>
        <v>2.6988327885451127</v>
      </c>
      <c r="F98" s="25">
        <f>Módulo1!FD15</f>
        <v>5.9973687197345411</v>
      </c>
      <c r="G98" s="305">
        <f t="shared" si="16"/>
        <v>1.6833240557916452E-2</v>
      </c>
      <c r="H98" s="305">
        <f t="shared" si="17"/>
        <v>58127.567790458692</v>
      </c>
      <c r="I98" s="26">
        <f t="shared" si="11"/>
        <v>2.6029013047185083</v>
      </c>
      <c r="K98" s="303">
        <f t="shared" si="12"/>
        <v>9.5931483826604325E-2</v>
      </c>
      <c r="M98" s="444">
        <f t="shared" si="13"/>
        <v>499.84204943630425</v>
      </c>
      <c r="N98" s="303">
        <f t="shared" si="14"/>
        <v>400.77562929894327</v>
      </c>
      <c r="P98" s="303">
        <f t="shared" si="15"/>
        <v>99.066420137360979</v>
      </c>
    </row>
    <row r="99" spans="5:16">
      <c r="E99" s="407">
        <f>Módulo1!EU16</f>
        <v>3.2883526795950413</v>
      </c>
      <c r="F99" s="25">
        <f>Módulo1!FD16</f>
        <v>90.781963395542419</v>
      </c>
      <c r="G99" s="305">
        <f t="shared" si="16"/>
        <v>7.9556402083606786E-2</v>
      </c>
      <c r="H99" s="305">
        <f t="shared" si="17"/>
        <v>275507.6024970896</v>
      </c>
      <c r="I99" s="26">
        <f t="shared" si="11"/>
        <v>3.2786527408957684</v>
      </c>
      <c r="K99" s="303">
        <f t="shared" si="12"/>
        <v>9.6999386992728809E-3</v>
      </c>
      <c r="M99" s="444">
        <f t="shared" si="13"/>
        <v>1942.4626622080868</v>
      </c>
      <c r="N99" s="303">
        <f t="shared" si="14"/>
        <v>1899.5587973928341</v>
      </c>
      <c r="P99" s="303">
        <f t="shared" si="15"/>
        <v>42.903864815252746</v>
      </c>
    </row>
    <row r="100" spans="5:16">
      <c r="E100" s="407">
        <f>Módulo1!EU17</f>
        <v>3.3997812929883797</v>
      </c>
      <c r="F100" s="25">
        <f>Módulo1!FD17</f>
        <v>143.47289149153877</v>
      </c>
      <c r="G100" s="305">
        <f t="shared" si="16"/>
        <v>0.10437876533974749</v>
      </c>
      <c r="H100" s="305">
        <f t="shared" si="17"/>
        <v>361736.80905247538</v>
      </c>
      <c r="I100" s="26">
        <f t="shared" si="11"/>
        <v>3.3969118566731797</v>
      </c>
      <c r="K100" s="303">
        <f t="shared" si="12"/>
        <v>2.8694363151999802E-3</v>
      </c>
      <c r="M100" s="444">
        <f t="shared" si="13"/>
        <v>2510.6217853011972</v>
      </c>
      <c r="N100" s="303">
        <f t="shared" si="14"/>
        <v>2494.0884815826471</v>
      </c>
      <c r="P100" s="303">
        <f t="shared" si="15"/>
        <v>16.533303718550087</v>
      </c>
    </row>
    <row r="101" spans="5:16">
      <c r="E101" s="407">
        <f>Módulo1!EU18</f>
        <v>3.4640285634687578</v>
      </c>
      <c r="F101" s="25">
        <f>Módulo1!FD18</f>
        <v>186.59778637919268</v>
      </c>
      <c r="G101" s="305">
        <f t="shared" si="16"/>
        <v>0.12165384845415389</v>
      </c>
      <c r="H101" s="305">
        <f t="shared" si="17"/>
        <v>421806.93425108871</v>
      </c>
      <c r="I101" s="26">
        <f t="shared" si="11"/>
        <v>3.4636328684004871</v>
      </c>
      <c r="K101" s="303">
        <f t="shared" si="12"/>
        <v>3.956950682706406E-4</v>
      </c>
      <c r="M101" s="444">
        <f t="shared" si="13"/>
        <v>2910.908561695403</v>
      </c>
      <c r="N101" s="303">
        <f t="shared" si="14"/>
        <v>2908.2575779970366</v>
      </c>
      <c r="P101" s="303">
        <f t="shared" si="15"/>
        <v>2.6509836983664172</v>
      </c>
    </row>
    <row r="102" spans="5:16">
      <c r="E102" s="407">
        <f>Módulo1!EU19</f>
        <v>3.5089607457974465</v>
      </c>
      <c r="F102" s="25">
        <f>Módulo1!FD19</f>
        <v>224.30809195822349</v>
      </c>
      <c r="G102" s="305">
        <f t="shared" si="16"/>
        <v>0.13521291604583408</v>
      </c>
      <c r="H102" s="305">
        <f t="shared" si="17"/>
        <v>468988.42266845994</v>
      </c>
      <c r="I102" s="26">
        <f t="shared" si="11"/>
        <v>3.509681275361368</v>
      </c>
      <c r="K102" s="303">
        <f t="shared" si="12"/>
        <v>7.2052956392143486E-4</v>
      </c>
      <c r="M102" s="444">
        <f t="shared" si="13"/>
        <v>3228.202323773121</v>
      </c>
      <c r="N102" s="303">
        <f t="shared" si="14"/>
        <v>3233.5626170775945</v>
      </c>
      <c r="P102" s="303">
        <f t="shared" si="15"/>
        <v>5.3602933044735437</v>
      </c>
    </row>
    <row r="103" spans="5:16">
      <c r="E103" s="407">
        <f>Módulo1!EU20</f>
        <v>3.5433573133796386</v>
      </c>
      <c r="F103" s="25">
        <f>Módulo1!FD20</f>
        <v>258.35763773255024</v>
      </c>
      <c r="G103" s="305">
        <f t="shared" si="16"/>
        <v>0.14648936327658188</v>
      </c>
      <c r="H103" s="305">
        <f t="shared" si="17"/>
        <v>508248.86459989438</v>
      </c>
      <c r="I103" s="26">
        <f t="shared" si="11"/>
        <v>3.5445955705206003</v>
      </c>
      <c r="K103" s="303">
        <f t="shared" si="12"/>
        <v>1.2382571409617071E-3</v>
      </c>
      <c r="M103" s="444">
        <f t="shared" si="13"/>
        <v>3494.2768693985568</v>
      </c>
      <c r="N103" s="303">
        <f t="shared" si="14"/>
        <v>3504.2539416887707</v>
      </c>
      <c r="P103" s="303">
        <f t="shared" si="15"/>
        <v>9.9770722902139823</v>
      </c>
    </row>
    <row r="104" spans="5:16">
      <c r="E104" s="407">
        <f>Módulo1!EU21</f>
        <v>3.5711275849195272</v>
      </c>
      <c r="F104" s="25">
        <f>Módulo1!FD21</f>
        <v>289.6981294624336</v>
      </c>
      <c r="G104" s="305">
        <f t="shared" si="16"/>
        <v>0.15619788656845271</v>
      </c>
      <c r="H104" s="305">
        <f t="shared" si="17"/>
        <v>542066.12873569806</v>
      </c>
      <c r="I104" s="26">
        <f t="shared" si="11"/>
        <v>3.5725714244270947</v>
      </c>
      <c r="K104" s="303">
        <f t="shared" si="12"/>
        <v>1.4438395075675459E-3</v>
      </c>
      <c r="M104" s="444">
        <f t="shared" si="13"/>
        <v>3725.0112174888641</v>
      </c>
      <c r="N104" s="303">
        <f t="shared" si="14"/>
        <v>3737.4158617617459</v>
      </c>
      <c r="P104" s="303">
        <f t="shared" si="15"/>
        <v>12.404644272881796</v>
      </c>
    </row>
    <row r="105" spans="5:16">
      <c r="E105" s="407">
        <f>Módulo1!EU22</f>
        <v>3.5943522518811064</v>
      </c>
      <c r="F105" s="25">
        <f>Módulo1!FD22</f>
        <v>318.9192081179292</v>
      </c>
      <c r="G105" s="305">
        <f t="shared" si="16"/>
        <v>0.16475281527620836</v>
      </c>
      <c r="H105" s="305">
        <f t="shared" si="17"/>
        <v>571877.18648613547</v>
      </c>
      <c r="I105" s="26">
        <f t="shared" si="11"/>
        <v>3.59582192527263</v>
      </c>
      <c r="K105" s="303">
        <f t="shared" si="12"/>
        <v>1.469673391523596E-3</v>
      </c>
      <c r="M105" s="444">
        <f t="shared" si="13"/>
        <v>3929.6353494190535</v>
      </c>
      <c r="N105" s="303">
        <f t="shared" si="14"/>
        <v>3942.9559502971479</v>
      </c>
      <c r="P105" s="303">
        <f t="shared" si="15"/>
        <v>13.32060087809441</v>
      </c>
    </row>
    <row r="106" spans="5:16">
      <c r="E106" s="407">
        <f>Módulo1!EU23</f>
        <v>3.6142695051570186</v>
      </c>
      <c r="F106" s="25">
        <f>Módulo1!FD23</f>
        <v>346.41812686557785</v>
      </c>
      <c r="G106" s="305">
        <f t="shared" si="16"/>
        <v>0.17241829272201845</v>
      </c>
      <c r="H106" s="305">
        <f t="shared" si="17"/>
        <v>598598.4012875004</v>
      </c>
      <c r="I106" s="26">
        <f t="shared" si="11"/>
        <v>3.6156547060090207</v>
      </c>
      <c r="K106" s="303">
        <f t="shared" si="12"/>
        <v>1.3852008520021108E-3</v>
      </c>
      <c r="M106" s="444">
        <f t="shared" si="13"/>
        <v>4114.0494276397903</v>
      </c>
      <c r="N106" s="303">
        <f t="shared" si="14"/>
        <v>4127.1923132610091</v>
      </c>
      <c r="P106" s="303">
        <f t="shared" si="15"/>
        <v>13.142885621218738</v>
      </c>
    </row>
    <row r="107" spans="5:16">
      <c r="E107" s="407">
        <f>Módulo1!EU24</f>
        <v>3.6316752556814604</v>
      </c>
      <c r="F107" s="25">
        <f>Módulo1!FD24</f>
        <v>372.47856605571292</v>
      </c>
      <c r="G107" s="305">
        <f t="shared" si="16"/>
        <v>0.17937419488934692</v>
      </c>
      <c r="H107" s="305">
        <f t="shared" si="17"/>
        <v>622853.95719910332</v>
      </c>
      <c r="I107" s="26">
        <f t="shared" si="11"/>
        <v>3.6329053814105534</v>
      </c>
      <c r="K107" s="303">
        <f t="shared" si="12"/>
        <v>1.230125729092979E-3</v>
      </c>
      <c r="M107" s="444">
        <f t="shared" si="13"/>
        <v>4282.2819240759645</v>
      </c>
      <c r="N107" s="303">
        <f t="shared" si="14"/>
        <v>4294.428549938094</v>
      </c>
      <c r="P107" s="303">
        <f t="shared" si="15"/>
        <v>12.14662586212944</v>
      </c>
    </row>
    <row r="108" spans="5:16">
      <c r="E108" s="407">
        <f>Módulo1!EU25</f>
        <v>3.6471109822765824</v>
      </c>
      <c r="F108" s="25">
        <f>Módulo1!FD25</f>
        <v>397.31199377791148</v>
      </c>
      <c r="G108" s="305">
        <f t="shared" si="16"/>
        <v>0.18574911927578566</v>
      </c>
      <c r="H108" s="305">
        <f t="shared" si="17"/>
        <v>645090.20111371914</v>
      </c>
      <c r="I108" s="26">
        <f t="shared" si="11"/>
        <v>3.6481395984332865</v>
      </c>
      <c r="K108" s="303">
        <f t="shared" si="12"/>
        <v>1.0286161567041319E-3</v>
      </c>
      <c r="M108" s="444">
        <f t="shared" si="13"/>
        <v>4437.2202089203365</v>
      </c>
      <c r="N108" s="303">
        <f t="shared" si="14"/>
        <v>4447.7421150308282</v>
      </c>
      <c r="P108" s="303">
        <f t="shared" si="15"/>
        <v>10.521906110491727</v>
      </c>
    </row>
    <row r="109" spans="5:16">
      <c r="E109" s="407">
        <f>Módulo1!EU26</f>
        <v>3.66096148016236</v>
      </c>
      <c r="F109" s="25">
        <f>Módulo1!FD26</f>
        <v>421.08134695523484</v>
      </c>
      <c r="G109" s="305">
        <f t="shared" si="16"/>
        <v>0.19163851150522965</v>
      </c>
      <c r="H109" s="305">
        <f t="shared" si="17"/>
        <v>665638.48375671299</v>
      </c>
      <c r="I109" s="26">
        <f t="shared" si="11"/>
        <v>3.661757576057231</v>
      </c>
      <c r="K109" s="303">
        <f t="shared" si="12"/>
        <v>7.9609589487095178E-4</v>
      </c>
      <c r="M109" s="444">
        <f t="shared" si="13"/>
        <v>4581.0125352847163</v>
      </c>
      <c r="N109" s="303">
        <f t="shared" si="14"/>
        <v>4589.4175922664335</v>
      </c>
      <c r="P109" s="303">
        <f t="shared" si="15"/>
        <v>8.40505698171728</v>
      </c>
    </row>
    <row r="110" spans="5:16">
      <c r="E110" s="407">
        <f>Módulo1!EU27</f>
        <v>3.6735098232806109</v>
      </c>
      <c r="F110" s="25">
        <f>Módulo1!FD27</f>
        <v>443.91551070797817</v>
      </c>
      <c r="G110" s="305">
        <f t="shared" si="16"/>
        <v>0.19711535193281859</v>
      </c>
      <c r="H110" s="305">
        <f t="shared" si="17"/>
        <v>684752.21455772163</v>
      </c>
      <c r="I110" s="26">
        <f t="shared" si="11"/>
        <v>3.6740525988799337</v>
      </c>
      <c r="K110" s="303">
        <f t="shared" si="12"/>
        <v>5.4277559932280894E-4</v>
      </c>
      <c r="M110" s="444">
        <f t="shared" si="13"/>
        <v>4715.3053673650993</v>
      </c>
      <c r="N110" s="303">
        <f t="shared" si="14"/>
        <v>4721.2021788439979</v>
      </c>
      <c r="P110" s="303">
        <f t="shared" si="15"/>
        <v>5.8968114788985986</v>
      </c>
    </row>
    <row r="111" spans="5:16">
      <c r="E111" s="407">
        <f>Módulo1!EU28</f>
        <v>3.6849701980392586</v>
      </c>
      <c r="F111" s="25">
        <f>Módulo1!FD28</f>
        <v>465.91863913308873</v>
      </c>
      <c r="G111" s="305">
        <f t="shared" si="16"/>
        <v>0.20223681300707011</v>
      </c>
      <c r="H111" s="305">
        <f t="shared" si="17"/>
        <v>702629.94934351707</v>
      </c>
      <c r="I111" s="26">
        <f t="shared" si="11"/>
        <v>3.685245810892829</v>
      </c>
      <c r="K111" s="303">
        <f t="shared" si="12"/>
        <v>2.7561285357036169E-4</v>
      </c>
      <c r="M111" s="444">
        <f t="shared" si="13"/>
        <v>4841.3914406544254</v>
      </c>
      <c r="N111" s="303">
        <f t="shared" si="14"/>
        <v>4844.4648695357164</v>
      </c>
      <c r="P111" s="303">
        <f t="shared" si="15"/>
        <v>3.0734288812909654</v>
      </c>
    </row>
    <row r="112" spans="5:16">
      <c r="E112" s="407">
        <f>Módulo1!EU29</f>
        <v>3.6955084974760548</v>
      </c>
      <c r="F112" s="25">
        <f>Módulo1!FD29</f>
        <v>487.17640959773718</v>
      </c>
      <c r="G112" s="305">
        <f t="shared" si="16"/>
        <v>0.20704859496282024</v>
      </c>
      <c r="H112" s="305">
        <f t="shared" si="17"/>
        <v>719430.42883663019</v>
      </c>
      <c r="I112" s="26">
        <f t="shared" si="11"/>
        <v>3.6955079560735005</v>
      </c>
      <c r="K112" s="303">
        <f t="shared" si="12"/>
        <v>5.4140255434376172E-7</v>
      </c>
      <c r="M112" s="444">
        <f t="shared" si="13"/>
        <v>4960.3063271659048</v>
      </c>
      <c r="N112" s="303">
        <f t="shared" si="14"/>
        <v>4960.3001435256519</v>
      </c>
      <c r="P112" s="303">
        <f t="shared" si="15"/>
        <v>6.1836402528570034E-3</v>
      </c>
    </row>
    <row r="113" spans="5:16">
      <c r="E113" s="407">
        <f>Módulo1!EU30</f>
        <v>3.7052557674229831</v>
      </c>
      <c r="F113" s="25">
        <f>Módulo1!FD30</f>
        <v>507.76036546836838</v>
      </c>
      <c r="G113" s="305">
        <f t="shared" si="16"/>
        <v>0.21158785481281353</v>
      </c>
      <c r="H113" s="305">
        <f t="shared" si="17"/>
        <v>735282.73944222264</v>
      </c>
      <c r="I113" s="26">
        <f t="shared" si="11"/>
        <v>3.7049735245487523</v>
      </c>
      <c r="K113" s="303">
        <f t="shared" si="12"/>
        <v>2.8224287423084249E-4</v>
      </c>
      <c r="M113" s="444">
        <f t="shared" si="13"/>
        <v>5072.8937635217317</v>
      </c>
      <c r="N113" s="303">
        <f t="shared" si="14"/>
        <v>5069.5980205966634</v>
      </c>
      <c r="P113" s="303">
        <f t="shared" si="15"/>
        <v>3.2957429250682253</v>
      </c>
    </row>
    <row r="114" spans="5:16">
      <c r="E114" s="407">
        <f>Módulo1!EU31</f>
        <v>3.7143172861671445</v>
      </c>
      <c r="F114" s="25">
        <f>Módulo1!FD31</f>
        <v>527.73101937027661</v>
      </c>
      <c r="G114" s="305">
        <f t="shared" si="16"/>
        <v>0.21588524679249088</v>
      </c>
      <c r="H114" s="305">
        <f t="shared" si="17"/>
        <v>750293.39260158059</v>
      </c>
      <c r="I114" s="26">
        <f t="shared" si="11"/>
        <v>3.7137502752870875</v>
      </c>
      <c r="K114" s="303">
        <f t="shared" si="12"/>
        <v>5.6701088005706168E-4</v>
      </c>
      <c r="M114" s="444">
        <f t="shared" si="13"/>
        <v>5179.8512248962224</v>
      </c>
      <c r="N114" s="303">
        <f t="shared" si="14"/>
        <v>5173.0928715736809</v>
      </c>
      <c r="P114" s="303">
        <f t="shared" si="15"/>
        <v>6.7583533225415522</v>
      </c>
    </row>
    <row r="115" spans="5:16">
      <c r="E115" s="407">
        <f>Módulo1!EU32</f>
        <v>3.7227788737837955</v>
      </c>
      <c r="F115" s="25">
        <f>Módulo1!FD32</f>
        <v>547.14012564713835</v>
      </c>
      <c r="G115" s="305">
        <f t="shared" si="16"/>
        <v>0.21996638151307779</v>
      </c>
      <c r="H115" s="305">
        <f t="shared" si="17"/>
        <v>764551.38800185896</v>
      </c>
      <c r="I115" s="26">
        <f t="shared" si="11"/>
        <v>3.7219258344828505</v>
      </c>
      <c r="K115" s="303">
        <f t="shared" si="12"/>
        <v>8.5303930094493552E-4</v>
      </c>
      <c r="M115" s="444">
        <f t="shared" si="13"/>
        <v>5281.762560583622</v>
      </c>
      <c r="N115" s="303">
        <f t="shared" si="14"/>
        <v>5271.3983279397053</v>
      </c>
      <c r="P115" s="303">
        <f t="shared" si="15"/>
        <v>10.364232643916694</v>
      </c>
    </row>
    <row r="116" spans="5:16">
      <c r="E116" s="407">
        <f>Módulo1!EU33</f>
        <v>3.7307113860293142</v>
      </c>
      <c r="F116" s="25">
        <f>Módulo1!FD33</f>
        <v>566.03237991680874</v>
      </c>
      <c r="G116" s="305">
        <f t="shared" si="16"/>
        <v>0.22385289325218852</v>
      </c>
      <c r="H116" s="305">
        <f t="shared" si="17"/>
        <v>778131.91749290959</v>
      </c>
      <c r="I116" s="26">
        <f t="shared" si="11"/>
        <v>3.7295723830147232</v>
      </c>
      <c r="K116" s="303">
        <f t="shared" si="12"/>
        <v>1.1390030145910224E-3</v>
      </c>
      <c r="M116" s="444">
        <f t="shared" si="13"/>
        <v>5379.121897379965</v>
      </c>
      <c r="N116" s="303">
        <f t="shared" si="14"/>
        <v>5365.0328194534186</v>
      </c>
      <c r="P116" s="303">
        <f t="shared" si="15"/>
        <v>14.089077926546452</v>
      </c>
    </row>
    <row r="117" spans="5:16">
      <c r="E117" s="407">
        <f>Módulo1!EU34</f>
        <v>3.7381739847834012</v>
      </c>
      <c r="F117" s="25">
        <f>Módulo1!FD34</f>
        <v>584.44671374221684</v>
      </c>
      <c r="G117" s="305">
        <f t="shared" si="16"/>
        <v>0.22756323613511265</v>
      </c>
      <c r="H117" s="305">
        <f t="shared" si="17"/>
        <v>791099.12847281911</v>
      </c>
      <c r="I117" s="26">
        <f t="shared" si="11"/>
        <v>3.736750059465312</v>
      </c>
      <c r="K117" s="303">
        <f t="shared" si="12"/>
        <v>1.4239253180892142E-3</v>
      </c>
      <c r="M117" s="444">
        <f t="shared" si="13"/>
        <v>5472.3514946916266</v>
      </c>
      <c r="N117" s="303">
        <f t="shared" si="14"/>
        <v>5454.4386270292644</v>
      </c>
      <c r="P117" s="303">
        <f t="shared" si="15"/>
        <v>17.91286766236226</v>
      </c>
    </row>
    <row r="118" spans="5:16">
      <c r="E118" s="407">
        <f>Módulo1!EU35</f>
        <v>3.7452165635799681</v>
      </c>
      <c r="F118" s="25">
        <f>Módulo1!FD35</f>
        <v>602.41729695135837</v>
      </c>
      <c r="G118" s="305">
        <f t="shared" si="16"/>
        <v>0.23111328844550688</v>
      </c>
      <c r="H118" s="305">
        <f t="shared" si="17"/>
        <v>803508.22156448069</v>
      </c>
      <c r="I118" s="26">
        <f t="shared" si="11"/>
        <v>3.7435094782596927</v>
      </c>
      <c r="K118" s="303">
        <f t="shared" si="12"/>
        <v>1.7070853202754144E-3</v>
      </c>
      <c r="M118" s="444">
        <f t="shared" si="13"/>
        <v>5561.8153142961783</v>
      </c>
      <c r="N118" s="303">
        <f t="shared" si="14"/>
        <v>5539.9963457139283</v>
      </c>
      <c r="P118" s="303">
        <f t="shared" si="15"/>
        <v>21.818968582249909</v>
      </c>
    </row>
    <row r="119" spans="5:16">
      <c r="E119" s="407">
        <f>Módulo1!EU36</f>
        <v>3.8931515488586275</v>
      </c>
      <c r="F119" s="25">
        <f>Módulo1!FD36</f>
        <v>1161.1292708698766</v>
      </c>
      <c r="G119" s="305">
        <f t="shared" si="16"/>
        <v>0.31726729735482612</v>
      </c>
      <c r="H119" s="305">
        <f t="shared" si="17"/>
        <v>1105310.0600826796</v>
      </c>
      <c r="I119" s="26">
        <f t="shared" si="11"/>
        <v>3.8820032762118117</v>
      </c>
      <c r="K119" s="303">
        <f t="shared" si="12"/>
        <v>1.1148272646815727E-2</v>
      </c>
      <c r="M119" s="444">
        <f t="shared" si="13"/>
        <v>7819.0060444337114</v>
      </c>
      <c r="N119" s="303">
        <f t="shared" si="14"/>
        <v>7620.8475898556635</v>
      </c>
      <c r="P119" s="303">
        <f t="shared" si="15"/>
        <v>198.15845457804789</v>
      </c>
    </row>
    <row r="120" spans="5:16">
      <c r="E120" s="407">
        <f>Módulo1!EU37</f>
        <v>4.0203152716584878</v>
      </c>
      <c r="F120" s="25">
        <f>Módulo1!FD37</f>
        <v>2129.7538385259854</v>
      </c>
      <c r="G120" s="305">
        <f t="shared" si="16"/>
        <v>0.41021317908737492</v>
      </c>
      <c r="H120" s="305">
        <f t="shared" si="17"/>
        <v>1432500.3116644248</v>
      </c>
      <c r="I120" s="26">
        <f t="shared" si="11"/>
        <v>3.994613878526982</v>
      </c>
      <c r="K120" s="303">
        <f t="shared" si="12"/>
        <v>2.5701393131505768E-2</v>
      </c>
      <c r="M120" s="444">
        <f t="shared" si="13"/>
        <v>10478.889763409106</v>
      </c>
      <c r="N120" s="303">
        <f t="shared" si="14"/>
        <v>9876.7458488514148</v>
      </c>
      <c r="P120" s="303">
        <f t="shared" si="15"/>
        <v>602.14391455769146</v>
      </c>
    </row>
    <row r="121" spans="5:16">
      <c r="E121" s="407">
        <f>Módulo1!EU38</f>
        <v>4.1263465030967534</v>
      </c>
      <c r="F121" s="25">
        <f>Módulo1!FD38</f>
        <v>3693.0359865479422</v>
      </c>
      <c r="G121" s="305">
        <f t="shared" si="16"/>
        <v>0.50077220002653</v>
      </c>
      <c r="H121" s="305">
        <f t="shared" si="17"/>
        <v>1753333.2354086728</v>
      </c>
      <c r="I121" s="26">
        <f t="shared" si="11"/>
        <v>4.0823836185779916</v>
      </c>
      <c r="K121" s="303">
        <f t="shared" si="12"/>
        <v>4.3962884518761847E-2</v>
      </c>
      <c r="M121" s="444">
        <f t="shared" si="13"/>
        <v>13376.623486399434</v>
      </c>
      <c r="N121" s="303">
        <f t="shared" si="14"/>
        <v>12088.811858166317</v>
      </c>
      <c r="P121" s="303">
        <f t="shared" si="15"/>
        <v>1287.8116282331175</v>
      </c>
    </row>
    <row r="122" spans="5:16">
      <c r="E122" s="407">
        <f>Módulo1!EU39</f>
        <v>4.2125355633736987</v>
      </c>
      <c r="F122" s="25">
        <f>Módulo1!FD39</f>
        <v>6014.2650094052769</v>
      </c>
      <c r="G122" s="305">
        <f>($C$2+$B$21*3*F122/$B$20)^$C$4/($C$3+($B$21*3*F122/$B$20)^$C$4)</f>
        <v>0.58118188516782143</v>
      </c>
      <c r="H122" s="305">
        <f>G122*(4200000*(1-$B$20/100)+3*F122*($B$20*$B$21/10000))+(1-G122)*((1-$B$20/100)/4200000+$B$20/(3*$B$21*F122))^(-1)</f>
        <v>2040549.3694455004</v>
      </c>
      <c r="I122" s="26">
        <f t="shared" si="11"/>
        <v>4.1482662600404723</v>
      </c>
      <c r="K122" s="303">
        <f t="shared" si="12"/>
        <v>6.4269303333226446E-2</v>
      </c>
      <c r="M122" s="444">
        <f t="shared" si="13"/>
        <v>16313.064876852526</v>
      </c>
      <c r="N122" s="303">
        <f t="shared" si="14"/>
        <v>14069.098170478066</v>
      </c>
      <c r="P122" s="303">
        <f t="shared" si="15"/>
        <v>2243.96670637446</v>
      </c>
    </row>
    <row r="123" spans="5:16">
      <c r="E123" s="407">
        <f>Módulo1!EU40</f>
        <v>4.2811578580923477</v>
      </c>
      <c r="F123" s="25">
        <f>Módulo1!FD40</f>
        <v>9138.3138678329215</v>
      </c>
      <c r="G123" s="305">
        <f t="shared" si="16"/>
        <v>0.64704458555468003</v>
      </c>
      <c r="H123" s="305">
        <f>G123*(4200000*(1-$B$20/100)+3*F123*($B$20*$B$21/10000))+(1-G123)*((1-$B$20/100)/4200000+$B$20/(3*$B$21*F123))^(-1)</f>
        <v>2278173.7402520585</v>
      </c>
      <c r="I123" s="26">
        <f t="shared" si="11"/>
        <v>4.1961059949843333</v>
      </c>
      <c r="K123" s="303">
        <f t="shared" si="12"/>
        <v>8.5051863108014381E-2</v>
      </c>
      <c r="M123" s="444">
        <f t="shared" si="13"/>
        <v>19105.475814359706</v>
      </c>
      <c r="N123" s="303">
        <f t="shared" si="14"/>
        <v>15707.461177340279</v>
      </c>
      <c r="P123" s="303">
        <f t="shared" si="15"/>
        <v>3398.014637019427</v>
      </c>
    </row>
    <row r="124" spans="5:16" ht="15.75" thickBot="1">
      <c r="E124" s="408">
        <f>Módulo1!EU41</f>
        <v>4.3348973319027602</v>
      </c>
      <c r="F124" s="27">
        <f>Módulo1!FD41</f>
        <v>12869.855365624326</v>
      </c>
      <c r="G124" s="2">
        <f t="shared" si="16"/>
        <v>0.6972014601722385</v>
      </c>
      <c r="H124" s="2">
        <f>G124*(4200000*(1-$B$20/100)+3*F124*($B$20*$B$21/10000))+(1-G124)*((1-$B$20/100)/4200000+$B$20/(3*$B$21*F124))^(-1)</f>
        <v>2461211.5064996453</v>
      </c>
      <c r="I124" s="28">
        <f t="shared" si="11"/>
        <v>4.2296680902062116</v>
      </c>
      <c r="K124" s="303">
        <f t="shared" si="12"/>
        <v>0.10522924169654857</v>
      </c>
      <c r="M124" s="444">
        <f t="shared" si="13"/>
        <v>21622.073131051919</v>
      </c>
      <c r="N124" s="303">
        <f t="shared" si="14"/>
        <v>16969.462646553486</v>
      </c>
      <c r="P124" s="303">
        <f t="shared" si="15"/>
        <v>4652.6104844984329</v>
      </c>
    </row>
    <row r="125" spans="5:16">
      <c r="E125" s="409">
        <f>Módulo1!GN13</f>
        <v>2.232736136177834</v>
      </c>
      <c r="F125" s="48">
        <f>Módulo1!GW13</f>
        <v>0.23711982582731608</v>
      </c>
      <c r="G125" s="48">
        <f>($C$2+$B$25*3*F125/$B$24)^$C$4/($C$3+($B$25*3*F125/$B$24)^$C$4)</f>
        <v>7.4680735613142195E-3</v>
      </c>
      <c r="H125" s="48">
        <f>G125*(4200000*(1-$B$24/100)+3*F125*($B$24*$B$25/10000))+(1-G125)*((1-$B$24/100)/4200000+$B$24/(3*$B$25*F125))^(-1)</f>
        <v>25788.848095232242</v>
      </c>
      <c r="I125" s="61">
        <f t="shared" si="11"/>
        <v>2.2499510974352059</v>
      </c>
      <c r="K125" s="303">
        <f t="shared" si="12"/>
        <v>1.7214961257371986E-2</v>
      </c>
      <c r="M125" s="444">
        <f t="shared" si="13"/>
        <v>170.89766785139238</v>
      </c>
      <c r="N125" s="303">
        <f t="shared" si="14"/>
        <v>177.80791829308353</v>
      </c>
      <c r="P125" s="303">
        <f t="shared" si="15"/>
        <v>6.9102504416911472</v>
      </c>
    </row>
    <row r="126" spans="5:16">
      <c r="E126" s="409">
        <f>Módulo1!GN14</f>
        <v>2.4479368923523923</v>
      </c>
      <c r="F126" s="305">
        <f>Módulo1!GW14</f>
        <v>1.1696223850040215</v>
      </c>
      <c r="G126" s="305">
        <f t="shared" ref="G126:G153" si="18">($C$2+$B$25*3*F126/$B$24)^$C$4/($C$3+($B$25*3*F126/$B$24)^$C$4)</f>
        <v>9.0910751208129244E-3</v>
      </c>
      <c r="H126" s="305">
        <f t="shared" ref="H126:H153" si="19">G126*(4200000*(1-$B$24/100)+3*F126*($B$24*$B$25/10000))+(1-G126)*((1-$B$24/100)/4200000+$B$24/(3*$B$25*F126))^(-1)</f>
        <v>31404.297047403321</v>
      </c>
      <c r="I126" s="26">
        <f t="shared" si="11"/>
        <v>2.335508230017151</v>
      </c>
      <c r="K126" s="303">
        <f t="shared" si="12"/>
        <v>0.11242866233524129</v>
      </c>
      <c r="M126" s="444">
        <f t="shared" si="13"/>
        <v>280.50260079628697</v>
      </c>
      <c r="N126" s="303">
        <f t="shared" si="14"/>
        <v>216.52509111055465</v>
      </c>
      <c r="P126" s="303">
        <f t="shared" si="15"/>
        <v>63.977509685732315</v>
      </c>
    </row>
    <row r="127" spans="5:16">
      <c r="E127" s="409">
        <f>Módulo1!GN15</f>
        <v>2.7321242560549557</v>
      </c>
      <c r="F127" s="305">
        <f>Módulo1!GW15</f>
        <v>5.9973687197345411</v>
      </c>
      <c r="G127" s="305">
        <f t="shared" si="18"/>
        <v>1.5879205922282282E-2</v>
      </c>
      <c r="H127" s="305">
        <f t="shared" si="19"/>
        <v>54901.646880895605</v>
      </c>
      <c r="I127" s="26">
        <f t="shared" si="11"/>
        <v>2.5781045255464647</v>
      </c>
      <c r="K127" s="303">
        <f t="shared" si="12"/>
        <v>0.15401973050849094</v>
      </c>
      <c r="M127" s="444">
        <f t="shared" si="13"/>
        <v>539.66500405879844</v>
      </c>
      <c r="N127" s="303">
        <f t="shared" si="14"/>
        <v>378.533678848524</v>
      </c>
      <c r="P127" s="303">
        <f t="shared" si="15"/>
        <v>161.13132521027444</v>
      </c>
    </row>
    <row r="128" spans="5:16">
      <c r="E128" s="409">
        <f>Módulo1!GN16</f>
        <v>3.31210868940585</v>
      </c>
      <c r="F128" s="305">
        <f>Módulo1!GW16</f>
        <v>90.781963395542419</v>
      </c>
      <c r="G128" s="305">
        <f t="shared" si="18"/>
        <v>7.3890079398366268E-2</v>
      </c>
      <c r="H128" s="305">
        <f t="shared" si="19"/>
        <v>256179.54832722983</v>
      </c>
      <c r="I128" s="26">
        <f t="shared" si="11"/>
        <v>3.2470636090066063</v>
      </c>
      <c r="K128" s="303">
        <f t="shared" si="12"/>
        <v>6.5045080399243727E-2</v>
      </c>
      <c r="M128" s="444">
        <f t="shared" si="13"/>
        <v>2051.6755804627169</v>
      </c>
      <c r="N128" s="303">
        <f t="shared" si="14"/>
        <v>1766.2965026246522</v>
      </c>
      <c r="P128" s="303">
        <f t="shared" si="15"/>
        <v>285.37907783806463</v>
      </c>
    </row>
    <row r="129" spans="5:16">
      <c r="E129" s="409">
        <f>Módulo1!GN17</f>
        <v>3.4151562731551151</v>
      </c>
      <c r="F129" s="305">
        <f>Módulo1!GW17</f>
        <v>143.47289149153877</v>
      </c>
      <c r="G129" s="305">
        <f t="shared" si="18"/>
        <v>9.7066412363311899E-2</v>
      </c>
      <c r="H129" s="305">
        <f t="shared" si="19"/>
        <v>336772.58636965958</v>
      </c>
      <c r="I129" s="26">
        <f t="shared" si="11"/>
        <v>3.3658558856542697</v>
      </c>
      <c r="K129" s="303">
        <f t="shared" si="12"/>
        <v>4.9300387500845311E-2</v>
      </c>
      <c r="M129" s="444">
        <f t="shared" si="13"/>
        <v>2601.0953527520269</v>
      </c>
      <c r="N129" s="303">
        <f t="shared" si="14"/>
        <v>2321.9661575980754</v>
      </c>
      <c r="P129" s="303">
        <f t="shared" si="15"/>
        <v>279.12919515395151</v>
      </c>
    </row>
    <row r="130" spans="5:16">
      <c r="E130" s="409">
        <f>Módulo1!GN18</f>
        <v>3.4740586181946531</v>
      </c>
      <c r="F130" s="305">
        <f>Módulo1!GW18</f>
        <v>186.59778637919268</v>
      </c>
      <c r="G130" s="305">
        <f t="shared" si="18"/>
        <v>0.11325439486549833</v>
      </c>
      <c r="H130" s="305">
        <f t="shared" si="19"/>
        <v>393116.96981076611</v>
      </c>
      <c r="I130" s="26">
        <f t="shared" si="11"/>
        <v>3.433040944958349</v>
      </c>
      <c r="K130" s="303">
        <f t="shared" si="12"/>
        <v>4.101767323630412E-2</v>
      </c>
      <c r="M130" s="444">
        <f t="shared" si="13"/>
        <v>2978.9184769948406</v>
      </c>
      <c r="N130" s="303">
        <f t="shared" si="14"/>
        <v>2710.4471587724806</v>
      </c>
      <c r="P130" s="303">
        <f t="shared" si="15"/>
        <v>268.47131822235997</v>
      </c>
    </row>
    <row r="131" spans="5:16">
      <c r="E131" s="409">
        <f>Módulo1!GN19</f>
        <v>3.515079645371638</v>
      </c>
      <c r="F131" s="305">
        <f>Módulo1!GW19</f>
        <v>224.30809195822349</v>
      </c>
      <c r="G131" s="305">
        <f t="shared" si="18"/>
        <v>0.12599308420769054</v>
      </c>
      <c r="H131" s="305">
        <f t="shared" si="19"/>
        <v>437484.99296071858</v>
      </c>
      <c r="I131" s="26">
        <f t="shared" si="11"/>
        <v>3.4794823134181088</v>
      </c>
      <c r="K131" s="303">
        <f t="shared" si="12"/>
        <v>3.559733195352921E-2</v>
      </c>
      <c r="M131" s="444">
        <f t="shared" si="13"/>
        <v>3274.0073147411604</v>
      </c>
      <c r="N131" s="303">
        <f t="shared" si="14"/>
        <v>3016.3540300658465</v>
      </c>
      <c r="P131" s="303">
        <f t="shared" si="15"/>
        <v>257.6532846753139</v>
      </c>
    </row>
    <row r="132" spans="5:16">
      <c r="E132" s="409">
        <f>Módulo1!GN20</f>
        <v>3.5464040056590127</v>
      </c>
      <c r="F132" s="305">
        <f>Módulo1!GW20</f>
        <v>258.35763773255024</v>
      </c>
      <c r="G132" s="305">
        <f t="shared" si="18"/>
        <v>0.1366090950814744</v>
      </c>
      <c r="H132" s="305">
        <f t="shared" si="19"/>
        <v>474479.29384997726</v>
      </c>
      <c r="I132" s="26">
        <f t="shared" si="11"/>
        <v>3.514736418080818</v>
      </c>
      <c r="K132" s="303">
        <f t="shared" si="12"/>
        <v>3.1667587578194656E-2</v>
      </c>
      <c r="M132" s="444">
        <f t="shared" si="13"/>
        <v>3518.8763439609838</v>
      </c>
      <c r="N132" s="303">
        <f t="shared" si="14"/>
        <v>3271.4208560650723</v>
      </c>
      <c r="P132" s="303">
        <f t="shared" si="15"/>
        <v>247.45548789591157</v>
      </c>
    </row>
    <row r="133" spans="5:16">
      <c r="E133" s="409">
        <f>Módulo1!GN21</f>
        <v>3.571653183802364</v>
      </c>
      <c r="F133" s="305">
        <f>Módulo1!GW21</f>
        <v>289.6981294624336</v>
      </c>
      <c r="G133" s="305">
        <f t="shared" si="18"/>
        <v>0.14576482796117921</v>
      </c>
      <c r="H133" s="305">
        <f t="shared" si="19"/>
        <v>506398.93106848828</v>
      </c>
      <c r="I133" s="26">
        <f t="shared" si="11"/>
        <v>3.543011933679844</v>
      </c>
      <c r="K133" s="303">
        <f t="shared" si="12"/>
        <v>2.8641250122519946E-2</v>
      </c>
      <c r="M133" s="444">
        <f t="shared" si="13"/>
        <v>3729.5220897925842</v>
      </c>
      <c r="N133" s="303">
        <f t="shared" si="14"/>
        <v>3491.4990939737713</v>
      </c>
      <c r="P133" s="303">
        <f t="shared" si="15"/>
        <v>238.02299581881289</v>
      </c>
    </row>
    <row r="134" spans="5:16">
      <c r="E134" s="409">
        <f>Módulo1!GN22</f>
        <v>3.5927463291732336</v>
      </c>
      <c r="F134" s="305">
        <f>Módulo1!GW22</f>
        <v>318.9192081179292</v>
      </c>
      <c r="G134" s="305">
        <f t="shared" si="18"/>
        <v>0.15384475199808806</v>
      </c>
      <c r="H134" s="305">
        <f t="shared" si="19"/>
        <v>534578.74345175852</v>
      </c>
      <c r="I134" s="26">
        <f t="shared" si="11"/>
        <v>3.5665308392357735</v>
      </c>
      <c r="K134" s="303">
        <f t="shared" si="12"/>
        <v>2.6215489937460035E-2</v>
      </c>
      <c r="M134" s="444">
        <f t="shared" si="13"/>
        <v>3915.1312801316158</v>
      </c>
      <c r="N134" s="303">
        <f t="shared" si="14"/>
        <v>3685.7921372014503</v>
      </c>
      <c r="P134" s="303">
        <f t="shared" si="15"/>
        <v>229.33914293016551</v>
      </c>
    </row>
    <row r="135" spans="5:16">
      <c r="E135" s="409">
        <f>Módulo1!GN23</f>
        <v>3.6108218236952268</v>
      </c>
      <c r="F135" s="305">
        <f>Módulo1!GW23</f>
        <v>346.41812686557785</v>
      </c>
      <c r="G135" s="305">
        <f t="shared" si="18"/>
        <v>0.16109422909531587</v>
      </c>
      <c r="H135" s="305">
        <f t="shared" si="19"/>
        <v>559870.83655945852</v>
      </c>
      <c r="I135" s="26">
        <f t="shared" si="11"/>
        <v>3.5866069992635485</v>
      </c>
      <c r="K135" s="303">
        <f t="shared" si="12"/>
        <v>2.4214824431678217E-2</v>
      </c>
      <c r="M135" s="444">
        <f t="shared" si="13"/>
        <v>4081.5190108827032</v>
      </c>
      <c r="N135" s="303">
        <f t="shared" si="14"/>
        <v>3860.1750490766963</v>
      </c>
      <c r="P135" s="303">
        <f t="shared" si="15"/>
        <v>221.34396180600697</v>
      </c>
    </row>
    <row r="136" spans="5:16">
      <c r="E136" s="409">
        <f>Módulo1!GN24</f>
        <v>3.6266095832622334</v>
      </c>
      <c r="F136" s="305">
        <f>Módulo1!GW24</f>
        <v>372.47856605571292</v>
      </c>
      <c r="G136" s="305">
        <f t="shared" si="18"/>
        <v>0.16768050155746489</v>
      </c>
      <c r="H136" s="305">
        <f t="shared" si="19"/>
        <v>582856.15908165823</v>
      </c>
      <c r="I136" s="26">
        <f t="shared" si="11"/>
        <v>3.6040805434505301</v>
      </c>
      <c r="K136" s="303">
        <f t="shared" si="12"/>
        <v>2.2529039811703289E-2</v>
      </c>
      <c r="M136" s="444">
        <f t="shared" si="13"/>
        <v>4232.6229581189891</v>
      </c>
      <c r="N136" s="303">
        <f t="shared" si="14"/>
        <v>4018.6533313898549</v>
      </c>
      <c r="P136" s="303">
        <f t="shared" si="15"/>
        <v>213.96962672913423</v>
      </c>
    </row>
    <row r="137" spans="5:16">
      <c r="E137" s="409">
        <f>Módulo1!GN25</f>
        <v>3.6406051842136491</v>
      </c>
      <c r="F137" s="305">
        <f>Módulo1!GW25</f>
        <v>397.31199377791148</v>
      </c>
      <c r="G137" s="305">
        <f t="shared" si="18"/>
        <v>0.1737232367421381</v>
      </c>
      <c r="H137" s="305">
        <f t="shared" si="19"/>
        <v>603950.48987415002</v>
      </c>
      <c r="I137" s="26">
        <f t="shared" si="11"/>
        <v>3.6195204912660612</v>
      </c>
      <c r="K137" s="303">
        <f t="shared" si="12"/>
        <v>2.1084692947587858E-2</v>
      </c>
      <c r="M137" s="444">
        <f t="shared" si="13"/>
        <v>4371.2453589134757</v>
      </c>
      <c r="N137" s="303">
        <f t="shared" si="14"/>
        <v>4164.0936795646958</v>
      </c>
      <c r="P137" s="303">
        <f t="shared" si="15"/>
        <v>207.15167934877991</v>
      </c>
    </row>
    <row r="138" spans="5:16">
      <c r="E138" s="409">
        <f>Módulo1!GN26</f>
        <v>3.653160214581388</v>
      </c>
      <c r="F138" s="305">
        <f>Módulo1!GW26</f>
        <v>421.08134695523484</v>
      </c>
      <c r="G138" s="305">
        <f t="shared" si="18"/>
        <v>0.17931132227415164</v>
      </c>
      <c r="H138" s="305">
        <f t="shared" si="19"/>
        <v>623462.72680721304</v>
      </c>
      <c r="I138" s="26">
        <f t="shared" ref="I138:I153" si="20">LOG(H138*0.00689476)</f>
        <v>3.6333296480611916</v>
      </c>
      <c r="K138" s="303">
        <f t="shared" ref="K138:K153" si="21">ABS(E138-I138)</f>
        <v>1.9830566520196324E-2</v>
      </c>
      <c r="M138" s="444">
        <f t="shared" ref="M138:M153" si="22">10^E138</f>
        <v>4499.4581275780029</v>
      </c>
      <c r="N138" s="303">
        <f t="shared" ref="N138:N153" si="23">10^I138</f>
        <v>4298.6258702813057</v>
      </c>
      <c r="P138" s="303">
        <f t="shared" ref="P138:P153" si="24">ABS(M138-N138)</f>
        <v>200.83225729669721</v>
      </c>
    </row>
    <row r="139" spans="5:16">
      <c r="E139" s="409">
        <f>Módulo1!GN27</f>
        <v>3.6645329576760011</v>
      </c>
      <c r="F139" s="305">
        <f>Módulo1!GW27</f>
        <v>443.91551070797817</v>
      </c>
      <c r="G139" s="305">
        <f t="shared" si="18"/>
        <v>0.18451277401029462</v>
      </c>
      <c r="H139" s="305">
        <f t="shared" si="19"/>
        <v>641629.27890702232</v>
      </c>
      <c r="I139" s="26">
        <f t="shared" si="20"/>
        <v>3.6458033269075827</v>
      </c>
      <c r="K139" s="303">
        <f t="shared" si="21"/>
        <v>1.8729630768418382E-2</v>
      </c>
      <c r="M139" s="444">
        <f t="shared" si="22"/>
        <v>4618.8404195378689</v>
      </c>
      <c r="N139" s="303">
        <f t="shared" si="23"/>
        <v>4423.879887036981</v>
      </c>
      <c r="P139" s="303">
        <f t="shared" si="24"/>
        <v>194.96053250088789</v>
      </c>
    </row>
    <row r="140" spans="5:16">
      <c r="E140" s="409">
        <f>Módulo1!GN28</f>
        <v>3.6749186095995805</v>
      </c>
      <c r="F140" s="305">
        <f>Módulo1!GW28</f>
        <v>465.91863913308873</v>
      </c>
      <c r="G140" s="305">
        <f t="shared" si="18"/>
        <v>0.18938091197698834</v>
      </c>
      <c r="H140" s="305">
        <f t="shared" si="19"/>
        <v>658635.50742848916</v>
      </c>
      <c r="I140" s="26">
        <f t="shared" si="20"/>
        <v>3.6571642934780746</v>
      </c>
      <c r="K140" s="303">
        <f t="shared" si="21"/>
        <v>1.7754316121505909E-2</v>
      </c>
      <c r="M140" s="444">
        <f t="shared" si="22"/>
        <v>4730.6259478610837</v>
      </c>
      <c r="N140" s="303">
        <f t="shared" si="23"/>
        <v>4541.1337511976517</v>
      </c>
      <c r="P140" s="303">
        <f t="shared" si="24"/>
        <v>189.49219666343197</v>
      </c>
    </row>
    <row r="141" spans="5:16">
      <c r="E141" s="409">
        <f>Módulo1!GN29</f>
        <v>3.6844682000654174</v>
      </c>
      <c r="F141" s="305">
        <f>Módulo1!GW29</f>
        <v>487.17640959773718</v>
      </c>
      <c r="G141" s="305">
        <f t="shared" si="18"/>
        <v>0.19395838475172456</v>
      </c>
      <c r="H141" s="305">
        <f t="shared" si="19"/>
        <v>674629.69940277829</v>
      </c>
      <c r="I141" s="26">
        <f t="shared" si="20"/>
        <v>3.6675846097350897</v>
      </c>
      <c r="K141" s="303">
        <f t="shared" si="21"/>
        <v>1.6883590330327714E-2</v>
      </c>
      <c r="M141" s="444">
        <f t="shared" si="22"/>
        <v>4835.7985429481623</v>
      </c>
      <c r="N141" s="303">
        <f t="shared" si="23"/>
        <v>4651.4098662542992</v>
      </c>
      <c r="P141" s="303">
        <f t="shared" si="24"/>
        <v>184.38867669386309</v>
      </c>
    </row>
    <row r="142" spans="5:16">
      <c r="E142" s="409">
        <f>Módulo1!GN30</f>
        <v>3.6933009276425142</v>
      </c>
      <c r="F142" s="305">
        <f>Módulo1!GW30</f>
        <v>507.76036546836838</v>
      </c>
      <c r="G142" s="305">
        <f t="shared" si="18"/>
        <v>0.19827988956466591</v>
      </c>
      <c r="H142" s="305">
        <f t="shared" si="19"/>
        <v>689732.5137358231</v>
      </c>
      <c r="I142" s="26">
        <f t="shared" si="20"/>
        <v>3.6771998523523917</v>
      </c>
      <c r="K142" s="303">
        <f t="shared" si="21"/>
        <v>1.6101075290122502E-2</v>
      </c>
      <c r="M142" s="444">
        <f t="shared" si="22"/>
        <v>4935.1564817725111</v>
      </c>
      <c r="N142" s="303">
        <f t="shared" si="23"/>
        <v>4755.5401464052056</v>
      </c>
      <c r="P142" s="303">
        <f t="shared" si="24"/>
        <v>179.61633536730551</v>
      </c>
    </row>
    <row r="143" spans="5:16">
      <c r="E143" s="409">
        <f>Módulo1!GN31</f>
        <v>3.7015124783559434</v>
      </c>
      <c r="F143" s="305">
        <f>Módulo1!GW31</f>
        <v>527.73101937027661</v>
      </c>
      <c r="G143" s="305">
        <f t="shared" si="18"/>
        <v>0.2023740681603827</v>
      </c>
      <c r="H143" s="305">
        <f t="shared" si="19"/>
        <v>704043.56582182017</v>
      </c>
      <c r="I143" s="26">
        <f t="shared" si="20"/>
        <v>3.6861186872726042</v>
      </c>
      <c r="K143" s="303">
        <f t="shared" si="21"/>
        <v>1.539379108333927E-2</v>
      </c>
      <c r="M143" s="444">
        <f t="shared" si="22"/>
        <v>5029.3571623143498</v>
      </c>
      <c r="N143" s="303">
        <f t="shared" si="23"/>
        <v>4854.2114158856557</v>
      </c>
      <c r="P143" s="303">
        <f t="shared" si="24"/>
        <v>175.14574642869411</v>
      </c>
    </row>
    <row r="144" spans="5:16">
      <c r="E144" s="409">
        <f>Módulo1!GN32</f>
        <v>3.7091807994556509</v>
      </c>
      <c r="F144" s="305">
        <f>Módulo1!GW32</f>
        <v>547.14012564713835</v>
      </c>
      <c r="G144" s="305">
        <f t="shared" si="18"/>
        <v>0.2062648631967226</v>
      </c>
      <c r="H144" s="305">
        <f t="shared" si="19"/>
        <v>717646.13909830654</v>
      </c>
      <c r="I144" s="26">
        <f t="shared" si="20"/>
        <v>3.6944295061106249</v>
      </c>
      <c r="K144" s="303">
        <f t="shared" si="21"/>
        <v>1.4751293345026006E-2</v>
      </c>
      <c r="M144" s="444">
        <f t="shared" si="22"/>
        <v>5118.9489617191748</v>
      </c>
      <c r="N144" s="303">
        <f t="shared" si="23"/>
        <v>4947.9978940094406</v>
      </c>
      <c r="P144" s="303">
        <f t="shared" si="24"/>
        <v>170.95106770973416</v>
      </c>
    </row>
    <row r="145" spans="5:16">
      <c r="E145" s="409">
        <f>Módulo1!GN33</f>
        <v>3.7163702075777416</v>
      </c>
      <c r="F145" s="305">
        <f>Módulo1!GW33</f>
        <v>566.03237991680874</v>
      </c>
      <c r="G145" s="305">
        <f t="shared" si="18"/>
        <v>0.20997251082389437</v>
      </c>
      <c r="H145" s="305">
        <f t="shared" si="19"/>
        <v>730610.63324673148</v>
      </c>
      <c r="I145" s="26">
        <f t="shared" si="20"/>
        <v>3.7022051420073741</v>
      </c>
      <c r="K145" s="303">
        <f t="shared" si="21"/>
        <v>1.4165065570367563E-2</v>
      </c>
      <c r="M145" s="444">
        <f t="shared" si="22"/>
        <v>5204.3944801453808</v>
      </c>
      <c r="N145" s="303">
        <f t="shared" si="23"/>
        <v>5037.3849696842435</v>
      </c>
      <c r="P145" s="303">
        <f t="shared" si="24"/>
        <v>167.00951046113732</v>
      </c>
    </row>
    <row r="146" spans="5:16">
      <c r="E146" s="409">
        <f>Módulo1!GN34</f>
        <v>3.7231343756767172</v>
      </c>
      <c r="F146" s="305">
        <f>Módulo1!GW34</f>
        <v>584.44671374221684</v>
      </c>
      <c r="G146" s="305">
        <f t="shared" si="18"/>
        <v>0.21351428145271792</v>
      </c>
      <c r="H146" s="305">
        <f t="shared" si="19"/>
        <v>742997.13789252366</v>
      </c>
      <c r="I146" s="26">
        <f t="shared" si="20"/>
        <v>3.7095062942127388</v>
      </c>
      <c r="K146" s="303">
        <f t="shared" si="21"/>
        <v>1.3628081463978425E-2</v>
      </c>
      <c r="M146" s="444">
        <f t="shared" si="22"/>
        <v>5286.0878407432274</v>
      </c>
      <c r="N146" s="303">
        <f t="shared" si="23"/>
        <v>5122.7869464558671</v>
      </c>
      <c r="P146" s="303">
        <f t="shared" si="24"/>
        <v>163.30089428736028</v>
      </c>
    </row>
    <row r="147" spans="5:16">
      <c r="E147" s="409">
        <f>Módulo1!GN35</f>
        <v>3.7295185464188574</v>
      </c>
      <c r="F147" s="305">
        <f>Módulo1!GW35</f>
        <v>602.41729695135837</v>
      </c>
      <c r="G147" s="305">
        <f t="shared" si="18"/>
        <v>0.21690504224036494</v>
      </c>
      <c r="H147" s="305">
        <f t="shared" si="19"/>
        <v>754857.38709370024</v>
      </c>
      <c r="I147" s="26">
        <f t="shared" si="20"/>
        <v>3.7163840628451532</v>
      </c>
      <c r="K147" s="303">
        <f t="shared" si="21"/>
        <v>1.313448357370417E-2</v>
      </c>
      <c r="M147" s="444">
        <f t="shared" si="22"/>
        <v>5364.3677932695746</v>
      </c>
      <c r="N147" s="303">
        <f t="shared" si="23"/>
        <v>5204.5605182381596</v>
      </c>
      <c r="P147" s="303">
        <f t="shared" si="24"/>
        <v>159.80727503141497</v>
      </c>
    </row>
    <row r="148" spans="5:16">
      <c r="E148" s="409">
        <f>Módulo1!GN36</f>
        <v>3.8640140207984768</v>
      </c>
      <c r="F148" s="305">
        <f>Módulo1!GW36</f>
        <v>1161.1292708698766</v>
      </c>
      <c r="G148" s="305">
        <f t="shared" si="18"/>
        <v>0.29979535228579157</v>
      </c>
      <c r="H148" s="305">
        <f t="shared" si="19"/>
        <v>1045382.545493786</v>
      </c>
      <c r="I148" s="26">
        <f t="shared" si="20"/>
        <v>3.8577943979090721</v>
      </c>
      <c r="K148" s="303">
        <f t="shared" si="21"/>
        <v>6.2196228894046968E-3</v>
      </c>
      <c r="M148" s="444">
        <f t="shared" si="22"/>
        <v>7311.6268801824799</v>
      </c>
      <c r="N148" s="303">
        <f t="shared" si="23"/>
        <v>7207.6617593687452</v>
      </c>
      <c r="P148" s="303">
        <f t="shared" si="24"/>
        <v>103.96512081373476</v>
      </c>
    </row>
    <row r="149" spans="5:16">
      <c r="E149" s="409">
        <f>Módulo1!GN37</f>
        <v>3.9809354084742212</v>
      </c>
      <c r="F149" s="305">
        <f>Módulo1!GW37</f>
        <v>2129.7538385259854</v>
      </c>
      <c r="G149" s="305">
        <f t="shared" si="18"/>
        <v>0.39053219275597878</v>
      </c>
      <c r="H149" s="305">
        <f t="shared" si="19"/>
        <v>1364861.7240676405</v>
      </c>
      <c r="I149" s="26">
        <f t="shared" si="20"/>
        <v>3.9736078080610464</v>
      </c>
      <c r="K149" s="303">
        <f t="shared" si="21"/>
        <v>7.3276004131748174E-3</v>
      </c>
      <c r="M149" s="444">
        <f t="shared" si="22"/>
        <v>9570.517208145242</v>
      </c>
      <c r="N149" s="303">
        <f t="shared" si="23"/>
        <v>9410.394020632606</v>
      </c>
      <c r="P149" s="303">
        <f t="shared" si="24"/>
        <v>160.12318751263592</v>
      </c>
    </row>
    <row r="150" spans="5:16">
      <c r="E150" s="409">
        <f>Módulo1!GN38</f>
        <v>4.0802401746079378</v>
      </c>
      <c r="F150" s="305">
        <f>Módulo1!GW38</f>
        <v>3693.0359865479422</v>
      </c>
      <c r="G150" s="305">
        <f t="shared" si="18"/>
        <v>0.48027441207903676</v>
      </c>
      <c r="H150" s="305">
        <f t="shared" si="19"/>
        <v>1682712.1988791563</v>
      </c>
      <c r="I150" s="26">
        <f t="shared" si="20"/>
        <v>4.0645289965726761</v>
      </c>
      <c r="K150" s="303">
        <f t="shared" si="21"/>
        <v>1.5711178035261675E-2</v>
      </c>
      <c r="M150" s="444">
        <f t="shared" si="22"/>
        <v>12029.294977474648</v>
      </c>
      <c r="N150" s="303">
        <f t="shared" si="23"/>
        <v>11601.896760344051</v>
      </c>
      <c r="P150" s="303">
        <f t="shared" si="24"/>
        <v>427.39821713059791</v>
      </c>
    </row>
    <row r="151" spans="5:16">
      <c r="E151" s="409">
        <f>Módulo1!GN39</f>
        <v>4.1629285373529443</v>
      </c>
      <c r="F151" s="305">
        <f>Módulo1!GW39</f>
        <v>6014.2650094052769</v>
      </c>
      <c r="G151" s="305">
        <f t="shared" si="18"/>
        <v>0.56108652505773504</v>
      </c>
      <c r="H151" s="305">
        <f t="shared" si="19"/>
        <v>1971090.7583792154</v>
      </c>
      <c r="I151" s="26">
        <f t="shared" si="20"/>
        <v>4.1332257751197528</v>
      </c>
      <c r="K151" s="303">
        <f t="shared" si="21"/>
        <v>2.9702762233191571E-2</v>
      </c>
      <c r="M151" s="444">
        <f t="shared" si="22"/>
        <v>14552.196062023886</v>
      </c>
      <c r="N151" s="303">
        <f t="shared" si="23"/>
        <v>13590.19771724267</v>
      </c>
      <c r="P151" s="303">
        <f t="shared" si="24"/>
        <v>961.99834478121556</v>
      </c>
    </row>
    <row r="152" spans="5:16">
      <c r="E152" s="409">
        <f>Módulo1!GN40</f>
        <v>4.2306528125411829</v>
      </c>
      <c r="F152" s="305">
        <f>Módulo1!GW40</f>
        <v>9138.3138678329215</v>
      </c>
      <c r="G152" s="305">
        <f t="shared" si="18"/>
        <v>0.6280842052613963</v>
      </c>
      <c r="H152" s="305">
        <f t="shared" si="19"/>
        <v>2212366.8665220998</v>
      </c>
      <c r="I152" s="26">
        <f t="shared" si="20"/>
        <v>4.183376299040801</v>
      </c>
      <c r="K152" s="303">
        <f t="shared" si="21"/>
        <v>4.7276513500381867E-2</v>
      </c>
      <c r="M152" s="444">
        <f t="shared" si="22"/>
        <v>17007.982978554039</v>
      </c>
      <c r="N152" s="303">
        <f t="shared" si="23"/>
        <v>15253.738576621925</v>
      </c>
      <c r="P152" s="303">
        <f t="shared" si="24"/>
        <v>1754.2444019321138</v>
      </c>
    </row>
    <row r="153" spans="5:16" ht="15.75" thickBot="1">
      <c r="E153" s="410">
        <f>Módulo1!GN41</f>
        <v>4.2853745143253326</v>
      </c>
      <c r="F153" s="2">
        <f>Módulo1!GW41</f>
        <v>12869.855365624326</v>
      </c>
      <c r="G153" s="2">
        <f t="shared" si="18"/>
        <v>0.67959969122388975</v>
      </c>
      <c r="H153" s="2">
        <f t="shared" si="19"/>
        <v>2399820.8032787708</v>
      </c>
      <c r="I153" s="28">
        <f t="shared" si="20"/>
        <v>4.2186979671724769</v>
      </c>
      <c r="K153" s="303">
        <f t="shared" si="21"/>
        <v>6.6676547152855647E-2</v>
      </c>
      <c r="M153" s="444">
        <f t="shared" si="22"/>
        <v>19291.878333326178</v>
      </c>
      <c r="N153" s="303">
        <f t="shared" si="23"/>
        <v>16546.188481614361</v>
      </c>
      <c r="P153" s="303">
        <f t="shared" si="24"/>
        <v>2745.689851711817</v>
      </c>
    </row>
    <row r="154" spans="5:16">
      <c r="E154" s="399"/>
      <c r="F154" s="303"/>
      <c r="G154" s="303"/>
      <c r="H154" s="303"/>
      <c r="I154" s="303"/>
    </row>
    <row r="155" spans="5:16">
      <c r="E155" s="399"/>
      <c r="F155" s="303"/>
      <c r="G155" s="303"/>
      <c r="H155" s="303"/>
      <c r="I155" s="303"/>
      <c r="K155">
        <f>SUM(K9:K153)</f>
        <v>12.144887895484459</v>
      </c>
    </row>
    <row r="156" spans="5:16">
      <c r="E156" s="399"/>
      <c r="F156" s="303"/>
      <c r="G156" s="303"/>
      <c r="H156" s="303"/>
      <c r="I156" s="303"/>
    </row>
    <row r="157" spans="5:16">
      <c r="E157" s="399"/>
      <c r="F157" s="303"/>
      <c r="G157" s="303"/>
      <c r="H157" s="303"/>
      <c r="I157" s="303"/>
    </row>
    <row r="158" spans="5:16">
      <c r="E158" s="399"/>
      <c r="F158" s="303"/>
      <c r="G158" s="303"/>
      <c r="H158" s="303"/>
      <c r="I158" s="303"/>
    </row>
    <row r="159" spans="5:16">
      <c r="E159" s="399"/>
      <c r="F159" s="303"/>
      <c r="G159" s="303"/>
      <c r="H159" s="303"/>
      <c r="I159" s="303"/>
    </row>
    <row r="160" spans="5:16">
      <c r="E160" s="399"/>
      <c r="F160" s="303"/>
      <c r="G160" s="303"/>
      <c r="H160" s="303"/>
      <c r="I160" s="303"/>
    </row>
    <row r="161" spans="5:9">
      <c r="E161" s="399"/>
      <c r="F161" s="303"/>
      <c r="G161" s="303"/>
      <c r="H161" s="303"/>
      <c r="I161" s="303"/>
    </row>
    <row r="162" spans="5:9">
      <c r="E162" s="399"/>
      <c r="F162" s="303"/>
      <c r="G162" s="303"/>
      <c r="H162" s="303"/>
      <c r="I162" s="303"/>
    </row>
    <row r="163" spans="5:9">
      <c r="E163" s="399"/>
      <c r="F163" s="303"/>
      <c r="G163" s="303"/>
      <c r="H163" s="303"/>
      <c r="I163" s="303"/>
    </row>
    <row r="164" spans="5:9">
      <c r="E164" s="399"/>
      <c r="F164" s="303"/>
      <c r="G164" s="303"/>
      <c r="H164" s="303"/>
      <c r="I164" s="303"/>
    </row>
    <row r="165" spans="5:9">
      <c r="E165" s="399"/>
      <c r="F165" s="303"/>
      <c r="G165" s="303"/>
      <c r="H165" s="303"/>
      <c r="I165" s="303"/>
    </row>
    <row r="166" spans="5:9">
      <c r="E166" s="399"/>
      <c r="F166" s="303"/>
      <c r="G166" s="303"/>
      <c r="H166" s="303"/>
      <c r="I166" s="303"/>
    </row>
  </sheetData>
  <mergeCells count="6">
    <mergeCell ref="A19:C19"/>
    <mergeCell ref="A23:C23"/>
    <mergeCell ref="F7:I7"/>
    <mergeCell ref="A7:C7"/>
    <mergeCell ref="A15:C15"/>
    <mergeCell ref="A11:C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2:AB306"/>
  <sheetViews>
    <sheetView zoomScale="90" zoomScaleNormal="90" workbookViewId="0">
      <selection activeCell="I298" sqref="I9:I298"/>
    </sheetView>
  </sheetViews>
  <sheetFormatPr baseColWidth="10" defaultRowHeight="15"/>
  <cols>
    <col min="1" max="4" width="11.42578125" style="303"/>
    <col min="5" max="5" width="14.42578125" style="303" bestFit="1" customWidth="1"/>
    <col min="6" max="6" width="10.5703125" style="303" bestFit="1" customWidth="1"/>
    <col min="7" max="7" width="6.5703125" style="303" bestFit="1" customWidth="1"/>
    <col min="8" max="8" width="11.42578125" style="303"/>
    <col min="9" max="9" width="14.42578125" style="303" bestFit="1" customWidth="1"/>
    <col min="10" max="16384" width="11.42578125" style="303"/>
  </cols>
  <sheetData>
    <row r="2" spans="1:16">
      <c r="B2" s="303" t="s">
        <v>137</v>
      </c>
      <c r="C2" s="303">
        <v>36.698813893305299</v>
      </c>
      <c r="M2" s="303" t="s">
        <v>167</v>
      </c>
      <c r="N2" s="303">
        <f>SUM(K9:K298)</f>
        <v>32.439610229390098</v>
      </c>
    </row>
    <row r="3" spans="1:16">
      <c r="B3" s="303" t="s">
        <v>138</v>
      </c>
      <c r="C3" s="303">
        <v>2507.5819250972386</v>
      </c>
      <c r="M3" s="303" t="s">
        <v>168</v>
      </c>
      <c r="N3" s="303">
        <f>SUM(P9:P298)</f>
        <v>268120.08313463477</v>
      </c>
    </row>
    <row r="4" spans="1:16">
      <c r="B4" s="303" t="s">
        <v>139</v>
      </c>
      <c r="C4" s="303">
        <v>0.68730435558507508</v>
      </c>
    </row>
    <row r="6" spans="1:16" ht="15.75" thickBot="1"/>
    <row r="7" spans="1:16" ht="15.75" thickBot="1">
      <c r="A7" s="459" t="s">
        <v>142</v>
      </c>
      <c r="B7" s="465"/>
      <c r="C7" s="460"/>
      <c r="D7" s="49"/>
      <c r="E7" s="400" t="s">
        <v>105</v>
      </c>
      <c r="F7" s="459" t="s">
        <v>140</v>
      </c>
      <c r="G7" s="465"/>
      <c r="H7" s="465"/>
      <c r="I7" s="460"/>
    </row>
    <row r="8" spans="1:16" ht="15.75" thickBot="1">
      <c r="A8" s="249" t="s">
        <v>22</v>
      </c>
      <c r="B8" s="250">
        <f>Módulo1!AU3</f>
        <v>17.395</v>
      </c>
      <c r="C8" s="251" t="s">
        <v>21</v>
      </c>
      <c r="D8" s="49"/>
      <c r="E8" s="64" t="s">
        <v>38</v>
      </c>
      <c r="F8" s="335" t="s">
        <v>65</v>
      </c>
      <c r="G8" s="216" t="s">
        <v>136</v>
      </c>
      <c r="H8" s="216" t="s">
        <v>141</v>
      </c>
      <c r="I8" s="240" t="s">
        <v>38</v>
      </c>
      <c r="K8" s="62" t="s">
        <v>147</v>
      </c>
      <c r="M8" s="62" t="s">
        <v>169</v>
      </c>
      <c r="N8" s="304" t="s">
        <v>170</v>
      </c>
    </row>
    <row r="9" spans="1:16" ht="15.75" thickBot="1">
      <c r="A9" s="327" t="s">
        <v>23</v>
      </c>
      <c r="B9" s="439">
        <f>Módulo1!AU4</f>
        <v>66.74331704512791</v>
      </c>
      <c r="C9" s="329" t="s">
        <v>21</v>
      </c>
      <c r="D9" s="401"/>
      <c r="E9" s="403">
        <f>Módulo1!O13</f>
        <v>1.8875814392934021</v>
      </c>
      <c r="F9" s="411">
        <f>Módulo1!AF13</f>
        <v>0.28529773294213251</v>
      </c>
      <c r="G9" s="412">
        <f t="shared" ref="G9:G37" si="0">($C$2+$B$9*3*F9/$B$8)^$C$4/($C$3+($B$9*3*F9/$B$8)^$C$4)</f>
        <v>5.0272144936481643E-3</v>
      </c>
      <c r="H9" s="413">
        <f t="shared" ref="H9:H37" si="1">G9*(4200000*(1-$B$8/100)+3*F9*($B$8*$B$9/10000))+(1-G9)*((1-$B$8/100)/4200000+$B$8/(3*$B$9*F9))^(-1)</f>
        <v>17444.736222823765</v>
      </c>
      <c r="I9" s="414">
        <f>LOG(H9*0.00689476)</f>
        <v>2.0801835603829404</v>
      </c>
      <c r="K9" s="303">
        <f>ABS(E9-I9)</f>
        <v>0.19260212108953834</v>
      </c>
      <c r="M9" s="444">
        <f>10^E9</f>
        <v>77.193625619744168</v>
      </c>
      <c r="N9" s="303">
        <f>10^I9</f>
        <v>120.27726951967651</v>
      </c>
      <c r="P9" s="303">
        <f>ABS(M9-N9)</f>
        <v>43.083643899932341</v>
      </c>
    </row>
    <row r="10" spans="1:16" ht="15.75" thickBot="1">
      <c r="C10" s="306"/>
      <c r="D10" s="401"/>
      <c r="E10" s="403">
        <f>Módulo1!O14</f>
        <v>2.148710004670126</v>
      </c>
      <c r="F10" s="418">
        <f>Módulo1!AF14</f>
        <v>2.353755608629291</v>
      </c>
      <c r="G10" s="419">
        <f t="shared" si="0"/>
        <v>6.9103663083026658E-3</v>
      </c>
      <c r="H10" s="71">
        <f t="shared" si="1"/>
        <v>24001.805823062827</v>
      </c>
      <c r="I10" s="417">
        <f t="shared" ref="I10:I73" si="2">LOG(H10*0.00689476)</f>
        <v>2.2187630713397857</v>
      </c>
      <c r="K10" s="303">
        <f t="shared" ref="K10:K73" si="3">ABS(E10-I10)</f>
        <v>7.0053066669659714E-2</v>
      </c>
      <c r="M10" s="444">
        <f t="shared" ref="M10:M73" si="4">10^E10</f>
        <v>140.83480755501594</v>
      </c>
      <c r="N10" s="303">
        <f t="shared" ref="N10:N73" si="5">10^I10</f>
        <v>165.48669071662061</v>
      </c>
      <c r="P10" s="303">
        <f t="shared" ref="P10:P73" si="6">ABS(M10-N10)</f>
        <v>24.651883161604673</v>
      </c>
    </row>
    <row r="11" spans="1:16" ht="15.75" thickBot="1">
      <c r="A11" s="459" t="s">
        <v>144</v>
      </c>
      <c r="B11" s="465"/>
      <c r="C11" s="460"/>
      <c r="D11" s="401"/>
      <c r="E11" s="403">
        <f>Módulo1!O15</f>
        <v>2.506354677400898</v>
      </c>
      <c r="F11" s="405">
        <f>Módulo1!AF15</f>
        <v>16.86343434961325</v>
      </c>
      <c r="G11" s="196">
        <f t="shared" si="0"/>
        <v>1.654225502436794E-2</v>
      </c>
      <c r="H11" s="305">
        <f t="shared" si="1"/>
        <v>57582.855058430636</v>
      </c>
      <c r="I11" s="26">
        <f t="shared" si="2"/>
        <v>2.5988123475536304</v>
      </c>
      <c r="K11" s="303">
        <f t="shared" si="3"/>
        <v>9.245767015273243E-2</v>
      </c>
      <c r="M11" s="444">
        <f t="shared" si="4"/>
        <v>320.8888873687456</v>
      </c>
      <c r="N11" s="303">
        <f t="shared" si="5"/>
        <v>397.01996574266553</v>
      </c>
      <c r="P11" s="303">
        <f t="shared" si="6"/>
        <v>76.131078373919934</v>
      </c>
    </row>
    <row r="12" spans="1:16">
      <c r="A12" s="249" t="s">
        <v>22</v>
      </c>
      <c r="B12" s="250">
        <f>Módulo1!CO3</f>
        <v>16.100000000000001</v>
      </c>
      <c r="C12" s="251" t="s">
        <v>21</v>
      </c>
      <c r="D12" s="401"/>
      <c r="E12" s="403">
        <f>Módulo1!O16</f>
        <v>3.232662340739211</v>
      </c>
      <c r="F12" s="405">
        <f>Módulo1!AF16</f>
        <v>321.16308160289992</v>
      </c>
      <c r="G12" s="196">
        <f t="shared" si="0"/>
        <v>0.10218768585678779</v>
      </c>
      <c r="H12" s="305">
        <f t="shared" si="1"/>
        <v>357859.06370426016</v>
      </c>
      <c r="I12" s="26">
        <f t="shared" si="2"/>
        <v>3.3922311747172404</v>
      </c>
      <c r="K12" s="303">
        <f t="shared" si="3"/>
        <v>0.15956883397802946</v>
      </c>
      <c r="M12" s="444">
        <f t="shared" si="4"/>
        <v>1708.6863133936479</v>
      </c>
      <c r="N12" s="303">
        <f t="shared" si="5"/>
        <v>2467.3523580655865</v>
      </c>
      <c r="P12" s="303">
        <f t="shared" si="6"/>
        <v>758.66604467193861</v>
      </c>
    </row>
    <row r="13" spans="1:16" ht="15.75" thickBot="1">
      <c r="A13" s="327" t="s">
        <v>23</v>
      </c>
      <c r="B13" s="439">
        <f>Módulo1!CO4</f>
        <v>72.608695652173907</v>
      </c>
      <c r="C13" s="329" t="s">
        <v>21</v>
      </c>
      <c r="D13" s="401"/>
      <c r="E13" s="403">
        <f>Módulo1!O17</f>
        <v>3.3565719542032184</v>
      </c>
      <c r="F13" s="405">
        <f>Módulo1!AF17</f>
        <v>509.6471043851605</v>
      </c>
      <c r="G13" s="196">
        <f t="shared" si="0"/>
        <v>0.13489199660763618</v>
      </c>
      <c r="H13" s="305">
        <f t="shared" si="1"/>
        <v>473088.83650570165</v>
      </c>
      <c r="I13" s="26">
        <f t="shared" si="2"/>
        <v>3.5134618535064672</v>
      </c>
      <c r="K13" s="303">
        <f t="shared" si="3"/>
        <v>0.15688989930324881</v>
      </c>
      <c r="M13" s="444">
        <f t="shared" si="4"/>
        <v>2272.8561724239562</v>
      </c>
      <c r="N13" s="303">
        <f t="shared" si="5"/>
        <v>3261.8339863860556</v>
      </c>
      <c r="P13" s="303">
        <f t="shared" si="6"/>
        <v>988.97781396209939</v>
      </c>
    </row>
    <row r="14" spans="1:16" ht="15.75" thickBot="1">
      <c r="D14" s="401"/>
      <c r="E14" s="403">
        <f>Módulo1!O18</f>
        <v>3.4262915145103152</v>
      </c>
      <c r="F14" s="405">
        <f>Módulo1!AF18</f>
        <v>661.56165230759075</v>
      </c>
      <c r="G14" s="196">
        <f t="shared" si="0"/>
        <v>0.15708133322493617</v>
      </c>
      <c r="H14" s="305">
        <f t="shared" si="1"/>
        <v>551425.04381916428</v>
      </c>
      <c r="I14" s="26">
        <f t="shared" si="2"/>
        <v>3.5800056397711515</v>
      </c>
      <c r="K14" s="303">
        <f t="shared" si="3"/>
        <v>0.15371412526083628</v>
      </c>
      <c r="M14" s="444">
        <f t="shared" si="4"/>
        <v>2668.6493595629063</v>
      </c>
      <c r="N14" s="303">
        <f t="shared" si="5"/>
        <v>3801.9433351226253</v>
      </c>
      <c r="P14" s="303">
        <f t="shared" si="6"/>
        <v>1133.293975559719</v>
      </c>
    </row>
    <row r="15" spans="1:16" ht="15.75" thickBot="1">
      <c r="A15" s="459" t="s">
        <v>143</v>
      </c>
      <c r="B15" s="465"/>
      <c r="C15" s="460"/>
      <c r="D15" s="401"/>
      <c r="E15" s="403">
        <f>Módulo1!O19</f>
        <v>3.4743246831494377</v>
      </c>
      <c r="F15" s="405">
        <f>Módulo1!AF19</f>
        <v>792.72005225688565</v>
      </c>
      <c r="G15" s="196">
        <f t="shared" si="0"/>
        <v>0.17416736093673366</v>
      </c>
      <c r="H15" s="305">
        <f t="shared" si="1"/>
        <v>611828.14924955915</v>
      </c>
      <c r="I15" s="26">
        <f t="shared" si="2"/>
        <v>3.6251486077129629</v>
      </c>
      <c r="K15" s="303">
        <f t="shared" si="3"/>
        <v>0.15082392456352522</v>
      </c>
      <c r="M15" s="444">
        <f t="shared" si="4"/>
        <v>2980.744032410088</v>
      </c>
      <c r="N15" s="303">
        <f t="shared" si="5"/>
        <v>4218.4082503198997</v>
      </c>
      <c r="P15" s="303">
        <f t="shared" si="6"/>
        <v>1237.6642179098117</v>
      </c>
    </row>
    <row r="16" spans="1:16">
      <c r="A16" s="249" t="s">
        <v>22</v>
      </c>
      <c r="B16" s="250">
        <f>Módulo1!EH3</f>
        <v>23.15</v>
      </c>
      <c r="C16" s="251" t="s">
        <v>21</v>
      </c>
      <c r="D16" s="401"/>
      <c r="E16" s="403">
        <f>Módulo1!O20</f>
        <v>3.5106993335255381</v>
      </c>
      <c r="F16" s="405">
        <f>Módulo1!AF20</f>
        <v>909.87153114830767</v>
      </c>
      <c r="G16" s="196">
        <f t="shared" si="0"/>
        <v>0.1881584000750442</v>
      </c>
      <c r="H16" s="305">
        <f t="shared" si="1"/>
        <v>661343.46823002736</v>
      </c>
      <c r="I16" s="26">
        <f t="shared" si="2"/>
        <v>3.6589462219858833</v>
      </c>
      <c r="K16" s="303">
        <f t="shared" si="3"/>
        <v>0.14824688846034517</v>
      </c>
      <c r="M16" s="444">
        <f t="shared" si="4"/>
        <v>3241.1515145176131</v>
      </c>
      <c r="N16" s="303">
        <f t="shared" si="5"/>
        <v>4559.8044910136696</v>
      </c>
      <c r="P16" s="303">
        <f t="shared" si="6"/>
        <v>1318.6529764960565</v>
      </c>
    </row>
    <row r="17" spans="1:16" ht="15.75" thickBot="1">
      <c r="A17" s="327" t="s">
        <v>23</v>
      </c>
      <c r="B17" s="439">
        <f>Módulo1!EH4</f>
        <v>43.844492440604753</v>
      </c>
      <c r="C17" s="329" t="s">
        <v>21</v>
      </c>
      <c r="D17" s="401"/>
      <c r="E17" s="403">
        <f>Módulo1!O21</f>
        <v>3.539819942878152</v>
      </c>
      <c r="F17" s="405">
        <f>Módulo1!AF21</f>
        <v>1016.6911602032703</v>
      </c>
      <c r="G17" s="196">
        <f t="shared" si="0"/>
        <v>0.20004744760486123</v>
      </c>
      <c r="H17" s="305">
        <f t="shared" si="1"/>
        <v>703457.72431862273</v>
      </c>
      <c r="I17" s="26">
        <f t="shared" si="2"/>
        <v>3.6857571561698141</v>
      </c>
      <c r="K17" s="303">
        <f t="shared" si="3"/>
        <v>0.14593721329166209</v>
      </c>
      <c r="M17" s="444">
        <f t="shared" si="4"/>
        <v>3465.9312424468399</v>
      </c>
      <c r="N17" s="303">
        <f t="shared" si="5"/>
        <v>4850.1721793230699</v>
      </c>
      <c r="P17" s="303">
        <f t="shared" si="6"/>
        <v>1384.2409368762301</v>
      </c>
    </row>
    <row r="18" spans="1:16" ht="15.75" thickBot="1">
      <c r="C18" s="306"/>
      <c r="D18" s="401"/>
      <c r="E18" s="403">
        <f>Módulo1!O22</f>
        <v>3.5640066965266435</v>
      </c>
      <c r="F18" s="405">
        <f>Módulo1!AF22</f>
        <v>1115.4578325593452</v>
      </c>
      <c r="G18" s="196">
        <f t="shared" si="0"/>
        <v>0.21040558316475116</v>
      </c>
      <c r="H18" s="305">
        <f t="shared" si="1"/>
        <v>740177.66500054509</v>
      </c>
      <c r="I18" s="26">
        <f t="shared" si="2"/>
        <v>3.7078551294391149</v>
      </c>
      <c r="K18" s="303">
        <f t="shared" si="3"/>
        <v>0.1438484329124714</v>
      </c>
      <c r="M18" s="444">
        <f t="shared" si="4"/>
        <v>3664.4322491050657</v>
      </c>
      <c r="N18" s="303">
        <f t="shared" si="5"/>
        <v>5103.3473575391599</v>
      </c>
      <c r="P18" s="303">
        <f t="shared" si="6"/>
        <v>1438.9151084340942</v>
      </c>
    </row>
    <row r="19" spans="1:16" ht="15.75" thickBot="1">
      <c r="A19" s="459" t="s">
        <v>145</v>
      </c>
      <c r="B19" s="465"/>
      <c r="C19" s="460"/>
      <c r="D19" s="401"/>
      <c r="E19" s="403">
        <f>Módulo1!O23</f>
        <v>3.5846288967101838</v>
      </c>
      <c r="F19" s="405">
        <f>Módulo1!AF23</f>
        <v>1207.7062666362933</v>
      </c>
      <c r="G19" s="196">
        <f t="shared" si="0"/>
        <v>0.2195941520639044</v>
      </c>
      <c r="H19" s="305">
        <f t="shared" si="1"/>
        <v>772773.85477532761</v>
      </c>
      <c r="I19" s="26">
        <f t="shared" si="2"/>
        <v>3.7265715735889291</v>
      </c>
      <c r="K19" s="303">
        <f t="shared" si="3"/>
        <v>0.14194267687874529</v>
      </c>
      <c r="M19" s="444">
        <f t="shared" si="4"/>
        <v>3842.6328992637882</v>
      </c>
      <c r="N19" s="303">
        <f t="shared" si="5"/>
        <v>5328.0902629507445</v>
      </c>
      <c r="P19" s="303">
        <f t="shared" si="6"/>
        <v>1485.4573636869563</v>
      </c>
    </row>
    <row r="20" spans="1:16">
      <c r="A20" s="249" t="s">
        <v>22</v>
      </c>
      <c r="B20" s="250">
        <f>Módulo1!GA3</f>
        <v>17.899999999999999</v>
      </c>
      <c r="C20" s="251" t="s">
        <v>21</v>
      </c>
      <c r="D20" s="401"/>
      <c r="E20" s="403">
        <f>Módulo1!O24</f>
        <v>3.6025606417527305</v>
      </c>
      <c r="F20" s="405">
        <f>Módulo1!AF24</f>
        <v>1294.531214057125</v>
      </c>
      <c r="G20" s="196">
        <f t="shared" si="0"/>
        <v>0.22785749152519119</v>
      </c>
      <c r="H20" s="305">
        <f t="shared" si="1"/>
        <v>802105.91678354738</v>
      </c>
      <c r="I20" s="26">
        <f t="shared" si="2"/>
        <v>3.7427508733513162</v>
      </c>
      <c r="K20" s="303">
        <f t="shared" si="3"/>
        <v>0.14019023159858568</v>
      </c>
      <c r="M20" s="444">
        <f t="shared" si="4"/>
        <v>4004.6138196916154</v>
      </c>
      <c r="N20" s="303">
        <f t="shared" si="5"/>
        <v>5530.3277908025339</v>
      </c>
      <c r="P20" s="303">
        <f t="shared" si="6"/>
        <v>1525.7139711109185</v>
      </c>
    </row>
    <row r="21" spans="1:16" ht="15.75" thickBot="1">
      <c r="A21" s="327" t="s">
        <v>23</v>
      </c>
      <c r="B21" s="439">
        <f>Módulo1!GA4</f>
        <v>84.134078212290504</v>
      </c>
      <c r="C21" s="329" t="s">
        <v>21</v>
      </c>
      <c r="D21" s="401"/>
      <c r="E21" s="403">
        <f>Módulo1!O25</f>
        <v>3.6183930643838109</v>
      </c>
      <c r="F21" s="405">
        <f>Módulo1!AF25</f>
        <v>1376.7475323316191</v>
      </c>
      <c r="G21" s="196">
        <f t="shared" si="0"/>
        <v>0.23536912896140685</v>
      </c>
      <c r="H21" s="305">
        <f t="shared" si="1"/>
        <v>828784.65954373556</v>
      </c>
      <c r="I21" s="26">
        <f t="shared" si="2"/>
        <v>3.7569608572664448</v>
      </c>
      <c r="K21" s="303">
        <f t="shared" si="3"/>
        <v>0.13856779288263388</v>
      </c>
      <c r="M21" s="444">
        <f t="shared" si="4"/>
        <v>4153.297726834172</v>
      </c>
      <c r="N21" s="303">
        <f t="shared" si="5"/>
        <v>5714.2713192357751</v>
      </c>
      <c r="P21" s="303">
        <f t="shared" si="6"/>
        <v>1560.9735924016031</v>
      </c>
    </row>
    <row r="22" spans="1:16" ht="15.75" thickBot="1">
      <c r="C22" s="306"/>
      <c r="D22" s="401"/>
      <c r="E22" s="403">
        <f>Módulo1!O26</f>
        <v>3.6325440542373646</v>
      </c>
      <c r="F22" s="405">
        <f>Módulo1!AF26</f>
        <v>1454.9819828949048</v>
      </c>
      <c r="G22" s="196">
        <f t="shared" si="0"/>
        <v>0.24225705498489319</v>
      </c>
      <c r="H22" s="305">
        <f t="shared" si="1"/>
        <v>853260.80998858216</v>
      </c>
      <c r="I22" s="26">
        <f t="shared" si="2"/>
        <v>3.7696009524757659</v>
      </c>
      <c r="K22" s="303">
        <f t="shared" si="3"/>
        <v>0.13705689823840128</v>
      </c>
      <c r="M22" s="444">
        <f t="shared" si="4"/>
        <v>4290.8571289832971</v>
      </c>
      <c r="N22" s="303">
        <f t="shared" si="5"/>
        <v>5883.0285022768758</v>
      </c>
      <c r="P22" s="303">
        <f t="shared" si="6"/>
        <v>1592.1713732935787</v>
      </c>
    </row>
    <row r="23" spans="1:16" ht="15.75" thickBot="1">
      <c r="A23" s="459" t="s">
        <v>146</v>
      </c>
      <c r="B23" s="465"/>
      <c r="C23" s="460"/>
      <c r="D23" s="401"/>
      <c r="E23" s="403">
        <f>Módulo1!O27</f>
        <v>3.6453196044635985</v>
      </c>
      <c r="F23" s="405">
        <f>Módulo1!AF27</f>
        <v>1529.729410018894</v>
      </c>
      <c r="G23" s="196">
        <f t="shared" si="0"/>
        <v>0.24861855888491857</v>
      </c>
      <c r="H23" s="305">
        <f t="shared" si="1"/>
        <v>875877.1221119361</v>
      </c>
      <c r="I23" s="26">
        <f t="shared" si="2"/>
        <v>3.7809623361293552</v>
      </c>
      <c r="K23" s="303">
        <f t="shared" si="3"/>
        <v>0.13564273166575669</v>
      </c>
      <c r="M23" s="444">
        <f t="shared" si="4"/>
        <v>4418.9552592041191</v>
      </c>
      <c r="N23" s="303">
        <f t="shared" si="5"/>
        <v>6038.9625464524988</v>
      </c>
      <c r="P23" s="303">
        <f t="shared" si="6"/>
        <v>1620.0072872483797</v>
      </c>
    </row>
    <row r="24" spans="1:16">
      <c r="A24" s="249" t="s">
        <v>22</v>
      </c>
      <c r="B24" s="250">
        <f>Módulo1!HT3</f>
        <v>17.79</v>
      </c>
      <c r="C24" s="251" t="s">
        <v>21</v>
      </c>
      <c r="D24" s="401"/>
      <c r="E24" s="403">
        <f>Módulo1!O28</f>
        <v>3.6569502762497441</v>
      </c>
      <c r="F24" s="405">
        <f>Módulo1!AF28</f>
        <v>1601.3889196570849</v>
      </c>
      <c r="G24" s="196">
        <f t="shared" si="0"/>
        <v>0.25452943174494475</v>
      </c>
      <c r="H24" s="305">
        <f t="shared" si="1"/>
        <v>896900.71455545898</v>
      </c>
      <c r="I24" s="26">
        <f t="shared" si="2"/>
        <v>3.791263523414373</v>
      </c>
      <c r="K24" s="303">
        <f t="shared" si="3"/>
        <v>0.13431324716462889</v>
      </c>
      <c r="M24" s="444">
        <f t="shared" si="4"/>
        <v>4538.8964641246057</v>
      </c>
      <c r="N24" s="303">
        <f t="shared" si="5"/>
        <v>6183.9151706884022</v>
      </c>
      <c r="P24" s="303">
        <f t="shared" si="6"/>
        <v>1645.0187065637965</v>
      </c>
    </row>
    <row r="25" spans="1:16" ht="15.75" thickBot="1">
      <c r="A25" s="327" t="s">
        <v>23</v>
      </c>
      <c r="B25" s="439">
        <f>Módulo1!HT4</f>
        <v>73.917931422147277</v>
      </c>
      <c r="C25" s="329" t="s">
        <v>21</v>
      </c>
      <c r="D25" s="401"/>
      <c r="E25" s="403">
        <f>Módulo1!O29</f>
        <v>3.6676139678411084</v>
      </c>
      <c r="F25" s="405">
        <f>Módulo1!AF29</f>
        <v>1670.2881570712359</v>
      </c>
      <c r="G25" s="196">
        <f t="shared" si="0"/>
        <v>0.26004993563643586</v>
      </c>
      <c r="H25" s="305">
        <f t="shared" si="1"/>
        <v>916544.05227878236</v>
      </c>
      <c r="I25" s="26">
        <f t="shared" si="2"/>
        <v>3.8006724968950341</v>
      </c>
      <c r="K25" s="303">
        <f t="shared" si="3"/>
        <v>0.13305852905392568</v>
      </c>
      <c r="M25" s="444">
        <f t="shared" si="4"/>
        <v>4651.7243100369569</v>
      </c>
      <c r="N25" s="303">
        <f t="shared" si="5"/>
        <v>6319.3512698896657</v>
      </c>
      <c r="P25" s="303">
        <f t="shared" si="6"/>
        <v>1667.6269598527088</v>
      </c>
    </row>
    <row r="26" spans="1:16" ht="15.75" thickBot="1">
      <c r="C26" s="306"/>
      <c r="D26" s="401"/>
      <c r="E26" s="403">
        <f>Módulo1!O30</f>
        <v>3.6774507203476867</v>
      </c>
      <c r="F26" s="405">
        <f>Módulo1!AF30</f>
        <v>1736.7001608527685</v>
      </c>
      <c r="G26" s="196">
        <f t="shared" si="0"/>
        <v>0.26522882017483701</v>
      </c>
      <c r="H26" s="305">
        <f t="shared" si="1"/>
        <v>934979.06931250193</v>
      </c>
      <c r="I26" s="26">
        <f t="shared" si="2"/>
        <v>3.8093210421502848</v>
      </c>
      <c r="K26" s="303">
        <f t="shared" si="3"/>
        <v>0.13187032180259806</v>
      </c>
      <c r="M26" s="444">
        <f t="shared" si="4"/>
        <v>4758.2879534993463</v>
      </c>
      <c r="N26" s="303">
        <f t="shared" si="5"/>
        <v>6446.456287933067</v>
      </c>
      <c r="P26" s="303">
        <f t="shared" si="6"/>
        <v>1688.1683344337207</v>
      </c>
    </row>
    <row r="27" spans="1:16" ht="15.75" thickBot="1">
      <c r="A27" s="459" t="s">
        <v>155</v>
      </c>
      <c r="B27" s="465"/>
      <c r="C27" s="460"/>
      <c r="D27" s="401"/>
      <c r="E27" s="403">
        <f>Módulo1!O31</f>
        <v>3.686572678422956</v>
      </c>
      <c r="F27" s="405">
        <f>Módulo1!AF31</f>
        <v>1800.8554018343143</v>
      </c>
      <c r="G27" s="196">
        <f t="shared" si="0"/>
        <v>0.27010610987525796</v>
      </c>
      <c r="H27" s="305">
        <f t="shared" si="1"/>
        <v>952346.97246045922</v>
      </c>
      <c r="I27" s="26">
        <f t="shared" si="2"/>
        <v>3.8173143588965748</v>
      </c>
      <c r="K27" s="303">
        <f t="shared" si="3"/>
        <v>0.13074168047361878</v>
      </c>
      <c r="M27" s="444">
        <f t="shared" si="4"/>
        <v>4859.288434767218</v>
      </c>
      <c r="N27" s="303">
        <f t="shared" si="5"/>
        <v>6566.2038118414739</v>
      </c>
      <c r="P27" s="303">
        <f t="shared" si="6"/>
        <v>1706.915377074256</v>
      </c>
    </row>
    <row r="28" spans="1:16">
      <c r="A28" s="249" t="s">
        <v>22</v>
      </c>
      <c r="B28" s="250">
        <f>'Módulo 2'!AX3</f>
        <v>18.34</v>
      </c>
      <c r="C28" s="251" t="s">
        <v>21</v>
      </c>
      <c r="D28" s="401"/>
      <c r="E28" s="403">
        <f>Módulo1!O32</f>
        <v>3.6950709881631889</v>
      </c>
      <c r="F28" s="405">
        <f>Módulo1!AF32</f>
        <v>1862.950594171424</v>
      </c>
      <c r="G28" s="196">
        <f t="shared" si="0"/>
        <v>0.27471509002736982</v>
      </c>
      <c r="H28" s="305">
        <f t="shared" si="1"/>
        <v>968765.22803111747</v>
      </c>
      <c r="I28" s="26">
        <f t="shared" si="2"/>
        <v>3.8247376956471975</v>
      </c>
      <c r="K28" s="303">
        <f t="shared" si="3"/>
        <v>0.12966670748400855</v>
      </c>
      <c r="M28" s="444">
        <f t="shared" si="4"/>
        <v>4955.3118187211448</v>
      </c>
      <c r="N28" s="303">
        <f t="shared" si="5"/>
        <v>6679.4037436198341</v>
      </c>
      <c r="P28" s="303">
        <f t="shared" si="6"/>
        <v>1724.0919248986893</v>
      </c>
    </row>
    <row r="29" spans="1:16" ht="15.75" thickBot="1">
      <c r="A29" s="327" t="s">
        <v>23</v>
      </c>
      <c r="B29" s="439">
        <f>'Módulo 2'!AX4</f>
        <v>83.642311886586697</v>
      </c>
      <c r="C29" s="329" t="s">
        <v>21</v>
      </c>
      <c r="D29" s="401"/>
      <c r="E29" s="403">
        <f>Módulo1!O33</f>
        <v>3.7030206946713116</v>
      </c>
      <c r="F29" s="405">
        <f>Módulo1!AF33</f>
        <v>1923.1552807537817</v>
      </c>
      <c r="G29" s="196">
        <f t="shared" si="0"/>
        <v>0.2790837540227008</v>
      </c>
      <c r="H29" s="305">
        <f t="shared" si="1"/>
        <v>984332.65522348532</v>
      </c>
      <c r="I29" s="26">
        <f t="shared" si="2"/>
        <v>3.8316610464581995</v>
      </c>
      <c r="K29" s="303">
        <f t="shared" si="3"/>
        <v>0.12864035178688793</v>
      </c>
      <c r="M29" s="444">
        <f t="shared" si="4"/>
        <v>5046.8534587394024</v>
      </c>
      <c r="N29" s="303">
        <f t="shared" si="5"/>
        <v>6786.7374179286862</v>
      </c>
      <c r="P29" s="303">
        <f t="shared" si="6"/>
        <v>1739.8839591892838</v>
      </c>
    </row>
    <row r="30" spans="1:16" ht="15.75" thickBot="1">
      <c r="C30" s="306"/>
      <c r="D30" s="401"/>
      <c r="E30" s="403">
        <f>Módulo1!O34</f>
        <v>3.7104842957749327</v>
      </c>
      <c r="F30" s="405">
        <f>Módulo1!AF34</f>
        <v>1981.6168460333211</v>
      </c>
      <c r="G30" s="196">
        <f t="shared" si="0"/>
        <v>0.28323587926572164</v>
      </c>
      <c r="H30" s="305">
        <f t="shared" si="1"/>
        <v>999133.21341148368</v>
      </c>
      <c r="I30" s="26">
        <f t="shared" si="2"/>
        <v>3.8381425495259456</v>
      </c>
      <c r="K30" s="303">
        <f t="shared" si="3"/>
        <v>0.12765825375101292</v>
      </c>
      <c r="M30" s="444">
        <f t="shared" si="4"/>
        <v>5134.3361124641178</v>
      </c>
      <c r="N30" s="303">
        <f t="shared" si="5"/>
        <v>6888.7837145009644</v>
      </c>
      <c r="P30" s="303">
        <f t="shared" si="6"/>
        <v>1754.4476020368465</v>
      </c>
    </row>
    <row r="31" spans="1:16" ht="15.75" thickBot="1">
      <c r="A31" s="459" t="s">
        <v>156</v>
      </c>
      <c r="B31" s="465"/>
      <c r="C31" s="460"/>
      <c r="D31" s="401"/>
      <c r="E31" s="403">
        <f>Módulo1!O35</f>
        <v>3.7175143703905942</v>
      </c>
      <c r="F31" s="405">
        <f>Módulo1!AF35</f>
        <v>2038.464393738371</v>
      </c>
      <c r="G31" s="196">
        <f t="shared" si="0"/>
        <v>0.28719184103451656</v>
      </c>
      <c r="H31" s="305">
        <f t="shared" si="1"/>
        <v>1013238.8676939066</v>
      </c>
      <c r="I31" s="26">
        <f t="shared" si="2"/>
        <v>3.8442309943099913</v>
      </c>
      <c r="K31" s="303">
        <f t="shared" si="3"/>
        <v>0.12671662391939709</v>
      </c>
      <c r="M31" s="444">
        <f t="shared" si="4"/>
        <v>5218.1237022747164</v>
      </c>
      <c r="N31" s="303">
        <f t="shared" si="5"/>
        <v>6986.0388154212469</v>
      </c>
      <c r="P31" s="303">
        <f t="shared" si="6"/>
        <v>1767.9151131465305</v>
      </c>
    </row>
    <row r="32" spans="1:16">
      <c r="A32" s="249" t="s">
        <v>22</v>
      </c>
      <c r="B32" s="250">
        <f>'Módulo 2'!CL3</f>
        <v>16.5</v>
      </c>
      <c r="C32" s="251" t="s">
        <v>21</v>
      </c>
      <c r="D32" s="401"/>
      <c r="E32" s="403">
        <f>Módulo1!O36</f>
        <v>3.8622340860097526</v>
      </c>
      <c r="F32" s="405">
        <f>Módulo1!AF36</f>
        <v>3721.6332976106728</v>
      </c>
      <c r="G32" s="196">
        <f t="shared" si="0"/>
        <v>0.3785075146715452</v>
      </c>
      <c r="H32" s="305">
        <f t="shared" si="1"/>
        <v>1340089.9952994531</v>
      </c>
      <c r="I32" s="26">
        <f t="shared" si="2"/>
        <v>3.9656531182938233</v>
      </c>
      <c r="K32" s="303">
        <f t="shared" si="3"/>
        <v>0.10341903228407068</v>
      </c>
      <c r="M32" s="444">
        <f t="shared" si="4"/>
        <v>7281.721857409917</v>
      </c>
      <c r="N32" s="303">
        <f t="shared" si="5"/>
        <v>9239.5988959908627</v>
      </c>
      <c r="P32" s="303">
        <f t="shared" si="6"/>
        <v>1957.8770385809457</v>
      </c>
    </row>
    <row r="33" spans="1:28" ht="15.75" thickBot="1">
      <c r="A33" s="327" t="s">
        <v>23</v>
      </c>
      <c r="B33" s="439">
        <f>'Módulo 2'!CL4</f>
        <v>81.818181818181827</v>
      </c>
      <c r="C33" s="329" t="s">
        <v>21</v>
      </c>
      <c r="D33" s="401"/>
      <c r="E33" s="403">
        <f>Módulo1!O37</f>
        <v>3.982298075330859</v>
      </c>
      <c r="F33" s="405">
        <f>Módulo1!AF37</f>
        <v>6365.7223853377272</v>
      </c>
      <c r="G33" s="196">
        <f t="shared" si="0"/>
        <v>0.46822621039811174</v>
      </c>
      <c r="H33" s="305">
        <f t="shared" si="1"/>
        <v>1663918.6747927461</v>
      </c>
      <c r="I33" s="26">
        <f t="shared" si="2"/>
        <v>4.0596512494216066</v>
      </c>
      <c r="K33" s="303">
        <f t="shared" si="3"/>
        <v>7.7353174090747601E-2</v>
      </c>
      <c r="M33" s="444">
        <f t="shared" si="4"/>
        <v>9600.5933622706525</v>
      </c>
      <c r="N33" s="303">
        <f t="shared" si="5"/>
        <v>11472.319922214052</v>
      </c>
      <c r="P33" s="303">
        <f t="shared" si="6"/>
        <v>1871.7265599433995</v>
      </c>
    </row>
    <row r="34" spans="1:28" ht="15.75" thickBot="1">
      <c r="C34" s="402"/>
      <c r="D34" s="401"/>
      <c r="E34" s="403">
        <f>Módulo1!O38</f>
        <v>4.0795001649845739</v>
      </c>
      <c r="F34" s="405">
        <f>Módulo1!AF38</f>
        <v>10167.20069294789</v>
      </c>
      <c r="G34" s="196">
        <f t="shared" si="0"/>
        <v>0.54844412243749141</v>
      </c>
      <c r="H34" s="305">
        <f t="shared" si="1"/>
        <v>1956377.3054933136</v>
      </c>
      <c r="I34" s="26">
        <f t="shared" si="2"/>
        <v>4.1299717696443423</v>
      </c>
      <c r="K34" s="303">
        <f t="shared" si="3"/>
        <v>5.047160465976841E-2</v>
      </c>
      <c r="M34" s="444">
        <f t="shared" si="4"/>
        <v>12008.815292186957</v>
      </c>
      <c r="N34" s="303">
        <f t="shared" si="5"/>
        <v>13488.751990823093</v>
      </c>
      <c r="P34" s="303">
        <f t="shared" si="6"/>
        <v>1479.9366986361365</v>
      </c>
    </row>
    <row r="35" spans="1:28" ht="15.75" thickBot="1">
      <c r="A35" s="459" t="s">
        <v>157</v>
      </c>
      <c r="B35" s="465"/>
      <c r="C35" s="460"/>
      <c r="D35" s="401"/>
      <c r="E35" s="403">
        <f>Módulo1!O39</f>
        <v>4.1566471393585172</v>
      </c>
      <c r="F35" s="405">
        <f>Módulo1!AF39</f>
        <v>15112.997191554306</v>
      </c>
      <c r="G35" s="196">
        <f t="shared" si="0"/>
        <v>0.61460821893561735</v>
      </c>
      <c r="H35" s="305">
        <f t="shared" si="1"/>
        <v>2200388.7737113517</v>
      </c>
      <c r="I35" s="26">
        <f t="shared" si="2"/>
        <v>4.1810185739311683</v>
      </c>
      <c r="K35" s="303">
        <f t="shared" si="3"/>
        <v>2.4371434572651118E-2</v>
      </c>
      <c r="M35" s="444">
        <f t="shared" si="4"/>
        <v>14343.2358385674</v>
      </c>
      <c r="N35" s="303">
        <f t="shared" si="5"/>
        <v>15171.1525014341</v>
      </c>
      <c r="P35" s="303">
        <f t="shared" si="6"/>
        <v>827.91666286670079</v>
      </c>
    </row>
    <row r="36" spans="1:28">
      <c r="A36" s="249" t="s">
        <v>22</v>
      </c>
      <c r="B36" s="250">
        <f>'Módulo 2'!EF3</f>
        <v>21.189999999999998</v>
      </c>
      <c r="C36" s="251" t="s">
        <v>21</v>
      </c>
      <c r="D36" s="401"/>
      <c r="E36" s="403">
        <f>Módulo1!O40</f>
        <v>4.2169179625190036</v>
      </c>
      <c r="F36" s="405">
        <f>Módulo1!AF40</f>
        <v>20837.769469522969</v>
      </c>
      <c r="G36" s="196">
        <f t="shared" si="0"/>
        <v>0.66539566992807508</v>
      </c>
      <c r="H36" s="305">
        <f t="shared" si="1"/>
        <v>2390001.9182244469</v>
      </c>
      <c r="I36" s="26">
        <f t="shared" si="2"/>
        <v>4.2169174029141558</v>
      </c>
      <c r="K36" s="303">
        <f t="shared" si="3"/>
        <v>5.5960484779404851E-7</v>
      </c>
      <c r="M36" s="444">
        <f t="shared" si="4"/>
        <v>16478.510858867332</v>
      </c>
      <c r="N36" s="303">
        <f t="shared" si="5"/>
        <v>16478.489625697192</v>
      </c>
      <c r="P36" s="303">
        <f t="shared" si="6"/>
        <v>2.1233170140476432E-2</v>
      </c>
    </row>
    <row r="37" spans="1:28" ht="15.75" thickBot="1">
      <c r="A37" s="327" t="s">
        <v>23</v>
      </c>
      <c r="B37" s="439">
        <f>'Módulo 2'!EF4</f>
        <v>52.807928268050972</v>
      </c>
      <c r="C37" s="329" t="s">
        <v>21</v>
      </c>
      <c r="D37" s="401"/>
      <c r="E37" s="404">
        <f>Módulo1!O41</f>
        <v>4.263426279803352</v>
      </c>
      <c r="F37" s="406">
        <f>Módulo1!AF41</f>
        <v>26561.903640340111</v>
      </c>
      <c r="G37" s="197">
        <f t="shared" si="0"/>
        <v>0.70144983027007834</v>
      </c>
      <c r="H37" s="2">
        <f t="shared" si="1"/>
        <v>2526209.9305490023</v>
      </c>
      <c r="I37" s="28">
        <f t="shared" si="2"/>
        <v>4.2409885914203569</v>
      </c>
      <c r="K37" s="303">
        <f t="shared" si="3"/>
        <v>2.2437688382995091E-2</v>
      </c>
      <c r="M37" s="444">
        <f t="shared" si="4"/>
        <v>18341.138053285766</v>
      </c>
      <c r="N37" s="303">
        <f t="shared" si="5"/>
        <v>17417.611180752036</v>
      </c>
      <c r="P37" s="303">
        <f t="shared" si="6"/>
        <v>923.52687253373006</v>
      </c>
    </row>
    <row r="38" spans="1:28" ht="15.75" thickBot="1">
      <c r="C38" s="305"/>
      <c r="D38" s="305"/>
      <c r="E38" s="407">
        <f>Módulo1!BI13</f>
        <v>1.9354118547619443</v>
      </c>
      <c r="F38" s="415">
        <f>Módulo1!BZ13</f>
        <v>0.36797451853976865</v>
      </c>
      <c r="G38" s="412">
        <f t="shared" ref="G38:G66" si="7">($C$2+$B$13*3*F38/$B$12)^$C$4/($C$3+($B$13*3*F38/$B$12)^$C$4)</f>
        <v>5.1711556188129559E-3</v>
      </c>
      <c r="H38" s="413">
        <f t="shared" ref="H38:H66" si="8">G38*(4200000*(1-$B$12/100)+3*F38*($B$12*$B$13/10000))+(1-G38)*((1-$B$12/100)/4200000+$B$12/(3*$B$13*F38))^(-1)</f>
        <v>18227.071624421729</v>
      </c>
      <c r="I38" s="414">
        <f t="shared" si="2"/>
        <v>2.0992360535678429</v>
      </c>
      <c r="K38" s="303">
        <f t="shared" si="3"/>
        <v>0.1638241988058986</v>
      </c>
      <c r="M38" s="444">
        <f t="shared" si="4"/>
        <v>86.181064621822415</v>
      </c>
      <c r="N38" s="303">
        <f t="shared" si="5"/>
        <v>125.67128435319803</v>
      </c>
      <c r="P38" s="303">
        <f t="shared" si="6"/>
        <v>39.490219731375618</v>
      </c>
    </row>
    <row r="39" spans="1:28" ht="15.75" thickBot="1">
      <c r="A39" s="459" t="s">
        <v>158</v>
      </c>
      <c r="B39" s="465"/>
      <c r="C39" s="460"/>
      <c r="D39" s="305"/>
      <c r="E39" s="407">
        <f>Módulo1!BI14</f>
        <v>2.1884635561097801</v>
      </c>
      <c r="F39" s="416">
        <f>Módulo1!BZ14</f>
        <v>1.7913030353537269</v>
      </c>
      <c r="G39" s="71">
        <f t="shared" si="7"/>
        <v>6.6979551265862443E-3</v>
      </c>
      <c r="H39" s="71">
        <f t="shared" si="8"/>
        <v>23626.331598456967</v>
      </c>
      <c r="I39" s="417">
        <f t="shared" si="2"/>
        <v>2.2119154484459851</v>
      </c>
      <c r="K39" s="303">
        <f t="shared" si="3"/>
        <v>2.3451892336205038E-2</v>
      </c>
      <c r="M39" s="444">
        <f t="shared" si="4"/>
        <v>154.33469076902966</v>
      </c>
      <c r="N39" s="303">
        <f t="shared" si="5"/>
        <v>162.89788605177719</v>
      </c>
      <c r="P39" s="303">
        <f t="shared" si="6"/>
        <v>8.5631952827475288</v>
      </c>
      <c r="AA39" s="303">
        <v>80</v>
      </c>
      <c r="AB39" s="303">
        <f>1.0044*AA39</f>
        <v>80.352000000000004</v>
      </c>
    </row>
    <row r="40" spans="1:28">
      <c r="A40" s="249" t="s">
        <v>22</v>
      </c>
      <c r="B40" s="250">
        <f>'Módulo 2'!GD3</f>
        <v>21.96</v>
      </c>
      <c r="C40" s="251" t="s">
        <v>21</v>
      </c>
      <c r="E40" s="407">
        <f>Módulo1!BI15</f>
        <v>2.5227846765841373</v>
      </c>
      <c r="F40" s="25">
        <f>Módulo1!BZ15</f>
        <v>8.9876477041416809</v>
      </c>
      <c r="G40" s="305">
        <f t="shared" si="7"/>
        <v>1.2816962661207933E-2</v>
      </c>
      <c r="H40" s="305">
        <f t="shared" si="8"/>
        <v>45284.490992687301</v>
      </c>
      <c r="I40" s="26">
        <f t="shared" si="2"/>
        <v>2.4944686439433528</v>
      </c>
      <c r="K40" s="303">
        <f t="shared" si="3"/>
        <v>2.8316032640784528E-2</v>
      </c>
      <c r="M40" s="444">
        <f t="shared" si="4"/>
        <v>333.26114075958469</v>
      </c>
      <c r="N40" s="303">
        <f t="shared" si="5"/>
        <v>312.22569711674083</v>
      </c>
      <c r="P40" s="303">
        <f t="shared" si="6"/>
        <v>21.035443642843859</v>
      </c>
      <c r="AA40" s="303">
        <v>5000</v>
      </c>
      <c r="AB40" s="303">
        <f>1.0044*AA40</f>
        <v>5022</v>
      </c>
    </row>
    <row r="41" spans="1:28" ht="15.75" thickBot="1">
      <c r="A41" s="327" t="s">
        <v>23</v>
      </c>
      <c r="B41" s="439">
        <f>'Módulo 2'!GD4</f>
        <v>54.462659380692166</v>
      </c>
      <c r="C41" s="329" t="s">
        <v>21</v>
      </c>
      <c r="E41" s="407">
        <f>Módulo1!BI16</f>
        <v>3.1954818165540222</v>
      </c>
      <c r="F41" s="25">
        <f>Módulo1!BZ16</f>
        <v>128.56445304998584</v>
      </c>
      <c r="G41" s="305">
        <f t="shared" si="7"/>
        <v>6.3950341691366638E-2</v>
      </c>
      <c r="H41" s="305">
        <f t="shared" si="8"/>
        <v>226978.71709225827</v>
      </c>
      <c r="I41" s="26">
        <f t="shared" si="2"/>
        <v>3.1945042904044381</v>
      </c>
      <c r="K41" s="303">
        <f t="shared" si="3"/>
        <v>9.775261495841292E-4</v>
      </c>
      <c r="M41" s="444">
        <f t="shared" si="4"/>
        <v>1568.4902252954537</v>
      </c>
      <c r="N41" s="303">
        <f t="shared" si="5"/>
        <v>1564.9637794590187</v>
      </c>
      <c r="P41" s="303">
        <f t="shared" si="6"/>
        <v>3.5264458364349593</v>
      </c>
    </row>
    <row r="42" spans="1:28" ht="15.75" thickBot="1">
      <c r="E42" s="407">
        <f>Módulo1!BI17</f>
        <v>3.312727478013743</v>
      </c>
      <c r="F42" s="25">
        <f>Módulo1!BZ17</f>
        <v>200.63975411303207</v>
      </c>
      <c r="G42" s="305">
        <f t="shared" si="7"/>
        <v>8.4485848918896628E-2</v>
      </c>
      <c r="H42" s="305">
        <f t="shared" si="8"/>
        <v>300201.05928022758</v>
      </c>
      <c r="I42" s="26">
        <f t="shared" si="2"/>
        <v>3.3159313737476199</v>
      </c>
      <c r="K42" s="303">
        <f t="shared" si="3"/>
        <v>3.2038957338769158E-3</v>
      </c>
      <c r="M42" s="444">
        <f t="shared" si="4"/>
        <v>2054.600918907815</v>
      </c>
      <c r="N42" s="303">
        <f t="shared" si="5"/>
        <v>2069.8142554829446</v>
      </c>
      <c r="P42" s="303">
        <f t="shared" si="6"/>
        <v>15.213336575129688</v>
      </c>
    </row>
    <row r="43" spans="1:28" ht="15.75" thickBot="1">
      <c r="A43" s="459" t="s">
        <v>159</v>
      </c>
      <c r="B43" s="465"/>
      <c r="C43" s="460"/>
      <c r="E43" s="407">
        <f>Módulo1!BI18</f>
        <v>3.379351240393782</v>
      </c>
      <c r="F43" s="25">
        <f>Módulo1!BZ18</f>
        <v>258.93732692514311</v>
      </c>
      <c r="G43" s="305">
        <f t="shared" si="7"/>
        <v>9.8881073322728899E-2</v>
      </c>
      <c r="H43" s="305">
        <f t="shared" si="8"/>
        <v>351600.79746909969</v>
      </c>
      <c r="I43" s="26">
        <f t="shared" si="2"/>
        <v>3.384569004829789</v>
      </c>
      <c r="K43" s="303">
        <f t="shared" si="3"/>
        <v>5.2177644360069664E-3</v>
      </c>
      <c r="M43" s="444">
        <f t="shared" si="4"/>
        <v>2395.2521595360445</v>
      </c>
      <c r="N43" s="303">
        <f t="shared" si="5"/>
        <v>2424.2031143580525</v>
      </c>
      <c r="P43" s="303">
        <f t="shared" si="6"/>
        <v>28.950954822008043</v>
      </c>
    </row>
    <row r="44" spans="1:28">
      <c r="A44" s="249" t="s">
        <v>22</v>
      </c>
      <c r="B44" s="250">
        <f>'Módulo 2'!HW3</f>
        <v>18.28</v>
      </c>
      <c r="C44" s="251" t="s">
        <v>21</v>
      </c>
      <c r="E44" s="407">
        <f>Módulo1!BI19</f>
        <v>3.4255699990607305</v>
      </c>
      <c r="F44" s="25">
        <f>Módulo1!BZ19</f>
        <v>309.5135680142036</v>
      </c>
      <c r="G44" s="305">
        <f t="shared" si="7"/>
        <v>0.11023911639851963</v>
      </c>
      <c r="H44" s="305">
        <f t="shared" si="8"/>
        <v>392195.40012944367</v>
      </c>
      <c r="I44" s="26">
        <f t="shared" si="2"/>
        <v>3.4320216491307765</v>
      </c>
      <c r="K44" s="303">
        <f t="shared" si="3"/>
        <v>6.451650070046E-3</v>
      </c>
      <c r="M44" s="444">
        <f t="shared" si="4"/>
        <v>2664.219477844254</v>
      </c>
      <c r="N44" s="303">
        <f t="shared" si="5"/>
        <v>2704.0931569964837</v>
      </c>
      <c r="P44" s="303">
        <f t="shared" si="6"/>
        <v>39.87367915222967</v>
      </c>
    </row>
    <row r="45" spans="1:28" ht="15.75" thickBot="1">
      <c r="A45" s="327" t="s">
        <v>23</v>
      </c>
      <c r="B45" s="439">
        <f>'Módulo 2'!HW4</f>
        <v>74.288840262582056</v>
      </c>
      <c r="C45" s="329" t="s">
        <v>21</v>
      </c>
      <c r="E45" s="407">
        <f>Módulo1!BI20</f>
        <v>3.4607603482648193</v>
      </c>
      <c r="F45" s="25">
        <f>Módulo1!BZ20</f>
        <v>354.9056349381828</v>
      </c>
      <c r="G45" s="305">
        <f t="shared" si="7"/>
        <v>0.11972484562830898</v>
      </c>
      <c r="H45" s="305">
        <f t="shared" si="8"/>
        <v>426124.09769048932</v>
      </c>
      <c r="I45" s="26">
        <f t="shared" si="2"/>
        <v>3.468055248027289</v>
      </c>
      <c r="K45" s="303">
        <f t="shared" si="3"/>
        <v>7.2948997624697753E-3</v>
      </c>
      <c r="M45" s="444">
        <f t="shared" si="4"/>
        <v>2889.0851917217883</v>
      </c>
      <c r="N45" s="303">
        <f t="shared" si="5"/>
        <v>2938.0233837924784</v>
      </c>
      <c r="P45" s="303">
        <f t="shared" si="6"/>
        <v>48.938192070690093</v>
      </c>
    </row>
    <row r="46" spans="1:28">
      <c r="E46" s="407">
        <f>Módulo1!BI21</f>
        <v>3.4890589412302626</v>
      </c>
      <c r="F46" s="25">
        <f>Módulo1!BZ21</f>
        <v>396.48208347542857</v>
      </c>
      <c r="G46" s="305">
        <f t="shared" si="7"/>
        <v>0.12792062280728264</v>
      </c>
      <c r="H46" s="305">
        <f t="shared" si="8"/>
        <v>455457.50646369532</v>
      </c>
      <c r="I46" s="26">
        <f t="shared" si="2"/>
        <v>3.496967017542322</v>
      </c>
      <c r="K46" s="303">
        <f t="shared" si="3"/>
        <v>7.9080763120593645E-3</v>
      </c>
      <c r="M46" s="444">
        <f t="shared" si="4"/>
        <v>3083.6064202755279</v>
      </c>
      <c r="N46" s="303">
        <f t="shared" si="5"/>
        <v>3140.2701972656319</v>
      </c>
      <c r="P46" s="303">
        <f t="shared" si="6"/>
        <v>56.663776990103997</v>
      </c>
    </row>
    <row r="47" spans="1:28">
      <c r="E47" s="407">
        <f>Módulo1!BI22</f>
        <v>3.5126528554722158</v>
      </c>
      <c r="F47" s="25">
        <f>Módulo1!BZ22</f>
        <v>435.08679944544747</v>
      </c>
      <c r="G47" s="305">
        <f t="shared" si="7"/>
        <v>0.13516483277729535</v>
      </c>
      <c r="H47" s="305">
        <f t="shared" si="8"/>
        <v>481399.36719895678</v>
      </c>
      <c r="I47" s="26">
        <f t="shared" si="2"/>
        <v>3.5210246684573776</v>
      </c>
      <c r="K47" s="303">
        <f t="shared" si="3"/>
        <v>8.371812985161764E-3</v>
      </c>
      <c r="M47" s="444">
        <f t="shared" si="4"/>
        <v>3255.7635407753678</v>
      </c>
      <c r="N47" s="303">
        <f t="shared" si="5"/>
        <v>3319.1331009886821</v>
      </c>
      <c r="P47" s="303">
        <f t="shared" si="6"/>
        <v>63.369560213314344</v>
      </c>
    </row>
    <row r="48" spans="1:28">
      <c r="E48" s="407">
        <f>Módulo1!BI23</f>
        <v>3.5328369033132923</v>
      </c>
      <c r="F48" s="25">
        <f>Módulo1!BZ23</f>
        <v>471.28607019197921</v>
      </c>
      <c r="G48" s="305">
        <f t="shared" si="7"/>
        <v>0.14167364084402251</v>
      </c>
      <c r="H48" s="305">
        <f t="shared" si="8"/>
        <v>504718.97397196759</v>
      </c>
      <c r="I48" s="26">
        <f t="shared" si="2"/>
        <v>3.541568784934134</v>
      </c>
      <c r="K48" s="303">
        <f t="shared" si="3"/>
        <v>8.7318816208417083E-3</v>
      </c>
      <c r="M48" s="444">
        <f t="shared" si="4"/>
        <v>3410.6480272805575</v>
      </c>
      <c r="N48" s="303">
        <f t="shared" si="5"/>
        <v>3479.9161929829675</v>
      </c>
      <c r="P48" s="303">
        <f t="shared" si="6"/>
        <v>69.268165702409988</v>
      </c>
    </row>
    <row r="49" spans="5:16">
      <c r="E49" s="407">
        <f>Módulo1!BI24</f>
        <v>3.5504399292527911</v>
      </c>
      <c r="F49" s="25">
        <f>Módulo1!BZ24</f>
        <v>505.48289790380909</v>
      </c>
      <c r="G49" s="305">
        <f t="shared" si="7"/>
        <v>0.14759452160250489</v>
      </c>
      <c r="H49" s="305">
        <f t="shared" si="8"/>
        <v>525941.35899769701</v>
      </c>
      <c r="I49" s="26">
        <f t="shared" si="2"/>
        <v>3.5594564776227604</v>
      </c>
      <c r="K49" s="303">
        <f t="shared" si="3"/>
        <v>9.0165483699693461E-3</v>
      </c>
      <c r="M49" s="444">
        <f t="shared" si="4"/>
        <v>3551.7298826470701</v>
      </c>
      <c r="N49" s="303">
        <f t="shared" si="5"/>
        <v>3626.239444362966</v>
      </c>
      <c r="P49" s="303">
        <f t="shared" si="6"/>
        <v>74.50956171589587</v>
      </c>
    </row>
    <row r="50" spans="5:16">
      <c r="E50" s="407">
        <f>Módulo1!BI25</f>
        <v>3.5660238597242611</v>
      </c>
      <c r="F50" s="25">
        <f>Módulo1!BZ25</f>
        <v>537.97678924242507</v>
      </c>
      <c r="G50" s="305">
        <f t="shared" si="7"/>
        <v>0.1530330860004474</v>
      </c>
      <c r="H50" s="305">
        <f t="shared" si="8"/>
        <v>545442.63966151269</v>
      </c>
      <c r="I50" s="26">
        <f t="shared" si="2"/>
        <v>3.5752682390510726</v>
      </c>
      <c r="K50" s="303">
        <f t="shared" si="3"/>
        <v>9.2443793268115471E-3</v>
      </c>
      <c r="M50" s="444">
        <f t="shared" si="4"/>
        <v>3681.4919885250201</v>
      </c>
      <c r="N50" s="303">
        <f t="shared" si="5"/>
        <v>3760.6960942326155</v>
      </c>
      <c r="P50" s="303">
        <f t="shared" si="6"/>
        <v>79.204105707595318</v>
      </c>
    </row>
    <row r="51" spans="5:16">
      <c r="E51" s="407">
        <f>Módulo1!BI26</f>
        <v>3.5799868377783763</v>
      </c>
      <c r="F51" s="25">
        <f>Módulo1!BZ26</f>
        <v>568.99788858495026</v>
      </c>
      <c r="G51" s="305">
        <f t="shared" si="7"/>
        <v>0.15806784166596227</v>
      </c>
      <c r="H51" s="305">
        <f t="shared" si="8"/>
        <v>563502.49438870989</v>
      </c>
      <c r="I51" s="26">
        <f t="shared" si="2"/>
        <v>3.5894149962250319</v>
      </c>
      <c r="K51" s="303">
        <f t="shared" si="3"/>
        <v>9.4281584466555657E-3</v>
      </c>
      <c r="M51" s="444">
        <f t="shared" si="4"/>
        <v>3801.7787404369124</v>
      </c>
      <c r="N51" s="303">
        <f t="shared" si="5"/>
        <v>3885.2144582114997</v>
      </c>
      <c r="P51" s="303">
        <f t="shared" si="6"/>
        <v>83.435717774587374</v>
      </c>
    </row>
    <row r="52" spans="5:16">
      <c r="E52" s="407">
        <f>Módulo1!BI27</f>
        <v>3.5926210037365323</v>
      </c>
      <c r="F52" s="25">
        <f>Módulo1!BZ27</f>
        <v>598.72779416224182</v>
      </c>
      <c r="G52" s="305">
        <f t="shared" si="7"/>
        <v>0.16275890556574593</v>
      </c>
      <c r="H52" s="305">
        <f t="shared" si="8"/>
        <v>580335.14621958323</v>
      </c>
      <c r="I52" s="26">
        <f t="shared" si="2"/>
        <v>3.6021980264748308</v>
      </c>
      <c r="K52" s="303">
        <f t="shared" si="3"/>
        <v>9.577022738298524E-3</v>
      </c>
      <c r="M52" s="444">
        <f t="shared" si="4"/>
        <v>3914.0016439782912</v>
      </c>
      <c r="N52" s="303">
        <f t="shared" si="5"/>
        <v>4001.2715527489318</v>
      </c>
      <c r="P52" s="303">
        <f t="shared" si="6"/>
        <v>87.269908770640541</v>
      </c>
    </row>
    <row r="53" spans="5:16">
      <c r="E53" s="407">
        <f>Módulo1!BI28</f>
        <v>3.6041469043154359</v>
      </c>
      <c r="F53" s="25">
        <f>Módulo1!BZ28</f>
        <v>627.31292667220657</v>
      </c>
      <c r="G53" s="305">
        <f t="shared" si="7"/>
        <v>0.16715343789113626</v>
      </c>
      <c r="H53" s="305">
        <f t="shared" si="8"/>
        <v>596108.69133667729</v>
      </c>
      <c r="I53" s="26">
        <f t="shared" si="2"/>
        <v>3.6138446073411186</v>
      </c>
      <c r="K53" s="303">
        <f t="shared" si="3"/>
        <v>9.6977030256826247E-3</v>
      </c>
      <c r="M53" s="444">
        <f t="shared" si="4"/>
        <v>4019.2674347175166</v>
      </c>
      <c r="N53" s="303">
        <f t="shared" si="5"/>
        <v>4110.0263606804701</v>
      </c>
      <c r="P53" s="303">
        <f t="shared" si="6"/>
        <v>90.758925962953526</v>
      </c>
    </row>
    <row r="54" spans="5:16">
      <c r="E54" s="407">
        <f>Módulo1!BI29</f>
        <v>3.6147350154490425</v>
      </c>
      <c r="F54" s="25">
        <f>Módulo1!BZ29</f>
        <v>654.87348052759091</v>
      </c>
      <c r="G54" s="305">
        <f t="shared" si="7"/>
        <v>0.17128918476879121</v>
      </c>
      <c r="H54" s="305">
        <f t="shared" si="8"/>
        <v>610957.70349664683</v>
      </c>
      <c r="I54" s="26">
        <f t="shared" si="2"/>
        <v>3.6245302985457593</v>
      </c>
      <c r="K54" s="303">
        <f t="shared" si="3"/>
        <v>9.7952830967167337E-3</v>
      </c>
      <c r="M54" s="444">
        <f t="shared" si="4"/>
        <v>4118.4615470434255</v>
      </c>
      <c r="N54" s="303">
        <f t="shared" si="5"/>
        <v>4212.4067357605481</v>
      </c>
      <c r="P54" s="303">
        <f t="shared" si="6"/>
        <v>93.945188717122619</v>
      </c>
    </row>
    <row r="55" spans="5:16">
      <c r="E55" s="407">
        <f>Módulo1!BI30</f>
        <v>3.6245197603580923</v>
      </c>
      <c r="F55" s="25">
        <f>Módulo1!BZ30</f>
        <v>681.50962699989532</v>
      </c>
      <c r="G55" s="305">
        <f t="shared" si="7"/>
        <v>0.17519687400050132</v>
      </c>
      <c r="H55" s="305">
        <f t="shared" si="8"/>
        <v>624991.75953047257</v>
      </c>
      <c r="I55" s="26">
        <f t="shared" si="2"/>
        <v>3.6343934446411246</v>
      </c>
      <c r="K55" s="303">
        <f t="shared" si="3"/>
        <v>9.873684283032258E-3</v>
      </c>
      <c r="M55" s="444">
        <f t="shared" si="4"/>
        <v>4212.3045226402146</v>
      </c>
      <c r="N55" s="303">
        <f t="shared" si="5"/>
        <v>4309.1681839403254</v>
      </c>
      <c r="P55" s="303">
        <f t="shared" si="6"/>
        <v>96.863661300110834</v>
      </c>
    </row>
    <row r="56" spans="5:16">
      <c r="E56" s="407">
        <f>Módulo1!BI31</f>
        <v>3.6336089545705255</v>
      </c>
      <c r="F56" s="25">
        <f>Módulo1!BZ31</f>
        <v>707.30593880172876</v>
      </c>
      <c r="G56" s="305">
        <f t="shared" si="7"/>
        <v>0.17890188565158599</v>
      </c>
      <c r="H56" s="305">
        <f t="shared" si="8"/>
        <v>638301.38550339011</v>
      </c>
      <c r="I56" s="26">
        <f t="shared" si="2"/>
        <v>3.6435449405142957</v>
      </c>
      <c r="K56" s="303">
        <f t="shared" si="3"/>
        <v>9.9359859437702092E-3</v>
      </c>
      <c r="M56" s="444">
        <f t="shared" si="4"/>
        <v>4301.3913218348453</v>
      </c>
      <c r="N56" s="303">
        <f t="shared" si="5"/>
        <v>4400.9348607133525</v>
      </c>
      <c r="P56" s="303">
        <f t="shared" si="6"/>
        <v>99.543538878507206</v>
      </c>
    </row>
    <row r="57" spans="5:16">
      <c r="E57" s="407">
        <f>Módulo1!BI32</f>
        <v>3.6420903560639024</v>
      </c>
      <c r="F57" s="25">
        <f>Módulo1!BZ32</f>
        <v>732.33462459192242</v>
      </c>
      <c r="G57" s="305">
        <f t="shared" si="7"/>
        <v>0.18242544782688405</v>
      </c>
      <c r="H57" s="305">
        <f t="shared" si="8"/>
        <v>650962.31366843008</v>
      </c>
      <c r="I57" s="26">
        <f t="shared" si="2"/>
        <v>3.652074999971382</v>
      </c>
      <c r="K57" s="303">
        <f t="shared" si="3"/>
        <v>9.9846439074795512E-3</v>
      </c>
      <c r="M57" s="444">
        <f t="shared" si="4"/>
        <v>4386.2194468604612</v>
      </c>
      <c r="N57" s="303">
        <f t="shared" si="5"/>
        <v>4488.2289217885454</v>
      </c>
      <c r="P57" s="303">
        <f t="shared" si="6"/>
        <v>102.00947492808427</v>
      </c>
    </row>
    <row r="58" spans="5:16">
      <c r="E58" s="407">
        <f>Módulo1!BI33</f>
        <v>3.6500363222041354</v>
      </c>
      <c r="F58" s="25">
        <f>Módulo1!BZ33</f>
        <v>756.65794415880418</v>
      </c>
      <c r="G58" s="305">
        <f t="shared" si="7"/>
        <v>0.18578551209654157</v>
      </c>
      <c r="H58" s="305">
        <f t="shared" si="8"/>
        <v>663038.59953273227</v>
      </c>
      <c r="I58" s="26">
        <f t="shared" si="2"/>
        <v>3.6600579654786491</v>
      </c>
      <c r="K58" s="303">
        <f t="shared" si="3"/>
        <v>1.0021643274513714E-2</v>
      </c>
      <c r="M58" s="444">
        <f t="shared" si="4"/>
        <v>4467.2095208018682</v>
      </c>
      <c r="N58" s="303">
        <f t="shared" si="5"/>
        <v>4571.4920145143087</v>
      </c>
      <c r="P58" s="303">
        <f t="shared" si="6"/>
        <v>104.28249371244056</v>
      </c>
    </row>
    <row r="59" spans="5:16">
      <c r="E59" s="407">
        <f>Módulo1!BI34</f>
        <v>3.6575071931989189</v>
      </c>
      <c r="F59" s="25">
        <f>Módulo1!BZ34</f>
        <v>780.33004545296819</v>
      </c>
      <c r="G59" s="305">
        <f t="shared" si="7"/>
        <v>0.18899740710998067</v>
      </c>
      <c r="H59" s="305">
        <f t="shared" si="8"/>
        <v>674584.94952979474</v>
      </c>
      <c r="I59" s="26">
        <f t="shared" si="2"/>
        <v>3.6675558009418778</v>
      </c>
      <c r="K59" s="303">
        <f t="shared" si="3"/>
        <v>1.0048607742958904E-2</v>
      </c>
      <c r="M59" s="444">
        <f t="shared" si="4"/>
        <v>4544.7206454643556</v>
      </c>
      <c r="N59" s="303">
        <f t="shared" si="5"/>
        <v>4651.1013266200471</v>
      </c>
      <c r="P59" s="303">
        <f t="shared" si="6"/>
        <v>106.38068115569149</v>
      </c>
    </row>
    <row r="60" spans="5:16">
      <c r="E60" s="407">
        <f>Módulo1!BI35</f>
        <v>3.6645537975896225</v>
      </c>
      <c r="F60" s="25">
        <f>Módulo1!BZ35</f>
        <v>803.39838476271484</v>
      </c>
      <c r="G60" s="305">
        <f t="shared" si="7"/>
        <v>0.19207433510679411</v>
      </c>
      <c r="H60" s="305">
        <f t="shared" si="8"/>
        <v>685648.48949751351</v>
      </c>
      <c r="I60" s="26">
        <f t="shared" si="2"/>
        <v>3.6746206769828822</v>
      </c>
      <c r="K60" s="303">
        <f t="shared" si="3"/>
        <v>1.0066879393259676E-2</v>
      </c>
      <c r="M60" s="444">
        <f t="shared" si="4"/>
        <v>4619.0620630283629</v>
      </c>
      <c r="N60" s="303">
        <f t="shared" si="5"/>
        <v>4727.3817794478764</v>
      </c>
      <c r="P60" s="303">
        <f t="shared" si="6"/>
        <v>108.3197164195135</v>
      </c>
    </row>
    <row r="61" spans="5:16">
      <c r="E61" s="407">
        <f>Módulo1!BI36</f>
        <v>3.8119267846571647</v>
      </c>
      <c r="F61" s="25">
        <f>Módulo1!BZ36</f>
        <v>1507.3207802396832</v>
      </c>
      <c r="G61" s="305">
        <f t="shared" si="7"/>
        <v>0.26790293241321217</v>
      </c>
      <c r="H61" s="305">
        <f t="shared" si="8"/>
        <v>959047.34664684709</v>
      </c>
      <c r="I61" s="26">
        <f t="shared" si="2"/>
        <v>3.8203592015293881</v>
      </c>
      <c r="K61" s="303">
        <f t="shared" si="3"/>
        <v>8.4324168722234027E-3</v>
      </c>
      <c r="M61" s="444">
        <f t="shared" si="4"/>
        <v>6485.2509301643213</v>
      </c>
      <c r="N61" s="303">
        <f t="shared" si="5"/>
        <v>6612.4012837668297</v>
      </c>
      <c r="P61" s="303">
        <f t="shared" si="6"/>
        <v>127.1503536025084</v>
      </c>
    </row>
    <row r="62" spans="5:16">
      <c r="E62" s="407">
        <f>Módulo1!BI37</f>
        <v>3.9382271582032313</v>
      </c>
      <c r="F62" s="25">
        <f>Módulo1!BZ37</f>
        <v>2685.4098921943901</v>
      </c>
      <c r="G62" s="305">
        <f t="shared" si="7"/>
        <v>0.35229034854124852</v>
      </c>
      <c r="H62" s="305">
        <f t="shared" si="8"/>
        <v>1265095.8145679086</v>
      </c>
      <c r="I62" s="26">
        <f t="shared" si="2"/>
        <v>3.9406425723202898</v>
      </c>
      <c r="K62" s="303">
        <f t="shared" si="3"/>
        <v>2.4154141170584786E-3</v>
      </c>
      <c r="M62" s="444">
        <f t="shared" si="4"/>
        <v>8674.1545972795338</v>
      </c>
      <c r="N62" s="303">
        <f t="shared" si="5"/>
        <v>8722.5320184502343</v>
      </c>
      <c r="P62" s="303">
        <f t="shared" si="6"/>
        <v>48.377421170700472</v>
      </c>
    </row>
    <row r="63" spans="5:16">
      <c r="E63" s="407">
        <f>Módulo1!BI38</f>
        <v>4.0439963694456269</v>
      </c>
      <c r="F63" s="25">
        <f>Módulo1!BZ38</f>
        <v>4513.1981142841678</v>
      </c>
      <c r="G63" s="305">
        <f t="shared" si="7"/>
        <v>0.43720957324286785</v>
      </c>
      <c r="H63" s="305">
        <f t="shared" si="8"/>
        <v>1575281.8780185385</v>
      </c>
      <c r="I63" s="26">
        <f t="shared" si="2"/>
        <v>4.0358774303281351</v>
      </c>
      <c r="K63" s="303">
        <f t="shared" si="3"/>
        <v>8.1189391174918413E-3</v>
      </c>
      <c r="M63" s="444">
        <f t="shared" si="4"/>
        <v>11066.14533017334</v>
      </c>
      <c r="N63" s="303">
        <f t="shared" si="5"/>
        <v>10861.190481287105</v>
      </c>
      <c r="P63" s="303">
        <f t="shared" si="6"/>
        <v>204.95484888623469</v>
      </c>
    </row>
    <row r="64" spans="5:16">
      <c r="E64" s="407">
        <f>Módulo1!BI39</f>
        <v>4.1308717838897726</v>
      </c>
      <c r="F64" s="25">
        <f>Módulo1!BZ39</f>
        <v>7108.3021077512867</v>
      </c>
      <c r="G64" s="305">
        <f t="shared" si="7"/>
        <v>0.51487691466359475</v>
      </c>
      <c r="H64" s="305">
        <f t="shared" si="8"/>
        <v>1861382.762464765</v>
      </c>
      <c r="I64" s="26">
        <f t="shared" si="2"/>
        <v>4.1083548411642186</v>
      </c>
      <c r="K64" s="303">
        <f t="shared" si="3"/>
        <v>2.2516942725554046E-2</v>
      </c>
      <c r="M64" s="444">
        <f t="shared" si="4"/>
        <v>13516.734517514586</v>
      </c>
      <c r="N64" s="303">
        <f t="shared" si="5"/>
        <v>12833.787415331573</v>
      </c>
      <c r="P64" s="303">
        <f t="shared" si="6"/>
        <v>682.94710218301225</v>
      </c>
    </row>
    <row r="65" spans="5:16">
      <c r="E65" s="407">
        <f>Módulo1!BI40</f>
        <v>4.2010995958803807</v>
      </c>
      <c r="F65" s="25">
        <f>Módulo1!BZ40</f>
        <v>10423.024830436672</v>
      </c>
      <c r="G65" s="305">
        <f t="shared" si="7"/>
        <v>0.57992825229493861</v>
      </c>
      <c r="H65" s="305">
        <f t="shared" si="8"/>
        <v>2103286.1074338728</v>
      </c>
      <c r="I65" s="26">
        <f t="shared" si="2"/>
        <v>4.161417506650861</v>
      </c>
      <c r="K65" s="303">
        <f t="shared" si="3"/>
        <v>3.9682089229519768E-2</v>
      </c>
      <c r="M65" s="444">
        <f t="shared" si="4"/>
        <v>15889.110886049273</v>
      </c>
      <c r="N65" s="303">
        <f t="shared" si="5"/>
        <v>14501.652922090785</v>
      </c>
      <c r="P65" s="303">
        <f t="shared" si="6"/>
        <v>1387.4579639584881</v>
      </c>
    </row>
    <row r="66" spans="5:16" ht="15.75" thickBot="1">
      <c r="E66" s="408">
        <f>Módulo1!BI41</f>
        <v>4.2571417175335542</v>
      </c>
      <c r="F66" s="27">
        <f>Módulo1!BZ41</f>
        <v>14135.358682164264</v>
      </c>
      <c r="G66" s="2">
        <f t="shared" si="7"/>
        <v>0.62990401249468531</v>
      </c>
      <c r="H66" s="2">
        <f t="shared" si="8"/>
        <v>2290952.9829785852</v>
      </c>
      <c r="I66" s="28">
        <f t="shared" si="2"/>
        <v>4.1985353296938888</v>
      </c>
      <c r="K66" s="303">
        <f t="shared" si="3"/>
        <v>5.860638783966543E-2</v>
      </c>
      <c r="M66" s="444">
        <f t="shared" si="4"/>
        <v>18077.639332989751</v>
      </c>
      <c r="N66" s="303">
        <f t="shared" si="5"/>
        <v>15795.570988921449</v>
      </c>
      <c r="P66" s="303">
        <f t="shared" si="6"/>
        <v>2282.0683440683024</v>
      </c>
    </row>
    <row r="67" spans="5:16">
      <c r="E67" s="409">
        <f>Módulo1!DB13</f>
        <v>2.0361940192843342</v>
      </c>
      <c r="F67" s="415">
        <f>Módulo1!DS13</f>
        <v>0.36797451853976865</v>
      </c>
      <c r="G67" s="413">
        <f>($C$2+$B$17*3*F67/$B$16)^$C$4/($C$3+($B$17*3*F67/$B$16)^$C$4)</f>
        <v>4.9247948430167906E-3</v>
      </c>
      <c r="H67" s="413">
        <f>G67*(4200000*(1-$B$16/100)+3*F67*($B$16*$B$17/10000))+(1-G67)*((1-$B$16/100)/4200000+$B$16/(3*$B$17*F67))^(-1)</f>
        <v>15897.841323843515</v>
      </c>
      <c r="I67" s="414">
        <f t="shared" si="2"/>
        <v>2.0398573113810272</v>
      </c>
      <c r="K67" s="303">
        <f t="shared" si="3"/>
        <v>3.6632920966930271E-3</v>
      </c>
      <c r="M67" s="444">
        <f t="shared" si="4"/>
        <v>108.69110882545556</v>
      </c>
      <c r="N67" s="303">
        <f t="shared" si="5"/>
        <v>109.61180044598329</v>
      </c>
      <c r="P67" s="303">
        <f t="shared" si="6"/>
        <v>0.92069162052773379</v>
      </c>
    </row>
    <row r="68" spans="5:16">
      <c r="E68" s="409">
        <f>Módulo1!DB14</f>
        <v>2.2499478146998562</v>
      </c>
      <c r="F68" s="25">
        <f>Módulo1!DS14</f>
        <v>1.7913030353537269</v>
      </c>
      <c r="G68" s="305">
        <f t="shared" ref="G68:G95" si="9">($C$2+$B$17*3*F68/$B$16)^$C$4/($C$3+($B$17*3*F68/$B$16)^$C$4)</f>
        <v>5.6020629650267396E-3</v>
      </c>
      <c r="H68" s="305">
        <f t="shared" ref="H68:H95" si="10">G68*(4200000*(1-$B$16/100)+3*F68*($B$16*$B$17/10000))+(1-G68)*((1-$B$16/100)/4200000+$B$16/(3*$B$17*F68))^(-1)</f>
        <v>18091.902462965041</v>
      </c>
      <c r="I68" s="26">
        <f t="shared" si="2"/>
        <v>2.0960033911120011</v>
      </c>
      <c r="K68" s="303">
        <f t="shared" si="3"/>
        <v>0.15394442358785509</v>
      </c>
      <c r="M68" s="444">
        <f t="shared" si="4"/>
        <v>177.80657428767441</v>
      </c>
      <c r="N68" s="303">
        <f t="shared" si="5"/>
        <v>124.73932542555302</v>
      </c>
      <c r="P68" s="303">
        <f t="shared" si="6"/>
        <v>53.067248862121389</v>
      </c>
    </row>
    <row r="69" spans="5:16">
      <c r="E69" s="409">
        <f>Módulo1!DB15</f>
        <v>2.543393382821034</v>
      </c>
      <c r="F69" s="25">
        <f>Módulo1!DS15</f>
        <v>8.9876477041416809</v>
      </c>
      <c r="G69" s="305">
        <f t="shared" si="9"/>
        <v>8.5865656025643361E-3</v>
      </c>
      <c r="H69" s="305">
        <f t="shared" si="10"/>
        <v>27765.508282393013</v>
      </c>
      <c r="I69" s="26">
        <f t="shared" si="2"/>
        <v>2.2820247815851165</v>
      </c>
      <c r="K69" s="303">
        <f t="shared" si="3"/>
        <v>0.26136860123591754</v>
      </c>
      <c r="M69" s="444">
        <f t="shared" si="4"/>
        <v>349.45670914806067</v>
      </c>
      <c r="N69" s="303">
        <f t="shared" si="5"/>
        <v>191.43651588511219</v>
      </c>
      <c r="P69" s="303">
        <f t="shared" si="6"/>
        <v>158.02019326294848</v>
      </c>
    </row>
    <row r="70" spans="5:16">
      <c r="E70" s="409">
        <f>Módulo1!DB16</f>
        <v>3.1628891671682906</v>
      </c>
      <c r="F70" s="25">
        <f>Módulo1!DS16</f>
        <v>128.56445304998584</v>
      </c>
      <c r="G70" s="305">
        <f t="shared" si="9"/>
        <v>3.6960794371817297E-2</v>
      </c>
      <c r="H70" s="305">
        <f t="shared" si="10"/>
        <v>120003.18636624851</v>
      </c>
      <c r="I70" s="26">
        <f t="shared" si="2"/>
        <v>2.9177119311380255</v>
      </c>
      <c r="K70" s="303">
        <f t="shared" si="3"/>
        <v>0.24517723603026509</v>
      </c>
      <c r="M70" s="444">
        <f t="shared" si="4"/>
        <v>1455.0876918672766</v>
      </c>
      <c r="N70" s="303">
        <f t="shared" si="5"/>
        <v>827.39316923055583</v>
      </c>
      <c r="P70" s="303">
        <f t="shared" si="6"/>
        <v>627.69452263672076</v>
      </c>
    </row>
    <row r="71" spans="5:16">
      <c r="E71" s="409">
        <f>Módulo1!DB17</f>
        <v>3.2738970468114639</v>
      </c>
      <c r="F71" s="25">
        <f>Módulo1!DS17</f>
        <v>200.63975411303207</v>
      </c>
      <c r="G71" s="305">
        <f t="shared" si="9"/>
        <v>4.8966820680627736E-2</v>
      </c>
      <c r="H71" s="305">
        <f t="shared" si="10"/>
        <v>159137.1440655317</v>
      </c>
      <c r="I71" s="26">
        <f t="shared" si="2"/>
        <v>3.0402907131839525</v>
      </c>
      <c r="K71" s="303">
        <f t="shared" si="3"/>
        <v>0.23360633362751138</v>
      </c>
      <c r="M71" s="444">
        <f t="shared" si="4"/>
        <v>1878.8713616220532</v>
      </c>
      <c r="N71" s="303">
        <f t="shared" si="5"/>
        <v>1097.2124154172659</v>
      </c>
      <c r="P71" s="303">
        <f t="shared" si="6"/>
        <v>781.6589462047873</v>
      </c>
    </row>
    <row r="72" spans="5:16">
      <c r="E72" s="409">
        <f>Módulo1!DB18</f>
        <v>3.3372770510180461</v>
      </c>
      <c r="F72" s="25">
        <f>Módulo1!DS18</f>
        <v>258.93732692514311</v>
      </c>
      <c r="G72" s="305">
        <f t="shared" si="9"/>
        <v>5.7539690543832567E-2</v>
      </c>
      <c r="H72" s="305">
        <f t="shared" si="10"/>
        <v>187111.59674996947</v>
      </c>
      <c r="I72" s="26">
        <f t="shared" si="2"/>
        <v>3.1106198583150402</v>
      </c>
      <c r="K72" s="303">
        <f t="shared" si="3"/>
        <v>0.22665719270300588</v>
      </c>
      <c r="M72" s="444">
        <f t="shared" si="4"/>
        <v>2174.0876600215602</v>
      </c>
      <c r="N72" s="303">
        <f t="shared" si="5"/>
        <v>1290.0895528078204</v>
      </c>
      <c r="P72" s="303">
        <f t="shared" si="6"/>
        <v>883.99810721373979</v>
      </c>
    </row>
    <row r="73" spans="5:16">
      <c r="E73" s="409">
        <f>Módulo1!DB19</f>
        <v>3.3813602661348598</v>
      </c>
      <c r="F73" s="25">
        <f>Módulo1!DS19</f>
        <v>309.5135680142036</v>
      </c>
      <c r="G73" s="305">
        <f t="shared" si="9"/>
        <v>6.4393240907159199E-2</v>
      </c>
      <c r="H73" s="305">
        <f t="shared" si="10"/>
        <v>209492.95346820529</v>
      </c>
      <c r="I73" s="26">
        <f t="shared" si="2"/>
        <v>3.1596885729627191</v>
      </c>
      <c r="K73" s="303">
        <f t="shared" si="3"/>
        <v>0.22167169317214075</v>
      </c>
      <c r="M73" s="444">
        <f t="shared" si="4"/>
        <v>2406.3581508756383</v>
      </c>
      <c r="N73" s="303">
        <f t="shared" si="5"/>
        <v>1444.4036358544436</v>
      </c>
      <c r="P73" s="303">
        <f t="shared" si="6"/>
        <v>961.95451502119477</v>
      </c>
    </row>
    <row r="74" spans="5:16">
      <c r="E74" s="409">
        <f>Módulo1!DB20</f>
        <v>3.4149826412723434</v>
      </c>
      <c r="F74" s="25">
        <f>Módulo1!DS20</f>
        <v>354.9056349381828</v>
      </c>
      <c r="G74" s="305">
        <f t="shared" si="9"/>
        <v>7.0177332605370957E-2</v>
      </c>
      <c r="H74" s="305">
        <f t="shared" si="10"/>
        <v>228393.25616616686</v>
      </c>
      <c r="I74" s="26">
        <f t="shared" ref="I74:I137" si="11">LOG(H74*0.00689476)</f>
        <v>3.197202429623669</v>
      </c>
      <c r="K74" s="303">
        <f t="shared" ref="K74:K137" si="12">ABS(E74-I74)</f>
        <v>0.21778021164867445</v>
      </c>
      <c r="M74" s="444">
        <f t="shared" ref="M74:M137" si="13">10^E74</f>
        <v>2600.0556370009263</v>
      </c>
      <c r="N74" s="303">
        <f t="shared" ref="N74:N137" si="14">10^I74</f>
        <v>1574.7166868842414</v>
      </c>
      <c r="P74" s="303">
        <f t="shared" ref="P74:P137" si="15">ABS(M74-N74)</f>
        <v>1025.3389501166848</v>
      </c>
    </row>
    <row r="75" spans="5:16">
      <c r="E75" s="409">
        <f>Módulo1!DB21</f>
        <v>3.4420542580677216</v>
      </c>
      <c r="F75" s="25">
        <f>Módulo1!DS21</f>
        <v>396.48208347542857</v>
      </c>
      <c r="G75" s="305">
        <f t="shared" si="9"/>
        <v>7.5219178602471987E-2</v>
      </c>
      <c r="H75" s="305">
        <f t="shared" si="10"/>
        <v>244876.44573752876</v>
      </c>
      <c r="I75" s="26">
        <f t="shared" si="11"/>
        <v>3.2274661664614235</v>
      </c>
      <c r="K75" s="303">
        <f t="shared" si="12"/>
        <v>0.2145880916062981</v>
      </c>
      <c r="M75" s="444">
        <f t="shared" si="13"/>
        <v>2767.2873515899569</v>
      </c>
      <c r="N75" s="303">
        <f t="shared" si="14"/>
        <v>1688.3643230132843</v>
      </c>
      <c r="P75" s="303">
        <f t="shared" si="15"/>
        <v>1078.9230285766726</v>
      </c>
    </row>
    <row r="76" spans="5:16">
      <c r="E76" s="409">
        <f>Módulo1!DB22</f>
        <v>3.4646469196965723</v>
      </c>
      <c r="F76" s="25">
        <f>Módulo1!DS22</f>
        <v>435.08679944544747</v>
      </c>
      <c r="G76" s="305">
        <f t="shared" si="9"/>
        <v>7.9710011942519657E-2</v>
      </c>
      <c r="H76" s="305">
        <f t="shared" si="10"/>
        <v>259564.56086832358</v>
      </c>
      <c r="I76" s="26">
        <f t="shared" si="11"/>
        <v>3.2527645500410385</v>
      </c>
      <c r="K76" s="303">
        <f t="shared" si="12"/>
        <v>0.21188236965553386</v>
      </c>
      <c r="M76" s="444">
        <f t="shared" si="13"/>
        <v>2915.0561171948766</v>
      </c>
      <c r="N76" s="303">
        <f t="shared" si="14"/>
        <v>1789.6353516924851</v>
      </c>
      <c r="P76" s="303">
        <f t="shared" si="15"/>
        <v>1125.4207655023915</v>
      </c>
    </row>
    <row r="77" spans="5:16">
      <c r="E77" s="409">
        <f>Módulo1!DB23</f>
        <v>3.4839892547218807</v>
      </c>
      <c r="F77" s="25">
        <f>Módulo1!DS23</f>
        <v>471.28607019197921</v>
      </c>
      <c r="G77" s="305">
        <f t="shared" si="9"/>
        <v>8.3772606228668722E-2</v>
      </c>
      <c r="H77" s="305">
        <f t="shared" si="10"/>
        <v>272857.08877947711</v>
      </c>
      <c r="I77" s="26">
        <f t="shared" si="11"/>
        <v>3.2744543945599749</v>
      </c>
      <c r="K77" s="303">
        <f t="shared" si="12"/>
        <v>0.20953486016190581</v>
      </c>
      <c r="M77" s="444">
        <f t="shared" si="13"/>
        <v>3047.8195797953581</v>
      </c>
      <c r="N77" s="303">
        <f t="shared" si="14"/>
        <v>1881.2841414331901</v>
      </c>
      <c r="P77" s="303">
        <f t="shared" si="15"/>
        <v>1166.535438362168</v>
      </c>
    </row>
    <row r="78" spans="5:16">
      <c r="E78" s="409">
        <f>Módulo1!DB24</f>
        <v>3.5008688067796947</v>
      </c>
      <c r="F78" s="25">
        <f>Módulo1!DS24</f>
        <v>505.48289790380909</v>
      </c>
      <c r="G78" s="305">
        <f t="shared" si="9"/>
        <v>8.7491094220998711E-2</v>
      </c>
      <c r="H78" s="305">
        <f t="shared" si="10"/>
        <v>285027.86472620233</v>
      </c>
      <c r="I78" s="26">
        <f t="shared" si="11"/>
        <v>3.2934064727247923</v>
      </c>
      <c r="K78" s="303">
        <f t="shared" si="12"/>
        <v>0.20746233405490244</v>
      </c>
      <c r="M78" s="444">
        <f t="shared" si="13"/>
        <v>3168.610133445633</v>
      </c>
      <c r="N78" s="303">
        <f t="shared" si="14"/>
        <v>1965.198720599632</v>
      </c>
      <c r="P78" s="303">
        <f t="shared" si="15"/>
        <v>1203.411412846001</v>
      </c>
    </row>
    <row r="79" spans="5:16">
      <c r="E79" s="409">
        <f>Módulo1!DB25</f>
        <v>3.515820102704315</v>
      </c>
      <c r="F79" s="25">
        <f>Módulo1!DS25</f>
        <v>537.97678924242507</v>
      </c>
      <c r="G79" s="305">
        <f t="shared" si="9"/>
        <v>9.0925969499345449E-2</v>
      </c>
      <c r="H79" s="305">
        <f t="shared" si="10"/>
        <v>296273.8345919631</v>
      </c>
      <c r="I79" s="26">
        <f t="shared" si="11"/>
        <v>3.3102124518789</v>
      </c>
      <c r="K79" s="303">
        <f t="shared" si="12"/>
        <v>0.20560765082541499</v>
      </c>
      <c r="M79" s="444">
        <f t="shared" si="13"/>
        <v>3279.5941472760874</v>
      </c>
      <c r="N79" s="303">
        <f t="shared" si="14"/>
        <v>2042.7369837912854</v>
      </c>
      <c r="P79" s="303">
        <f t="shared" si="15"/>
        <v>1236.857163484802</v>
      </c>
    </row>
    <row r="80" spans="5:16">
      <c r="E80" s="409">
        <f>Módulo1!DB26</f>
        <v>3.5292222342925816</v>
      </c>
      <c r="F80" s="25">
        <f>Módulo1!DS26</f>
        <v>568.99788858495026</v>
      </c>
      <c r="G80" s="305">
        <f t="shared" si="9"/>
        <v>9.4122368450479818E-2</v>
      </c>
      <c r="H80" s="305">
        <f t="shared" si="10"/>
        <v>306741.98154585657</v>
      </c>
      <c r="I80" s="26">
        <f t="shared" si="11"/>
        <v>3.3252923721794687</v>
      </c>
      <c r="K80" s="303">
        <f t="shared" si="12"/>
        <v>0.20392986211311293</v>
      </c>
      <c r="M80" s="444">
        <f t="shared" si="13"/>
        <v>3382.3787277112774</v>
      </c>
      <c r="N80" s="303">
        <f t="shared" si="14"/>
        <v>2114.9123446831109</v>
      </c>
      <c r="P80" s="303">
        <f t="shared" si="15"/>
        <v>1267.4663830281665</v>
      </c>
    </row>
    <row r="81" spans="5:16">
      <c r="E81" s="409">
        <f>Módulo1!DB27</f>
        <v>3.5413535929224658</v>
      </c>
      <c r="F81" s="25">
        <f>Módulo1!DS27</f>
        <v>598.72779416224182</v>
      </c>
      <c r="G81" s="305">
        <f t="shared" si="9"/>
        <v>9.7114973934915305E-2</v>
      </c>
      <c r="H81" s="305">
        <f t="shared" si="10"/>
        <v>316545.27233596332</v>
      </c>
      <c r="I81" s="26">
        <f t="shared" si="11"/>
        <v>3.338954985034488</v>
      </c>
      <c r="K81" s="303">
        <f t="shared" si="12"/>
        <v>0.20239860788797781</v>
      </c>
      <c r="M81" s="444">
        <f t="shared" si="13"/>
        <v>3478.1923288746425</v>
      </c>
      <c r="N81" s="303">
        <f t="shared" si="14"/>
        <v>2182.503681891108</v>
      </c>
      <c r="P81" s="303">
        <f t="shared" si="15"/>
        <v>1295.6886469835345</v>
      </c>
    </row>
    <row r="82" spans="5:16">
      <c r="E82" s="409">
        <f>Módulo1!DB28</f>
        <v>3.5524244981231186</v>
      </c>
      <c r="F82" s="25">
        <f>Módulo1!DS28</f>
        <v>627.31292667220657</v>
      </c>
      <c r="G82" s="305">
        <f t="shared" si="9"/>
        <v>9.9931082225286808E-2</v>
      </c>
      <c r="H82" s="305">
        <f t="shared" si="10"/>
        <v>325772.63261632068</v>
      </c>
      <c r="I82" s="26">
        <f t="shared" si="11"/>
        <v>3.351433750858376</v>
      </c>
      <c r="K82" s="303">
        <f t="shared" si="12"/>
        <v>0.20099074726474253</v>
      </c>
      <c r="M82" s="444">
        <f t="shared" si="13"/>
        <v>3567.9971444067451</v>
      </c>
      <c r="N82" s="303">
        <f t="shared" si="14"/>
        <v>2246.1241164577054</v>
      </c>
      <c r="P82" s="303">
        <f t="shared" si="15"/>
        <v>1321.8730279490396</v>
      </c>
    </row>
    <row r="83" spans="5:16">
      <c r="E83" s="409">
        <f>Módulo1!DB29</f>
        <v>3.5625976249827147</v>
      </c>
      <c r="F83" s="25">
        <f>Módulo1!DS29</f>
        <v>654.87348052759091</v>
      </c>
      <c r="G83" s="305">
        <f t="shared" si="9"/>
        <v>0.10259260779634224</v>
      </c>
      <c r="H83" s="305">
        <f t="shared" si="10"/>
        <v>334495.46875536733</v>
      </c>
      <c r="I83" s="26">
        <f t="shared" si="11"/>
        <v>3.3629093923707076</v>
      </c>
      <c r="K83" s="303">
        <f t="shared" si="12"/>
        <v>0.19968823261200708</v>
      </c>
      <c r="M83" s="444">
        <f t="shared" si="13"/>
        <v>3652.5622391168959</v>
      </c>
      <c r="N83" s="303">
        <f t="shared" si="14"/>
        <v>2306.2659781557581</v>
      </c>
      <c r="P83" s="303">
        <f t="shared" si="15"/>
        <v>1346.2962609611377</v>
      </c>
    </row>
    <row r="84" spans="5:16">
      <c r="E84" s="409">
        <f>Módulo1!DB30</f>
        <v>3.5720013193525535</v>
      </c>
      <c r="F84" s="25">
        <f>Módulo1!DS30</f>
        <v>681.50962699989532</v>
      </c>
      <c r="G84" s="305">
        <f t="shared" si="9"/>
        <v>0.10511744239331561</v>
      </c>
      <c r="H84" s="305">
        <f t="shared" si="10"/>
        <v>342772.08977044059</v>
      </c>
      <c r="I84" s="26">
        <f t="shared" si="11"/>
        <v>3.3735246056467023</v>
      </c>
      <c r="K84" s="303">
        <f t="shared" si="12"/>
        <v>0.19847671370585118</v>
      </c>
      <c r="M84" s="444">
        <f t="shared" si="13"/>
        <v>3732.5129170213058</v>
      </c>
      <c r="N84" s="303">
        <f t="shared" si="14"/>
        <v>2363.3312936656448</v>
      </c>
      <c r="P84" s="303">
        <f t="shared" si="15"/>
        <v>1369.181623355661</v>
      </c>
    </row>
    <row r="85" spans="5:16">
      <c r="E85" s="409">
        <f>Módulo1!DB31</f>
        <v>3.5807385756921857</v>
      </c>
      <c r="F85" s="25">
        <f>Módulo1!DS31</f>
        <v>707.30593880172876</v>
      </c>
      <c r="G85" s="305">
        <f t="shared" si="9"/>
        <v>0.10752040493781405</v>
      </c>
      <c r="H85" s="305">
        <f t="shared" si="10"/>
        <v>350650.79846991244</v>
      </c>
      <c r="I85" s="26">
        <f t="shared" si="11"/>
        <v>3.3833939855710908</v>
      </c>
      <c r="K85" s="303">
        <f t="shared" si="12"/>
        <v>0.19734459012109484</v>
      </c>
      <c r="M85" s="444">
        <f t="shared" si="13"/>
        <v>3808.3650919315151</v>
      </c>
      <c r="N85" s="303">
        <f t="shared" si="14"/>
        <v>2417.6530992584162</v>
      </c>
      <c r="P85" s="303">
        <f t="shared" si="15"/>
        <v>1390.7119926730988</v>
      </c>
    </row>
    <row r="86" spans="5:16">
      <c r="E86" s="409">
        <f>Módulo1!DB32</f>
        <v>3.5888932672356697</v>
      </c>
      <c r="F86" s="25">
        <f>Módulo1!DS32</f>
        <v>732.33462459192242</v>
      </c>
      <c r="G86" s="305">
        <f t="shared" si="9"/>
        <v>0.10981392295571073</v>
      </c>
      <c r="H86" s="305">
        <f t="shared" si="10"/>
        <v>358172.10925049533</v>
      </c>
      <c r="I86" s="26">
        <f t="shared" si="11"/>
        <v>3.392610917854443</v>
      </c>
      <c r="K86" s="303">
        <f t="shared" si="12"/>
        <v>0.19628234938122668</v>
      </c>
      <c r="M86" s="444">
        <f t="shared" si="13"/>
        <v>3880.5498538385345</v>
      </c>
      <c r="N86" s="303">
        <f t="shared" si="14"/>
        <v>2469.5107319759463</v>
      </c>
      <c r="P86" s="303">
        <f t="shared" si="15"/>
        <v>1411.0391218625882</v>
      </c>
    </row>
    <row r="87" spans="5:16">
      <c r="E87" s="409">
        <f>Módulo1!DB33</f>
        <v>3.5965345780336913</v>
      </c>
      <c r="F87" s="25">
        <f>Módulo1!DS33</f>
        <v>756.65794415880418</v>
      </c>
      <c r="G87" s="305">
        <f t="shared" si="9"/>
        <v>0.112008532501712</v>
      </c>
      <c r="H87" s="305">
        <f t="shared" si="10"/>
        <v>365370.37539342162</v>
      </c>
      <c r="I87" s="26">
        <f t="shared" si="11"/>
        <v>3.4012524847993397</v>
      </c>
      <c r="K87" s="303">
        <f t="shared" si="12"/>
        <v>0.19528209323435153</v>
      </c>
      <c r="M87" s="444">
        <f t="shared" si="13"/>
        <v>3949.4314302196062</v>
      </c>
      <c r="N87" s="303">
        <f t="shared" si="14"/>
        <v>2519.141049447549</v>
      </c>
      <c r="P87" s="303">
        <f t="shared" si="15"/>
        <v>1430.2903807720572</v>
      </c>
    </row>
    <row r="88" spans="5:16">
      <c r="E88" s="409">
        <f>Módulo1!DB34</f>
        <v>3.6037202247380131</v>
      </c>
      <c r="F88" s="25">
        <f>Módulo1!DS34</f>
        <v>780.33004545296819</v>
      </c>
      <c r="G88" s="305">
        <f t="shared" si="9"/>
        <v>0.11411325216908101</v>
      </c>
      <c r="H88" s="305">
        <f t="shared" si="10"/>
        <v>372275.0066576653</v>
      </c>
      <c r="I88" s="26">
        <f t="shared" si="11"/>
        <v>3.409383033466896</v>
      </c>
      <c r="K88" s="303">
        <f t="shared" si="12"/>
        <v>0.19433719127111715</v>
      </c>
      <c r="M88" s="444">
        <f t="shared" si="13"/>
        <v>4015.3205801222675</v>
      </c>
      <c r="N88" s="303">
        <f t="shared" si="14"/>
        <v>2566.7468249030062</v>
      </c>
      <c r="P88" s="303">
        <f t="shared" si="15"/>
        <v>1448.5737552192613</v>
      </c>
    </row>
    <row r="89" spans="5:16">
      <c r="E89" s="409">
        <f>Módulo1!DB35</f>
        <v>3.6104988435530796</v>
      </c>
      <c r="F89" s="25">
        <f>Módulo1!DS35</f>
        <v>803.39838476271484</v>
      </c>
      <c r="G89" s="305">
        <f t="shared" si="9"/>
        <v>0.11613586775354602</v>
      </c>
      <c r="H89" s="305">
        <f t="shared" si="10"/>
        <v>378911.39612317376</v>
      </c>
      <c r="I89" s="26">
        <f t="shared" si="11"/>
        <v>3.417056820693456</v>
      </c>
      <c r="K89" s="303">
        <f t="shared" si="12"/>
        <v>0.19344202285962364</v>
      </c>
      <c r="M89" s="444">
        <f t="shared" si="13"/>
        <v>4078.4847574379037</v>
      </c>
      <c r="N89" s="303">
        <f t="shared" si="14"/>
        <v>2612.5031375342155</v>
      </c>
      <c r="P89" s="303">
        <f t="shared" si="15"/>
        <v>1465.9816199036882</v>
      </c>
    </row>
    <row r="90" spans="5:16">
      <c r="E90" s="409">
        <f>Módulo1!DB36</f>
        <v>3.7524319011604357</v>
      </c>
      <c r="F90" s="25">
        <f>Módulo1!DS36</f>
        <v>1507.3207802396832</v>
      </c>
      <c r="G90" s="305">
        <f t="shared" si="9"/>
        <v>0.16801551228046263</v>
      </c>
      <c r="H90" s="305">
        <f t="shared" si="10"/>
        <v>549494.98655393987</v>
      </c>
      <c r="I90" s="26">
        <f t="shared" si="11"/>
        <v>3.5784828877897881</v>
      </c>
      <c r="K90" s="303">
        <f t="shared" si="12"/>
        <v>0.17394901337064761</v>
      </c>
      <c r="M90" s="444">
        <f t="shared" si="13"/>
        <v>5654.9907797398464</v>
      </c>
      <c r="N90" s="303">
        <f t="shared" si="14"/>
        <v>3788.6360534926466</v>
      </c>
      <c r="P90" s="303">
        <f t="shared" si="15"/>
        <v>1866.3547262471998</v>
      </c>
    </row>
    <row r="91" spans="5:16">
      <c r="E91" s="409">
        <f>Módulo1!DB37</f>
        <v>3.8741160936857075</v>
      </c>
      <c r="F91" s="25">
        <f>Módulo1!DS37</f>
        <v>2685.4098921943901</v>
      </c>
      <c r="G91" s="305">
        <f t="shared" si="9"/>
        <v>0.23072446880364861</v>
      </c>
      <c r="H91" s="305">
        <f t="shared" si="10"/>
        <v>756602.91446194076</v>
      </c>
      <c r="I91" s="26">
        <f t="shared" si="11"/>
        <v>3.7173871632775937</v>
      </c>
      <c r="K91" s="303">
        <f t="shared" si="12"/>
        <v>0.15672893040811386</v>
      </c>
      <c r="M91" s="444">
        <f t="shared" si="13"/>
        <v>7483.6952461626961</v>
      </c>
      <c r="N91" s="303">
        <f t="shared" si="14"/>
        <v>5216.5955105156108</v>
      </c>
      <c r="P91" s="303">
        <f t="shared" si="15"/>
        <v>2267.0997356470853</v>
      </c>
    </row>
    <row r="92" spans="5:16">
      <c r="E92" s="409">
        <f>Módulo1!DB38</f>
        <v>3.9758040961614514</v>
      </c>
      <c r="F92" s="25">
        <f>Módulo1!DS38</f>
        <v>4513.1981142841678</v>
      </c>
      <c r="G92" s="305">
        <f t="shared" si="9"/>
        <v>0.29982367273463506</v>
      </c>
      <c r="H92" s="305">
        <f t="shared" si="10"/>
        <v>986023.71338161686</v>
      </c>
      <c r="I92" s="26">
        <f t="shared" si="11"/>
        <v>3.8324065130333613</v>
      </c>
      <c r="K92" s="303">
        <f t="shared" si="12"/>
        <v>0.14339758312809003</v>
      </c>
      <c r="M92" s="444">
        <f t="shared" si="13"/>
        <v>9458.1042398615027</v>
      </c>
      <c r="N92" s="303">
        <f t="shared" si="14"/>
        <v>6798.3968580750388</v>
      </c>
      <c r="P92" s="303">
        <f t="shared" si="15"/>
        <v>2659.7073817864639</v>
      </c>
    </row>
    <row r="93" spans="5:16">
      <c r="E93" s="409">
        <f>Módulo1!DB39</f>
        <v>4.0589799588712001</v>
      </c>
      <c r="F93" s="25">
        <f>Módulo1!DS39</f>
        <v>7108.3021077512867</v>
      </c>
      <c r="G93" s="305">
        <f t="shared" si="9"/>
        <v>0.36903965063994498</v>
      </c>
      <c r="H93" s="305">
        <f t="shared" si="10"/>
        <v>1217244.2772360092</v>
      </c>
      <c r="I93" s="26">
        <f t="shared" si="11"/>
        <v>3.9238968948259725</v>
      </c>
      <c r="K93" s="303">
        <f t="shared" si="12"/>
        <v>0.13508306404522763</v>
      </c>
      <c r="M93" s="444">
        <f t="shared" si="13"/>
        <v>11454.600813617313</v>
      </c>
      <c r="N93" s="303">
        <f t="shared" si="14"/>
        <v>8392.6071529157543</v>
      </c>
      <c r="P93" s="303">
        <f t="shared" si="15"/>
        <v>3061.9936607015588</v>
      </c>
    </row>
    <row r="94" spans="5:16">
      <c r="E94" s="409">
        <f>Módulo1!DB40</f>
        <v>4.1258292291514245</v>
      </c>
      <c r="F94" s="25">
        <f>Módulo1!DS40</f>
        <v>10423.024830436672</v>
      </c>
      <c r="G94" s="305">
        <f t="shared" si="9"/>
        <v>0.4320455641337782</v>
      </c>
      <c r="H94" s="305">
        <f t="shared" si="10"/>
        <v>1429159.220234233</v>
      </c>
      <c r="I94" s="26">
        <f t="shared" si="11"/>
        <v>3.9935997689064582</v>
      </c>
      <c r="K94" s="303">
        <f t="shared" si="12"/>
        <v>0.13222946024496629</v>
      </c>
      <c r="M94" s="444">
        <f t="shared" si="13"/>
        <v>13360.700512457001</v>
      </c>
      <c r="N94" s="303">
        <f t="shared" si="14"/>
        <v>9853.7098253021832</v>
      </c>
      <c r="P94" s="303">
        <f t="shared" si="15"/>
        <v>3506.9906871548174</v>
      </c>
    </row>
    <row r="95" spans="5:16" ht="15.75" thickBot="1">
      <c r="E95" s="410">
        <f>Módulo1!DB41</f>
        <v>4.1788022333058343</v>
      </c>
      <c r="F95" s="27">
        <f>Módulo1!DS41</f>
        <v>14135.358682164264</v>
      </c>
      <c r="G95" s="2">
        <f t="shared" si="9"/>
        <v>0.48394157959392786</v>
      </c>
      <c r="H95" s="2">
        <f t="shared" si="10"/>
        <v>1604947.762614182</v>
      </c>
      <c r="I95" s="28">
        <f t="shared" si="11"/>
        <v>4.0439800550764735</v>
      </c>
      <c r="K95" s="303">
        <f t="shared" si="12"/>
        <v>0.13482217822936082</v>
      </c>
      <c r="M95" s="444">
        <f t="shared" si="13"/>
        <v>15093.926585006691</v>
      </c>
      <c r="N95" s="303">
        <f t="shared" si="14"/>
        <v>11065.729635761762</v>
      </c>
      <c r="P95" s="303">
        <f t="shared" si="15"/>
        <v>4028.1969492449298</v>
      </c>
    </row>
    <row r="96" spans="5:16">
      <c r="E96" s="407">
        <f>Módulo1!EU13</f>
        <v>2.2692105794916486</v>
      </c>
      <c r="F96" s="6">
        <f>Módulo1!FL13</f>
        <v>0.36797451853976865</v>
      </c>
      <c r="G96" s="48">
        <f>($C$2+$B$21*3*F96/$B$20)^$C$4/($C$3+($B$21*3*F96/$B$20)^$C$4)</f>
        <v>5.188883552648094E-3</v>
      </c>
      <c r="H96" s="48">
        <f>G96*(4200000*(1-$B$20/100)+3*F96*($B$20*$B$21/10000))+(1-G96)*((1-$B$20/100)/4200000+$B$20/(3*$B$21*F96))^(-1)</f>
        <v>17897.47089236425</v>
      </c>
      <c r="I96" s="61">
        <f t="shared" si="11"/>
        <v>2.0913108181730866</v>
      </c>
      <c r="K96" s="303">
        <f t="shared" si="12"/>
        <v>0.177899761318562</v>
      </c>
      <c r="M96" s="444">
        <f t="shared" si="13"/>
        <v>185.87054805366796</v>
      </c>
      <c r="N96" s="303">
        <f t="shared" si="14"/>
        <v>123.39876640983736</v>
      </c>
      <c r="P96" s="303">
        <f t="shared" si="15"/>
        <v>62.471781643830596</v>
      </c>
    </row>
    <row r="97" spans="5:16">
      <c r="E97" s="407">
        <f>Módulo1!EU14</f>
        <v>2.4433077361560138</v>
      </c>
      <c r="F97" s="25">
        <f>Módulo1!FL14</f>
        <v>1.7913030353537269</v>
      </c>
      <c r="G97" s="305">
        <f t="shared" ref="G97:G124" si="16">($C$2+$B$21*3*F97/$B$20)^$C$4/($C$3+($B$21*3*F97/$B$20)^$C$4)</f>
        <v>6.7743491143338989E-3</v>
      </c>
      <c r="H97" s="305">
        <f t="shared" ref="H97:H121" si="17">G97*(4200000*(1-$B$20/100)+3*F97*($B$20*$B$21/10000))+(1-G97)*((1-$B$20/100)/4200000+$B$20/(3*$B$21*F97))^(-1)</f>
        <v>23384.40346132929</v>
      </c>
      <c r="I97" s="26">
        <f t="shared" si="11"/>
        <v>2.2074454488859647</v>
      </c>
      <c r="K97" s="303">
        <f t="shared" si="12"/>
        <v>0.2358622872700491</v>
      </c>
      <c r="M97" s="444">
        <f t="shared" si="13"/>
        <v>277.52859443026381</v>
      </c>
      <c r="N97" s="303">
        <f t="shared" si="14"/>
        <v>161.22984960903486</v>
      </c>
      <c r="P97" s="303">
        <f t="shared" si="15"/>
        <v>116.29874482122895</v>
      </c>
    </row>
    <row r="98" spans="5:16">
      <c r="E98" s="407">
        <f>Módulo1!EU15</f>
        <v>2.6988327885451127</v>
      </c>
      <c r="F98" s="25">
        <f>Módulo1!FL15</f>
        <v>8.9876477041416809</v>
      </c>
      <c r="G98" s="305">
        <f t="shared" si="16"/>
        <v>1.3097143665439378E-2</v>
      </c>
      <c r="H98" s="305">
        <f t="shared" si="17"/>
        <v>45286.693020121995</v>
      </c>
      <c r="I98" s="26">
        <f t="shared" si="11"/>
        <v>2.4944897616614106</v>
      </c>
      <c r="K98" s="303">
        <f t="shared" si="12"/>
        <v>0.20434302688370209</v>
      </c>
      <c r="M98" s="444">
        <f t="shared" si="13"/>
        <v>499.84204943630425</v>
      </c>
      <c r="N98" s="303">
        <f t="shared" si="14"/>
        <v>312.2408795674163</v>
      </c>
      <c r="P98" s="303">
        <f t="shared" si="15"/>
        <v>187.60116986888795</v>
      </c>
    </row>
    <row r="99" spans="5:16">
      <c r="E99" s="407">
        <f>Módulo1!EU16</f>
        <v>3.2883526795950413</v>
      </c>
      <c r="F99" s="25">
        <f>Módulo1!FL16</f>
        <v>128.56445304998584</v>
      </c>
      <c r="G99" s="305">
        <f t="shared" si="16"/>
        <v>6.5636569171452816E-2</v>
      </c>
      <c r="H99" s="305">
        <f t="shared" si="17"/>
        <v>228025.0879341753</v>
      </c>
      <c r="I99" s="26">
        <f t="shared" si="11"/>
        <v>3.1965017852770403</v>
      </c>
      <c r="K99" s="303">
        <f t="shared" si="12"/>
        <v>9.1850894318000975E-2</v>
      </c>
      <c r="M99" s="444">
        <f t="shared" si="13"/>
        <v>1942.4626622080868</v>
      </c>
      <c r="N99" s="303">
        <f t="shared" si="14"/>
        <v>1572.1782552850345</v>
      </c>
      <c r="P99" s="303">
        <f t="shared" si="15"/>
        <v>370.2844069230523</v>
      </c>
    </row>
    <row r="100" spans="5:16">
      <c r="E100" s="407">
        <f>Módulo1!EU17</f>
        <v>3.3997812929883797</v>
      </c>
      <c r="F100" s="25">
        <f>Módulo1!FL17</f>
        <v>200.63975411303207</v>
      </c>
      <c r="G100" s="305">
        <f t="shared" si="16"/>
        <v>8.6679692207296502E-2</v>
      </c>
      <c r="H100" s="305">
        <f t="shared" si="17"/>
        <v>301479.27104718518</v>
      </c>
      <c r="I100" s="26">
        <f t="shared" si="11"/>
        <v>3.3177766099111365</v>
      </c>
      <c r="K100" s="303">
        <f t="shared" si="12"/>
        <v>8.2004683077243179E-2</v>
      </c>
      <c r="M100" s="444">
        <f t="shared" si="13"/>
        <v>2510.6217853011972</v>
      </c>
      <c r="N100" s="303">
        <f t="shared" si="14"/>
        <v>2078.6272188452922</v>
      </c>
      <c r="P100" s="303">
        <f t="shared" si="15"/>
        <v>431.99456645590499</v>
      </c>
    </row>
    <row r="101" spans="5:16">
      <c r="E101" s="407">
        <f>Módulo1!EU18</f>
        <v>3.4640285634687578</v>
      </c>
      <c r="F101" s="25">
        <f>Módulo1!FL18</f>
        <v>258.93732692514311</v>
      </c>
      <c r="G101" s="305">
        <f t="shared" si="16"/>
        <v>0.10141492980867792</v>
      </c>
      <c r="H101" s="305">
        <f t="shared" si="17"/>
        <v>352989.39308208349</v>
      </c>
      <c r="I101" s="26">
        <f t="shared" si="11"/>
        <v>3.3862808089427681</v>
      </c>
      <c r="K101" s="303">
        <f t="shared" si="12"/>
        <v>7.7747754525989698E-2</v>
      </c>
      <c r="M101" s="444">
        <f t="shared" si="13"/>
        <v>2910.908561695403</v>
      </c>
      <c r="N101" s="303">
        <f t="shared" si="14"/>
        <v>2433.7771478466275</v>
      </c>
      <c r="P101" s="303">
        <f t="shared" si="15"/>
        <v>477.13141384877554</v>
      </c>
    </row>
    <row r="102" spans="5:16">
      <c r="E102" s="407">
        <f>Módulo1!EU19</f>
        <v>3.5089607457974465</v>
      </c>
      <c r="F102" s="25">
        <f>Módulo1!FL19</f>
        <v>309.5135680142036</v>
      </c>
      <c r="G102" s="305">
        <f t="shared" si="16"/>
        <v>0.11303226107366363</v>
      </c>
      <c r="H102" s="305">
        <f t="shared" si="17"/>
        <v>393641.38938065496</v>
      </c>
      <c r="I102" s="26">
        <f t="shared" si="11"/>
        <v>3.4336199094052446</v>
      </c>
      <c r="K102" s="303">
        <f t="shared" si="12"/>
        <v>7.5340836392201904E-2</v>
      </c>
      <c r="M102" s="444">
        <f t="shared" si="13"/>
        <v>3228.202323773121</v>
      </c>
      <c r="N102" s="303">
        <f t="shared" si="14"/>
        <v>2714.0629058461686</v>
      </c>
      <c r="P102" s="303">
        <f t="shared" si="15"/>
        <v>514.13941792695232</v>
      </c>
    </row>
    <row r="103" spans="5:16">
      <c r="E103" s="407">
        <f>Módulo1!EU20</f>
        <v>3.5433573133796386</v>
      </c>
      <c r="F103" s="25">
        <f>Módulo1!FL20</f>
        <v>354.9056349381828</v>
      </c>
      <c r="G103" s="305">
        <f t="shared" si="16"/>
        <v>0.1227285293178645</v>
      </c>
      <c r="H103" s="305">
        <f t="shared" si="17"/>
        <v>427598.13125500723</v>
      </c>
      <c r="I103" s="26">
        <f t="shared" si="11"/>
        <v>3.469554951930141</v>
      </c>
      <c r="K103" s="303">
        <f t="shared" si="12"/>
        <v>7.3802361449497589E-2</v>
      </c>
      <c r="M103" s="444">
        <f t="shared" si="13"/>
        <v>3494.2768693985568</v>
      </c>
      <c r="N103" s="303">
        <f t="shared" si="14"/>
        <v>2948.1864914517751</v>
      </c>
      <c r="P103" s="303">
        <f t="shared" si="15"/>
        <v>546.0903779467817</v>
      </c>
    </row>
    <row r="104" spans="5:16">
      <c r="E104" s="407">
        <f>Módulo1!EU21</f>
        <v>3.5711275849195272</v>
      </c>
      <c r="F104" s="25">
        <f>Módulo1!FL21</f>
        <v>396.48208347542857</v>
      </c>
      <c r="G104" s="305">
        <f t="shared" si="16"/>
        <v>0.13110184191711782</v>
      </c>
      <c r="H104" s="305">
        <f t="shared" si="17"/>
        <v>456941.27417251945</v>
      </c>
      <c r="I104" s="26">
        <f t="shared" si="11"/>
        <v>3.4983795417808494</v>
      </c>
      <c r="K104" s="303">
        <f t="shared" si="12"/>
        <v>7.2748043138677776E-2</v>
      </c>
      <c r="M104" s="444">
        <f t="shared" si="13"/>
        <v>3725.0112174888641</v>
      </c>
      <c r="N104" s="303">
        <f t="shared" si="14"/>
        <v>3150.500419513724</v>
      </c>
      <c r="P104" s="303">
        <f t="shared" si="15"/>
        <v>574.51079797514012</v>
      </c>
    </row>
    <row r="105" spans="5:16">
      <c r="E105" s="407">
        <f>Módulo1!EU22</f>
        <v>3.5943522518811064</v>
      </c>
      <c r="F105" s="25">
        <f>Módulo1!FL22</f>
        <v>435.08679944544747</v>
      </c>
      <c r="G105" s="305">
        <f t="shared" si="16"/>
        <v>0.13849961540163752</v>
      </c>
      <c r="H105" s="305">
        <f t="shared" si="17"/>
        <v>482880.59133917576</v>
      </c>
      <c r="I105" s="26">
        <f t="shared" si="11"/>
        <v>3.522358903335594</v>
      </c>
      <c r="K105" s="303">
        <f t="shared" si="12"/>
        <v>7.1993348545512426E-2</v>
      </c>
      <c r="M105" s="444">
        <f t="shared" si="13"/>
        <v>3929.6353494190535</v>
      </c>
      <c r="N105" s="303">
        <f t="shared" si="14"/>
        <v>3329.3457859416972</v>
      </c>
      <c r="P105" s="303">
        <f t="shared" si="15"/>
        <v>600.2895634773563</v>
      </c>
    </row>
    <row r="106" spans="5:16">
      <c r="E106" s="407">
        <f>Módulo1!EU23</f>
        <v>3.6142695051570186</v>
      </c>
      <c r="F106" s="25">
        <f>Módulo1!FL23</f>
        <v>471.28607019197921</v>
      </c>
      <c r="G106" s="305">
        <f t="shared" si="16"/>
        <v>0.14514371871867576</v>
      </c>
      <c r="H106" s="305">
        <f t="shared" si="17"/>
        <v>506189.01537894126</v>
      </c>
      <c r="I106" s="26">
        <f t="shared" si="11"/>
        <v>3.542831869859687</v>
      </c>
      <c r="K106" s="303">
        <f t="shared" si="12"/>
        <v>7.1437635297331603E-2</v>
      </c>
      <c r="M106" s="444">
        <f t="shared" si="13"/>
        <v>4114.0494276397903</v>
      </c>
      <c r="N106" s="303">
        <f t="shared" si="14"/>
        <v>3490.051775674111</v>
      </c>
      <c r="P106" s="303">
        <f t="shared" si="15"/>
        <v>623.99765196567932</v>
      </c>
    </row>
    <row r="107" spans="5:16">
      <c r="E107" s="407">
        <f>Módulo1!EU24</f>
        <v>3.6316752556814604</v>
      </c>
      <c r="F107" s="25">
        <f>Módulo1!FL24</f>
        <v>505.48289790380909</v>
      </c>
      <c r="G107" s="305">
        <f t="shared" si="16"/>
        <v>0.15118547709595859</v>
      </c>
      <c r="H107" s="305">
        <f t="shared" si="17"/>
        <v>527393.9282320739</v>
      </c>
      <c r="I107" s="26">
        <f t="shared" si="11"/>
        <v>3.5606542789508095</v>
      </c>
      <c r="K107" s="303">
        <f t="shared" si="12"/>
        <v>7.1020976730650887E-2</v>
      </c>
      <c r="M107" s="444">
        <f t="shared" si="13"/>
        <v>4282.2819240759645</v>
      </c>
      <c r="N107" s="303">
        <f t="shared" si="14"/>
        <v>3636.2545606173744</v>
      </c>
      <c r="P107" s="303">
        <f t="shared" si="15"/>
        <v>646.02736345859012</v>
      </c>
    </row>
    <row r="108" spans="5:16">
      <c r="E108" s="407">
        <f>Módulo1!EU25</f>
        <v>3.6471109822765824</v>
      </c>
      <c r="F108" s="25">
        <f>Módulo1!FL25</f>
        <v>537.97678924242507</v>
      </c>
      <c r="G108" s="305">
        <f t="shared" si="16"/>
        <v>0.15673323240887271</v>
      </c>
      <c r="H108" s="305">
        <f t="shared" si="17"/>
        <v>546873.04280107829</v>
      </c>
      <c r="I108" s="26">
        <f t="shared" si="11"/>
        <v>3.576405669476137</v>
      </c>
      <c r="K108" s="303">
        <f t="shared" si="12"/>
        <v>7.0705312800445341E-2</v>
      </c>
      <c r="M108" s="444">
        <f t="shared" si="13"/>
        <v>4437.2202089203365</v>
      </c>
      <c r="N108" s="303">
        <f t="shared" si="14"/>
        <v>3770.5583805831698</v>
      </c>
      <c r="P108" s="303">
        <f t="shared" si="15"/>
        <v>666.66182833716675</v>
      </c>
    </row>
    <row r="109" spans="5:16">
      <c r="E109" s="407">
        <f>Módulo1!EU26</f>
        <v>3.66096148016236</v>
      </c>
      <c r="F109" s="25">
        <f>Módulo1!FL26</f>
        <v>568.99788858495026</v>
      </c>
      <c r="G109" s="305">
        <f t="shared" si="16"/>
        <v>0.16186750401923172</v>
      </c>
      <c r="H109" s="305">
        <f t="shared" si="17"/>
        <v>564907.16339054971</v>
      </c>
      <c r="I109" s="26">
        <f t="shared" si="11"/>
        <v>3.5904962353074814</v>
      </c>
      <c r="K109" s="303">
        <f t="shared" si="12"/>
        <v>7.0465244854878595E-2</v>
      </c>
      <c r="M109" s="444">
        <f t="shared" si="13"/>
        <v>4581.0125352847163</v>
      </c>
      <c r="N109" s="303">
        <f t="shared" si="14"/>
        <v>3894.8993138586293</v>
      </c>
      <c r="P109" s="303">
        <f t="shared" si="15"/>
        <v>686.11322142608697</v>
      </c>
    </row>
    <row r="110" spans="5:16">
      <c r="E110" s="407">
        <f>Módulo1!EU27</f>
        <v>3.6735098232806109</v>
      </c>
      <c r="F110" s="25">
        <f>Módulo1!FL27</f>
        <v>598.72779416224182</v>
      </c>
      <c r="G110" s="305">
        <f t="shared" si="16"/>
        <v>0.16664993624013236</v>
      </c>
      <c r="H110" s="305">
        <f t="shared" si="17"/>
        <v>581711.3320464479</v>
      </c>
      <c r="I110" s="26">
        <f t="shared" si="11"/>
        <v>3.6032266775680064</v>
      </c>
      <c r="K110" s="303">
        <f t="shared" si="12"/>
        <v>7.0283145712604522E-2</v>
      </c>
      <c r="M110" s="444">
        <f t="shared" si="13"/>
        <v>4715.3053673650993</v>
      </c>
      <c r="N110" s="303">
        <f t="shared" si="14"/>
        <v>4010.7600237405704</v>
      </c>
      <c r="P110" s="303">
        <f t="shared" si="15"/>
        <v>704.54534362452887</v>
      </c>
    </row>
    <row r="111" spans="5:16">
      <c r="E111" s="407">
        <f>Módulo1!EU28</f>
        <v>3.6849701980392586</v>
      </c>
      <c r="F111" s="25">
        <f>Módulo1!FL28</f>
        <v>627.31292667220657</v>
      </c>
      <c r="G111" s="305">
        <f t="shared" si="16"/>
        <v>0.17112887773302857</v>
      </c>
      <c r="H111" s="305">
        <f t="shared" si="17"/>
        <v>597454.25556365098</v>
      </c>
      <c r="I111" s="26">
        <f t="shared" si="11"/>
        <v>3.6148238122802496</v>
      </c>
      <c r="K111" s="303">
        <f t="shared" si="12"/>
        <v>7.0146385759009E-2</v>
      </c>
      <c r="M111" s="444">
        <f t="shared" si="13"/>
        <v>4841.3914406544254</v>
      </c>
      <c r="N111" s="303">
        <f t="shared" si="14"/>
        <v>4119.3037030900405</v>
      </c>
      <c r="P111" s="303">
        <f t="shared" si="15"/>
        <v>722.08773756438495</v>
      </c>
    </row>
    <row r="112" spans="5:16">
      <c r="E112" s="407">
        <f>Módulo1!EU29</f>
        <v>3.6955084974760548</v>
      </c>
      <c r="F112" s="25">
        <f>Módulo1!FL29</f>
        <v>654.87348052759091</v>
      </c>
      <c r="G112" s="305">
        <f t="shared" si="16"/>
        <v>0.17534301851529402</v>
      </c>
      <c r="H112" s="305">
        <f t="shared" si="17"/>
        <v>612270.97226321115</v>
      </c>
      <c r="I112" s="26">
        <f t="shared" si="11"/>
        <v>3.6254628234432058</v>
      </c>
      <c r="K112" s="303">
        <f t="shared" si="12"/>
        <v>7.0045674032849004E-2</v>
      </c>
      <c r="M112" s="444">
        <f t="shared" si="13"/>
        <v>4960.3063271659048</v>
      </c>
      <c r="N112" s="303">
        <f t="shared" si="14"/>
        <v>4221.4614087214995</v>
      </c>
      <c r="P112" s="303">
        <f t="shared" si="15"/>
        <v>738.84491844440527</v>
      </c>
    </row>
    <row r="113" spans="5:16">
      <c r="E113" s="407">
        <f>Módulo1!EU30</f>
        <v>3.7052557674229831</v>
      </c>
      <c r="F113" s="25">
        <f>Módulo1!FL30</f>
        <v>681.50962699989532</v>
      </c>
      <c r="G113" s="305">
        <f t="shared" si="16"/>
        <v>0.17932384910223581</v>
      </c>
      <c r="H113" s="305">
        <f t="shared" si="17"/>
        <v>626271.41846145049</v>
      </c>
      <c r="I113" s="26">
        <f t="shared" si="11"/>
        <v>3.6352817453854764</v>
      </c>
      <c r="K113" s="303">
        <f t="shared" si="12"/>
        <v>6.9974022037506689E-2</v>
      </c>
      <c r="M113" s="444">
        <f t="shared" si="13"/>
        <v>5072.8937635217317</v>
      </c>
      <c r="N113" s="303">
        <f t="shared" si="14"/>
        <v>4317.9911251512731</v>
      </c>
      <c r="P113" s="303">
        <f t="shared" si="15"/>
        <v>754.90263837045859</v>
      </c>
    </row>
    <row r="114" spans="5:16">
      <c r="E114" s="407">
        <f>Módulo1!EU31</f>
        <v>3.7143172861671445</v>
      </c>
      <c r="F114" s="25">
        <f>Módulo1!FL31</f>
        <v>707.30593880172876</v>
      </c>
      <c r="G114" s="305">
        <f t="shared" si="16"/>
        <v>0.18309737506442492</v>
      </c>
      <c r="H114" s="305">
        <f t="shared" si="17"/>
        <v>639546.40240675677</v>
      </c>
      <c r="I114" s="26">
        <f t="shared" si="11"/>
        <v>3.6443912136733005</v>
      </c>
      <c r="K114" s="303">
        <f t="shared" si="12"/>
        <v>6.9926072493843972E-2</v>
      </c>
      <c r="M114" s="444">
        <f t="shared" si="13"/>
        <v>5179.8512248962224</v>
      </c>
      <c r="N114" s="303">
        <f t="shared" si="14"/>
        <v>4409.5189534580131</v>
      </c>
      <c r="P114" s="303">
        <f t="shared" si="15"/>
        <v>770.33227143820932</v>
      </c>
    </row>
    <row r="115" spans="5:16">
      <c r="E115" s="407">
        <f>Módulo1!EU32</f>
        <v>3.7227788737837955</v>
      </c>
      <c r="F115" s="25">
        <f>Módulo1!FL32</f>
        <v>732.33462459192242</v>
      </c>
      <c r="G115" s="305">
        <f t="shared" si="16"/>
        <v>0.18668534411007073</v>
      </c>
      <c r="H115" s="305">
        <f t="shared" si="17"/>
        <v>652171.88057362393</v>
      </c>
      <c r="I115" s="26">
        <f t="shared" si="11"/>
        <v>3.6528812229768097</v>
      </c>
      <c r="K115" s="303">
        <f t="shared" si="12"/>
        <v>6.9897650806985734E-2</v>
      </c>
      <c r="M115" s="444">
        <f t="shared" si="13"/>
        <v>5281.762560583622</v>
      </c>
      <c r="N115" s="303">
        <f t="shared" si="14"/>
        <v>4496.5685953038037</v>
      </c>
      <c r="P115" s="303">
        <f t="shared" si="15"/>
        <v>785.19396527981826</v>
      </c>
    </row>
    <row r="116" spans="5:16">
      <c r="E116" s="407">
        <f>Módulo1!EU33</f>
        <v>3.7307113860293142</v>
      </c>
      <c r="F116" s="25">
        <f>Módulo1!FL33</f>
        <v>756.65794415880418</v>
      </c>
      <c r="G116" s="305">
        <f t="shared" si="16"/>
        <v>0.19010614431386105</v>
      </c>
      <c r="H116" s="305">
        <f t="shared" si="17"/>
        <v>664212.08850767848</v>
      </c>
      <c r="I116" s="26">
        <f t="shared" si="11"/>
        <v>3.6608259287937703</v>
      </c>
      <c r="K116" s="303">
        <f t="shared" si="12"/>
        <v>6.9885457235543846E-2</v>
      </c>
      <c r="M116" s="444">
        <f t="shared" si="13"/>
        <v>5379.121897379965</v>
      </c>
      <c r="N116" s="303">
        <f t="shared" si="14"/>
        <v>4579.5829393592076</v>
      </c>
      <c r="P116" s="303">
        <f t="shared" si="15"/>
        <v>799.53895802075749</v>
      </c>
    </row>
    <row r="117" spans="5:16">
      <c r="E117" s="407">
        <f>Módulo1!EU34</f>
        <v>3.7381739847834012</v>
      </c>
      <c r="F117" s="25">
        <f>Módulo1!FL34</f>
        <v>780.33004545296819</v>
      </c>
      <c r="G117" s="305">
        <f t="shared" si="16"/>
        <v>0.1933754746727632</v>
      </c>
      <c r="H117" s="305">
        <f t="shared" si="17"/>
        <v>675721.87851213</v>
      </c>
      <c r="I117" s="26">
        <f t="shared" si="11"/>
        <v>3.6682871341318917</v>
      </c>
      <c r="K117" s="303">
        <f t="shared" si="12"/>
        <v>6.9886850651509569E-2</v>
      </c>
      <c r="M117" s="444">
        <f t="shared" si="13"/>
        <v>5472.3514946916266</v>
      </c>
      <c r="N117" s="303">
        <f t="shared" si="14"/>
        <v>4658.9401790902984</v>
      </c>
      <c r="P117" s="303">
        <f t="shared" si="15"/>
        <v>813.41131560132817</v>
      </c>
    </row>
    <row r="118" spans="5:16">
      <c r="E118" s="407">
        <f>Módulo1!EU35</f>
        <v>3.7452165635799681</v>
      </c>
      <c r="F118" s="25">
        <f>Módulo1!FL35</f>
        <v>803.39838476271484</v>
      </c>
      <c r="G118" s="305">
        <f t="shared" si="16"/>
        <v>0.19650685442549565</v>
      </c>
      <c r="H118" s="305">
        <f t="shared" si="17"/>
        <v>686748.49553274666</v>
      </c>
      <c r="I118" s="26">
        <f t="shared" si="11"/>
        <v>3.6753168700795973</v>
      </c>
      <c r="K118" s="303">
        <f t="shared" si="12"/>
        <v>6.9899693500370841E-2</v>
      </c>
      <c r="M118" s="444">
        <f t="shared" si="13"/>
        <v>5561.8153142961783</v>
      </c>
      <c r="N118" s="303">
        <f t="shared" si="14"/>
        <v>4734.9660570593696</v>
      </c>
      <c r="P118" s="303">
        <f t="shared" si="15"/>
        <v>826.84925723680863</v>
      </c>
    </row>
    <row r="119" spans="5:16">
      <c r="E119" s="407">
        <f>Módulo1!EU36</f>
        <v>3.8931515488586275</v>
      </c>
      <c r="F119" s="25">
        <f>Módulo1!FL36</f>
        <v>1507.3207802396832</v>
      </c>
      <c r="G119" s="305">
        <f t="shared" si="16"/>
        <v>0.27350191798398127</v>
      </c>
      <c r="H119" s="305">
        <f t="shared" si="17"/>
        <v>958652.8566632733</v>
      </c>
      <c r="I119" s="26">
        <f t="shared" si="11"/>
        <v>3.8201805241478524</v>
      </c>
      <c r="K119" s="303">
        <f t="shared" si="12"/>
        <v>7.2971024710775101E-2</v>
      </c>
      <c r="M119" s="444">
        <f t="shared" si="13"/>
        <v>7819.0060444337114</v>
      </c>
      <c r="N119" s="303">
        <f t="shared" si="14"/>
        <v>6609.68137000768</v>
      </c>
      <c r="P119" s="303">
        <f t="shared" si="15"/>
        <v>1209.3246744260314</v>
      </c>
    </row>
    <row r="120" spans="5:16">
      <c r="E120" s="407">
        <f>Módulo1!EU37</f>
        <v>4.0203152716584878</v>
      </c>
      <c r="F120" s="25">
        <f>Módulo1!FL37</f>
        <v>2685.4098921943901</v>
      </c>
      <c r="G120" s="305">
        <f t="shared" si="16"/>
        <v>0.35879390462961286</v>
      </c>
      <c r="H120" s="305">
        <f t="shared" si="17"/>
        <v>1261730.0407897949</v>
      </c>
      <c r="I120" s="26">
        <f t="shared" si="11"/>
        <v>3.9394855967886557</v>
      </c>
      <c r="K120" s="303">
        <f t="shared" si="12"/>
        <v>8.0829674869832058E-2</v>
      </c>
      <c r="M120" s="444">
        <f t="shared" si="13"/>
        <v>10478.889763409106</v>
      </c>
      <c r="N120" s="303">
        <f t="shared" si="14"/>
        <v>8699.3258160358509</v>
      </c>
      <c r="P120" s="303">
        <f t="shared" si="15"/>
        <v>1779.5639473732554</v>
      </c>
    </row>
    <row r="121" spans="5:16">
      <c r="E121" s="407">
        <f>Módulo1!EU38</f>
        <v>4.1263465030967534</v>
      </c>
      <c r="F121" s="25">
        <f>Módulo1!FL38</f>
        <v>4513.1981142841678</v>
      </c>
      <c r="G121" s="305">
        <f t="shared" si="16"/>
        <v>0.44420866347728655</v>
      </c>
      <c r="H121" s="305">
        <f t="shared" si="17"/>
        <v>1567561.5909380806</v>
      </c>
      <c r="I121" s="26">
        <f t="shared" si="11"/>
        <v>4.0337437670675245</v>
      </c>
      <c r="K121" s="303">
        <f t="shared" si="12"/>
        <v>9.2602736029228971E-2</v>
      </c>
      <c r="M121" s="444">
        <f t="shared" si="13"/>
        <v>13376.623486399434</v>
      </c>
      <c r="N121" s="303">
        <f t="shared" si="14"/>
        <v>10807.960954736238</v>
      </c>
      <c r="P121" s="303">
        <f t="shared" si="15"/>
        <v>2568.6625316631962</v>
      </c>
    </row>
    <row r="122" spans="5:16">
      <c r="E122" s="407">
        <f>Módulo1!EU39</f>
        <v>4.2125355633736987</v>
      </c>
      <c r="F122" s="25">
        <f>Módulo1!FL39</f>
        <v>7108.3021077512867</v>
      </c>
      <c r="G122" s="305">
        <f>($C$2+$B$21*3*F122/$B$20)^$C$4/($C$3+($B$21*3*F122/$B$20)^$C$4)</f>
        <v>0.52196785418384128</v>
      </c>
      <c r="H122" s="305">
        <f>G122*(4200000*(1-$B$20/100)+3*F122*($B$20*$B$21/10000))+(1-G122)*((1-$B$20/100)/4200000+$B$20/(3*$B$21*F122))^(-1)</f>
        <v>1848519.2113006318</v>
      </c>
      <c r="I122" s="26">
        <f t="shared" si="11"/>
        <v>4.1053431218701704</v>
      </c>
      <c r="K122" s="303">
        <f t="shared" si="12"/>
        <v>0.10719244150352836</v>
      </c>
      <c r="M122" s="444">
        <f t="shared" si="13"/>
        <v>16313.064876852526</v>
      </c>
      <c r="N122" s="303">
        <f t="shared" si="14"/>
        <v>12745.09631730715</v>
      </c>
      <c r="P122" s="303">
        <f t="shared" si="15"/>
        <v>3567.9685595453757</v>
      </c>
    </row>
    <row r="123" spans="5:16">
      <c r="E123" s="407">
        <f>Módulo1!EU40</f>
        <v>4.2811578580923477</v>
      </c>
      <c r="F123" s="25">
        <f>Módulo1!FL40</f>
        <v>10423.024830436672</v>
      </c>
      <c r="G123" s="305">
        <f t="shared" si="16"/>
        <v>0.58683227981953678</v>
      </c>
      <c r="H123" s="305">
        <f>G123*(4200000*(1-$B$20/100)+3*F123*($B$20*$B$21/10000))+(1-G123)*((1-$B$20/100)/4200000+$B$20/(3*$B$21*F123))^(-1)</f>
        <v>2085306.6772728132</v>
      </c>
      <c r="I123" s="26">
        <f t="shared" si="11"/>
        <v>4.1576890872671317</v>
      </c>
      <c r="K123" s="303">
        <f t="shared" si="12"/>
        <v>0.12346877082521601</v>
      </c>
      <c r="M123" s="444">
        <f t="shared" si="13"/>
        <v>19105.475814359706</v>
      </c>
      <c r="N123" s="303">
        <f t="shared" si="14"/>
        <v>14377.689066193507</v>
      </c>
      <c r="P123" s="303">
        <f t="shared" si="15"/>
        <v>4727.7867481661997</v>
      </c>
    </row>
    <row r="124" spans="5:16" ht="15.75" thickBot="1">
      <c r="E124" s="408">
        <f>Módulo1!EU41</f>
        <v>4.3348973319027602</v>
      </c>
      <c r="F124" s="27">
        <f>Módulo1!FL41</f>
        <v>14135.358682164264</v>
      </c>
      <c r="G124" s="2">
        <f t="shared" si="16"/>
        <v>0.63650201090523495</v>
      </c>
      <c r="H124" s="2">
        <f>G124*(4200000*(1-$B$20/100)+3*F124*($B$20*$B$21/10000))+(1-G124)*((1-$B$20/100)/4200000+$B$20/(3*$B$21*F124))^(-1)</f>
        <v>2268585.9299337035</v>
      </c>
      <c r="I124" s="28">
        <f t="shared" si="11"/>
        <v>4.1942743876029294</v>
      </c>
      <c r="K124" s="303">
        <f t="shared" si="12"/>
        <v>0.1406229442998308</v>
      </c>
      <c r="M124" s="444">
        <f t="shared" si="13"/>
        <v>21622.073131051919</v>
      </c>
      <c r="N124" s="303">
        <f t="shared" si="14"/>
        <v>15641.355526269717</v>
      </c>
      <c r="P124" s="303">
        <f t="shared" si="15"/>
        <v>5980.7176047822013</v>
      </c>
    </row>
    <row r="125" spans="5:16">
      <c r="E125" s="409">
        <f>Módulo1!GN13</f>
        <v>2.232736136177834</v>
      </c>
      <c r="F125" s="48">
        <f>Módulo1!HE13</f>
        <v>0.36797451853976865</v>
      </c>
      <c r="G125" s="48">
        <f>($C$2+$B$25*3*F125/$B$24)^$C$4/($C$3+($B$25*3*F125/$B$24)^$C$4)</f>
        <v>5.1380403361155954E-3</v>
      </c>
      <c r="H125" s="48">
        <f>G125*(4200000*(1-$B$24/100)+3*F125*($B$24*$B$25/10000))+(1-G125)*((1-$B$24/100)/4200000+$B$24/(3*$B$25*F125))^(-1)</f>
        <v>17745.29244003637</v>
      </c>
      <c r="I125" s="61">
        <f t="shared" si="11"/>
        <v>2.0876023142568347</v>
      </c>
      <c r="K125" s="303">
        <f t="shared" si="12"/>
        <v>0.14513382192099922</v>
      </c>
      <c r="M125" s="444">
        <f t="shared" si="13"/>
        <v>170.89766785139238</v>
      </c>
      <c r="N125" s="303">
        <f t="shared" si="14"/>
        <v>122.34953250386522</v>
      </c>
      <c r="P125" s="303">
        <f t="shared" si="15"/>
        <v>48.548135347527165</v>
      </c>
    </row>
    <row r="126" spans="5:16">
      <c r="E126" s="409">
        <f>Módulo1!GN14</f>
        <v>2.4479368923523923</v>
      </c>
      <c r="F126" s="305">
        <f>Módulo1!HE14</f>
        <v>1.7913030353537269</v>
      </c>
      <c r="G126" s="305">
        <f t="shared" ref="G126:G153" si="18">($C$2+$B$25*3*F126/$B$24)^$C$4/($C$3+($B$25*3*F126/$B$24)^$C$4)</f>
        <v>6.5544576099553775E-3</v>
      </c>
      <c r="H126" s="305">
        <f t="shared" ref="H126:H153" si="19">G126*(4200000*(1-$B$24/100)+3*F126*($B$24*$B$25/10000))+(1-G126)*((1-$B$24/100)/4200000+$B$24/(3*$B$25*F126))^(-1)</f>
        <v>22653.549244684877</v>
      </c>
      <c r="I126" s="26">
        <f t="shared" si="11"/>
        <v>2.1936554081644513</v>
      </c>
      <c r="K126" s="303">
        <f t="shared" si="12"/>
        <v>0.25428148418794105</v>
      </c>
      <c r="M126" s="444">
        <f t="shared" si="13"/>
        <v>280.50260079628697</v>
      </c>
      <c r="N126" s="303">
        <f t="shared" si="14"/>
        <v>156.19078519028361</v>
      </c>
      <c r="P126" s="303">
        <f t="shared" si="15"/>
        <v>124.31181560600336</v>
      </c>
    </row>
    <row r="127" spans="5:16">
      <c r="E127" s="409">
        <f>Módulo1!GN15</f>
        <v>2.7321242560549557</v>
      </c>
      <c r="F127" s="305">
        <f>Módulo1!HE15</f>
        <v>8.9876477041416809</v>
      </c>
      <c r="G127" s="305">
        <f t="shared" si="18"/>
        <v>1.228657767079131E-2</v>
      </c>
      <c r="H127" s="305">
        <f t="shared" si="19"/>
        <v>42534.037521777216</v>
      </c>
      <c r="I127" s="26">
        <f t="shared" si="11"/>
        <v>2.4672557632520693</v>
      </c>
      <c r="K127" s="303">
        <f t="shared" si="12"/>
        <v>0.26486849280288638</v>
      </c>
      <c r="M127" s="444">
        <f t="shared" si="13"/>
        <v>539.66500405879844</v>
      </c>
      <c r="N127" s="303">
        <f t="shared" si="14"/>
        <v>293.26198054364875</v>
      </c>
      <c r="P127" s="303">
        <f t="shared" si="15"/>
        <v>246.4030235151497</v>
      </c>
    </row>
    <row r="128" spans="5:16">
      <c r="E128" s="409">
        <f>Módulo1!GN16</f>
        <v>3.31210868940585</v>
      </c>
      <c r="F128" s="305">
        <f>Módulo1!HE16</f>
        <v>128.56445304998584</v>
      </c>
      <c r="G128" s="305">
        <f t="shared" si="18"/>
        <v>6.0731027883594323E-2</v>
      </c>
      <c r="H128" s="305">
        <f t="shared" si="19"/>
        <v>211201.1567168808</v>
      </c>
      <c r="I128" s="26">
        <f t="shared" si="11"/>
        <v>3.1632154458331718</v>
      </c>
      <c r="K128" s="303">
        <f t="shared" si="12"/>
        <v>0.14889324357267819</v>
      </c>
      <c r="M128" s="444">
        <f t="shared" si="13"/>
        <v>2051.6755804627169</v>
      </c>
      <c r="N128" s="303">
        <f t="shared" si="14"/>
        <v>1456.1812872852822</v>
      </c>
      <c r="P128" s="303">
        <f t="shared" si="15"/>
        <v>595.49429317743466</v>
      </c>
    </row>
    <row r="129" spans="5:16">
      <c r="E129" s="409">
        <f>Módulo1!GN17</f>
        <v>3.4151562731551151</v>
      </c>
      <c r="F129" s="305">
        <f>Módulo1!HE17</f>
        <v>200.63975411303207</v>
      </c>
      <c r="G129" s="305">
        <f t="shared" si="18"/>
        <v>8.0289534969817833E-2</v>
      </c>
      <c r="H129" s="305">
        <f t="shared" si="19"/>
        <v>279530.72919519135</v>
      </c>
      <c r="I129" s="26">
        <f t="shared" si="11"/>
        <v>3.2849487108324427</v>
      </c>
      <c r="K129" s="303">
        <f t="shared" si="12"/>
        <v>0.13020756232267239</v>
      </c>
      <c r="M129" s="444">
        <f t="shared" si="13"/>
        <v>2601.0953527520269</v>
      </c>
      <c r="N129" s="303">
        <f t="shared" si="14"/>
        <v>1927.2972904258399</v>
      </c>
      <c r="P129" s="303">
        <f t="shared" si="15"/>
        <v>673.79806232618694</v>
      </c>
    </row>
    <row r="130" spans="5:16">
      <c r="E130" s="409">
        <f>Módulo1!GN18</f>
        <v>3.4740586181946531</v>
      </c>
      <c r="F130" s="305">
        <f>Módulo1!HE18</f>
        <v>258.93732692514311</v>
      </c>
      <c r="G130" s="305">
        <f t="shared" si="18"/>
        <v>9.4028225483496597E-2</v>
      </c>
      <c r="H130" s="305">
        <f t="shared" si="19"/>
        <v>327594.47856749216</v>
      </c>
      <c r="I130" s="26">
        <f t="shared" si="11"/>
        <v>3.3538557267446718</v>
      </c>
      <c r="K130" s="303">
        <f t="shared" si="12"/>
        <v>0.12020289144998131</v>
      </c>
      <c r="M130" s="444">
        <f t="shared" si="13"/>
        <v>2978.9184769948406</v>
      </c>
      <c r="N130" s="303">
        <f t="shared" si="14"/>
        <v>2258.6853070480029</v>
      </c>
      <c r="P130" s="303">
        <f t="shared" si="15"/>
        <v>720.23316994683773</v>
      </c>
    </row>
    <row r="131" spans="5:16">
      <c r="E131" s="409">
        <f>Módulo1!GN19</f>
        <v>3.515079645371638</v>
      </c>
      <c r="F131" s="305">
        <f>Módulo1!HE19</f>
        <v>309.5135680142036</v>
      </c>
      <c r="G131" s="305">
        <f t="shared" si="18"/>
        <v>0.1048843819269791</v>
      </c>
      <c r="H131" s="305">
        <f t="shared" si="19"/>
        <v>365610.5483888025</v>
      </c>
      <c r="I131" s="26">
        <f t="shared" si="11"/>
        <v>3.4015378706608748</v>
      </c>
      <c r="K131" s="303">
        <f t="shared" si="12"/>
        <v>0.11354177471076321</v>
      </c>
      <c r="M131" s="444">
        <f t="shared" si="13"/>
        <v>3274.0073147411604</v>
      </c>
      <c r="N131" s="303">
        <f t="shared" si="14"/>
        <v>2520.7969846091828</v>
      </c>
      <c r="P131" s="303">
        <f t="shared" si="15"/>
        <v>753.21033013197757</v>
      </c>
    </row>
    <row r="132" spans="5:16">
      <c r="E132" s="409">
        <f>Módulo1!GN20</f>
        <v>3.5464040056590127</v>
      </c>
      <c r="F132" s="305">
        <f>Módulo1!HE20</f>
        <v>354.9056349381828</v>
      </c>
      <c r="G132" s="305">
        <f t="shared" si="18"/>
        <v>0.11396176048208241</v>
      </c>
      <c r="H132" s="305">
        <f t="shared" si="19"/>
        <v>397421.77931164001</v>
      </c>
      <c r="I132" s="26">
        <f t="shared" si="11"/>
        <v>3.4377708168167032</v>
      </c>
      <c r="K132" s="303">
        <f t="shared" si="12"/>
        <v>0.10863318884230955</v>
      </c>
      <c r="M132" s="444">
        <f t="shared" si="13"/>
        <v>3518.8763439609838</v>
      </c>
      <c r="N132" s="303">
        <f t="shared" si="14"/>
        <v>2740.127787126723</v>
      </c>
      <c r="P132" s="303">
        <f t="shared" si="15"/>
        <v>778.74855683426085</v>
      </c>
    </row>
    <row r="133" spans="5:16">
      <c r="E133" s="409">
        <f>Módulo1!GN21</f>
        <v>3.571653183802364</v>
      </c>
      <c r="F133" s="305">
        <f>Módulo1!HE21</f>
        <v>396.48208347542857</v>
      </c>
      <c r="G133" s="305">
        <f t="shared" si="18"/>
        <v>0.12181259706225693</v>
      </c>
      <c r="H133" s="305">
        <f t="shared" si="19"/>
        <v>424951.99127670482</v>
      </c>
      <c r="I133" s="26">
        <f t="shared" si="11"/>
        <v>3.4668590220349489</v>
      </c>
      <c r="K133" s="303">
        <f t="shared" si="12"/>
        <v>0.10479416176741507</v>
      </c>
      <c r="M133" s="444">
        <f t="shared" si="13"/>
        <v>3729.5220897925842</v>
      </c>
      <c r="N133" s="303">
        <f t="shared" si="14"/>
        <v>2929.9419913749775</v>
      </c>
      <c r="P133" s="303">
        <f t="shared" si="15"/>
        <v>799.58009841760668</v>
      </c>
    </row>
    <row r="134" spans="5:16">
      <c r="E134" s="409">
        <f>Módulo1!GN22</f>
        <v>3.5927463291732336</v>
      </c>
      <c r="F134" s="305">
        <f>Módulo1!HE22</f>
        <v>435.08679944544747</v>
      </c>
      <c r="G134" s="305">
        <f t="shared" si="18"/>
        <v>0.12875797926484214</v>
      </c>
      <c r="H134" s="305">
        <f t="shared" si="19"/>
        <v>449320.30279039557</v>
      </c>
      <c r="I134" s="26">
        <f t="shared" si="11"/>
        <v>3.4910751962761388</v>
      </c>
      <c r="K134" s="303">
        <f t="shared" si="12"/>
        <v>0.10167113289709473</v>
      </c>
      <c r="M134" s="444">
        <f t="shared" si="13"/>
        <v>3915.1312801316158</v>
      </c>
      <c r="N134" s="303">
        <f t="shared" si="14"/>
        <v>3097.9556508671071</v>
      </c>
      <c r="P134" s="303">
        <f t="shared" si="15"/>
        <v>817.17562926450864</v>
      </c>
    </row>
    <row r="135" spans="5:16">
      <c r="E135" s="409">
        <f>Módulo1!GN23</f>
        <v>3.6108218236952268</v>
      </c>
      <c r="F135" s="305">
        <f>Módulo1!HE23</f>
        <v>471.28607019197921</v>
      </c>
      <c r="G135" s="305">
        <f t="shared" si="18"/>
        <v>0.13500313916854551</v>
      </c>
      <c r="H135" s="305">
        <f t="shared" si="19"/>
        <v>471242.32971851085</v>
      </c>
      <c r="I135" s="26">
        <f t="shared" si="11"/>
        <v>3.5117634477793307</v>
      </c>
      <c r="K135" s="303">
        <f t="shared" si="12"/>
        <v>9.9058375915896058E-2</v>
      </c>
      <c r="M135" s="444">
        <f t="shared" si="13"/>
        <v>4081.5190108827032</v>
      </c>
      <c r="N135" s="303">
        <f t="shared" si="14"/>
        <v>3249.1027652500015</v>
      </c>
      <c r="P135" s="303">
        <f t="shared" si="15"/>
        <v>832.4162456327017</v>
      </c>
    </row>
    <row r="136" spans="5:16">
      <c r="E136" s="409">
        <f>Módulo1!GN24</f>
        <v>3.6266095832622334</v>
      </c>
      <c r="F136" s="305">
        <f>Módulo1!HE24</f>
        <v>505.48289790380909</v>
      </c>
      <c r="G136" s="305">
        <f t="shared" si="18"/>
        <v>0.14068816405456935</v>
      </c>
      <c r="H136" s="305">
        <f t="shared" si="19"/>
        <v>491206.71751534514</v>
      </c>
      <c r="I136" s="26">
        <f t="shared" si="11"/>
        <v>3.5297834507832269</v>
      </c>
      <c r="K136" s="303">
        <f t="shared" si="12"/>
        <v>9.682613247900651E-2</v>
      </c>
      <c r="M136" s="444">
        <f t="shared" si="13"/>
        <v>4232.6229581189891</v>
      </c>
      <c r="N136" s="303">
        <f t="shared" si="14"/>
        <v>3386.7524276561039</v>
      </c>
      <c r="P136" s="303">
        <f t="shared" si="15"/>
        <v>845.8705304628852</v>
      </c>
    </row>
    <row r="137" spans="5:16">
      <c r="E137" s="409">
        <f>Módulo1!GN25</f>
        <v>3.6406051842136491</v>
      </c>
      <c r="F137" s="305">
        <f>Módulo1!HE25</f>
        <v>537.97678924242507</v>
      </c>
      <c r="G137" s="305">
        <f t="shared" si="18"/>
        <v>0.14591342164088308</v>
      </c>
      <c r="H137" s="305">
        <f t="shared" si="19"/>
        <v>509563.67995949253</v>
      </c>
      <c r="I137" s="26">
        <f t="shared" si="11"/>
        <v>3.5457176187328727</v>
      </c>
      <c r="K137" s="303">
        <f t="shared" si="12"/>
        <v>9.488756548077637E-2</v>
      </c>
      <c r="M137" s="444">
        <f t="shared" si="13"/>
        <v>4371.2453589134757</v>
      </c>
      <c r="N137" s="303">
        <f t="shared" si="14"/>
        <v>3513.3192780375111</v>
      </c>
      <c r="P137" s="303">
        <f t="shared" si="15"/>
        <v>857.92608087596454</v>
      </c>
    </row>
    <row r="138" spans="5:16">
      <c r="E138" s="409">
        <f>Módulo1!GN26</f>
        <v>3.653160214581388</v>
      </c>
      <c r="F138" s="305">
        <f>Módulo1!HE26</f>
        <v>568.99788858495026</v>
      </c>
      <c r="G138" s="305">
        <f t="shared" si="18"/>
        <v>0.15075355434334212</v>
      </c>
      <c r="H138" s="305">
        <f t="shared" si="19"/>
        <v>526573.74597992317</v>
      </c>
      <c r="I138" s="26">
        <f t="shared" ref="I138:I154" si="20">LOG(H138*0.00689476)</f>
        <v>3.5599783555674249</v>
      </c>
      <c r="K138" s="303">
        <f t="shared" ref="K138:K201" si="21">ABS(E138-I138)</f>
        <v>9.3181859013963031E-2</v>
      </c>
      <c r="M138" s="444">
        <f t="shared" ref="M138:M201" si="22">10^E138</f>
        <v>4499.4581275780029</v>
      </c>
      <c r="N138" s="303">
        <f t="shared" ref="N138:N201" si="23">10^I138</f>
        <v>3630.5996008325424</v>
      </c>
      <c r="P138" s="303">
        <f t="shared" ref="P138:P201" si="24">ABS(M138-N138)</f>
        <v>868.85852674546049</v>
      </c>
    </row>
    <row r="139" spans="5:16">
      <c r="E139" s="409">
        <f>Módulo1!GN27</f>
        <v>3.6645329576760011</v>
      </c>
      <c r="F139" s="305">
        <f>Módulo1!HE27</f>
        <v>598.72779416224182</v>
      </c>
      <c r="G139" s="305">
        <f t="shared" si="18"/>
        <v>0.15526574257805001</v>
      </c>
      <c r="H139" s="305">
        <f t="shared" si="19"/>
        <v>542436.55125541531</v>
      </c>
      <c r="I139" s="26">
        <f t="shared" si="20"/>
        <v>3.5728680995123847</v>
      </c>
      <c r="K139" s="303">
        <f t="shared" si="21"/>
        <v>9.1664858163616358E-2</v>
      </c>
      <c r="M139" s="444">
        <f t="shared" si="22"/>
        <v>4618.8404195378689</v>
      </c>
      <c r="N139" s="303">
        <f t="shared" si="23"/>
        <v>3739.9698361337896</v>
      </c>
      <c r="P139" s="303">
        <f t="shared" si="24"/>
        <v>878.8705834040793</v>
      </c>
    </row>
    <row r="140" spans="5:16">
      <c r="E140" s="409">
        <f>Módulo1!GN28</f>
        <v>3.6749186095995805</v>
      </c>
      <c r="F140" s="305">
        <f>Módulo1!HE28</f>
        <v>627.31292667220657</v>
      </c>
      <c r="G140" s="305">
        <f t="shared" si="18"/>
        <v>0.15949486004008959</v>
      </c>
      <c r="H140" s="305">
        <f t="shared" si="19"/>
        <v>557308.80499951576</v>
      </c>
      <c r="I140" s="26">
        <f t="shared" si="20"/>
        <v>3.5846150579889855</v>
      </c>
      <c r="K140" s="303">
        <f t="shared" si="21"/>
        <v>9.0303551610595001E-2</v>
      </c>
      <c r="M140" s="444">
        <f t="shared" si="22"/>
        <v>4730.6259478610837</v>
      </c>
      <c r="N140" s="303">
        <f t="shared" si="23"/>
        <v>3842.5104563584632</v>
      </c>
      <c r="P140" s="303">
        <f t="shared" si="24"/>
        <v>888.11549150262044</v>
      </c>
    </row>
    <row r="141" spans="5:16">
      <c r="E141" s="409">
        <f>Módulo1!GN29</f>
        <v>3.6844682000654174</v>
      </c>
      <c r="F141" s="305">
        <f>Módulo1!HE29</f>
        <v>654.87348052759091</v>
      </c>
      <c r="G141" s="305">
        <f t="shared" si="18"/>
        <v>0.16347683577949759</v>
      </c>
      <c r="H141" s="305">
        <f t="shared" si="19"/>
        <v>571316.00985979661</v>
      </c>
      <c r="I141" s="26">
        <f t="shared" si="20"/>
        <v>3.5953955477669783</v>
      </c>
      <c r="K141" s="303">
        <f t="shared" si="21"/>
        <v>8.9072652298439081E-2</v>
      </c>
      <c r="M141" s="444">
        <f t="shared" si="22"/>
        <v>4835.7985429481623</v>
      </c>
      <c r="N141" s="303">
        <f t="shared" si="23"/>
        <v>3939.0867721409345</v>
      </c>
      <c r="P141" s="303">
        <f t="shared" si="24"/>
        <v>896.71177080722782</v>
      </c>
    </row>
    <row r="142" spans="5:16">
      <c r="E142" s="409">
        <f>Módulo1!GN30</f>
        <v>3.6933009276425142</v>
      </c>
      <c r="F142" s="305">
        <f>Módulo1!HE30</f>
        <v>681.50962699989532</v>
      </c>
      <c r="G142" s="305">
        <f t="shared" si="18"/>
        <v>0.1672409284325018</v>
      </c>
      <c r="H142" s="305">
        <f t="shared" si="19"/>
        <v>584560.39135705621</v>
      </c>
      <c r="I142" s="26">
        <f t="shared" si="20"/>
        <v>3.6053485384923714</v>
      </c>
      <c r="K142" s="303">
        <f t="shared" si="21"/>
        <v>8.7952389150142807E-2</v>
      </c>
      <c r="M142" s="444">
        <f t="shared" si="22"/>
        <v>4935.1564817725111</v>
      </c>
      <c r="N142" s="303">
        <f t="shared" si="23"/>
        <v>4030.403603912981</v>
      </c>
      <c r="P142" s="303">
        <f t="shared" si="24"/>
        <v>904.75287785953014</v>
      </c>
    </row>
    <row r="143" spans="5:16">
      <c r="E143" s="409">
        <f>Módulo1!GN31</f>
        <v>3.7015124783559434</v>
      </c>
      <c r="F143" s="305">
        <f>Módulo1!HE31</f>
        <v>707.30593880172876</v>
      </c>
      <c r="G143" s="305">
        <f t="shared" si="18"/>
        <v>0.17081131250754517</v>
      </c>
      <c r="H143" s="305">
        <f t="shared" si="19"/>
        <v>597126.42979642714</v>
      </c>
      <c r="I143" s="26">
        <f t="shared" si="20"/>
        <v>3.6145854475937118</v>
      </c>
      <c r="K143" s="303">
        <f t="shared" si="21"/>
        <v>8.6927030762231627E-2</v>
      </c>
      <c r="M143" s="444">
        <f t="shared" si="22"/>
        <v>5029.3571623143498</v>
      </c>
      <c r="N143" s="303">
        <f t="shared" si="23"/>
        <v>4117.0434231032195</v>
      </c>
      <c r="P143" s="303">
        <f t="shared" si="24"/>
        <v>912.31373921113027</v>
      </c>
    </row>
    <row r="144" spans="5:16">
      <c r="E144" s="409">
        <f>Módulo1!GN32</f>
        <v>3.7091807994556509</v>
      </c>
      <c r="F144" s="305">
        <f>Módulo1!HE32</f>
        <v>732.33462459192242</v>
      </c>
      <c r="G144" s="305">
        <f t="shared" si="18"/>
        <v>0.17420821411150159</v>
      </c>
      <c r="H144" s="305">
        <f t="shared" si="19"/>
        <v>609084.82166372729</v>
      </c>
      <c r="I144" s="26">
        <f t="shared" si="20"/>
        <v>3.6231969304582745</v>
      </c>
      <c r="K144" s="303">
        <f t="shared" si="21"/>
        <v>8.5983868997376423E-2</v>
      </c>
      <c r="M144" s="444">
        <f t="shared" si="22"/>
        <v>5118.9489617191748</v>
      </c>
      <c r="N144" s="303">
        <f t="shared" si="23"/>
        <v>4199.4936650142026</v>
      </c>
      <c r="P144" s="303">
        <f t="shared" si="24"/>
        <v>919.45529670497217</v>
      </c>
    </row>
    <row r="145" spans="5:16">
      <c r="E145" s="409">
        <f>Módulo1!GN33</f>
        <v>3.7163702075777416</v>
      </c>
      <c r="F145" s="305">
        <f>Módulo1!HE33</f>
        <v>756.65794415880418</v>
      </c>
      <c r="G145" s="305">
        <f t="shared" si="18"/>
        <v>0.17744874261823673</v>
      </c>
      <c r="H145" s="305">
        <f t="shared" si="19"/>
        <v>620495.38098536385</v>
      </c>
      <c r="I145" s="26">
        <f t="shared" si="20"/>
        <v>3.6312577063252571</v>
      </c>
      <c r="K145" s="303">
        <f t="shared" si="21"/>
        <v>8.5112501252484485E-2</v>
      </c>
      <c r="M145" s="444">
        <f t="shared" si="22"/>
        <v>5204.3944801453808</v>
      </c>
      <c r="N145" s="303">
        <f t="shared" si="23"/>
        <v>4278.166733002653</v>
      </c>
      <c r="P145" s="303">
        <f t="shared" si="24"/>
        <v>926.22774714272782</v>
      </c>
    </row>
    <row r="146" spans="5:16">
      <c r="E146" s="409">
        <f>Módulo1!GN34</f>
        <v>3.7231343756767172</v>
      </c>
      <c r="F146" s="305">
        <f>Módulo1!HE34</f>
        <v>780.33004545296819</v>
      </c>
      <c r="G146" s="305">
        <f t="shared" si="18"/>
        <v>0.1805475117596079</v>
      </c>
      <c r="H146" s="305">
        <f t="shared" si="19"/>
        <v>631409.20643081272</v>
      </c>
      <c r="I146" s="26">
        <f t="shared" si="20"/>
        <v>3.6388300633487241</v>
      </c>
      <c r="K146" s="303">
        <f t="shared" si="21"/>
        <v>8.4304312327993181E-2</v>
      </c>
      <c r="M146" s="444">
        <f t="shared" si="22"/>
        <v>5286.0878407432274</v>
      </c>
      <c r="N146" s="303">
        <f t="shared" si="23"/>
        <v>4353.414940130916</v>
      </c>
      <c r="P146" s="303">
        <f t="shared" si="24"/>
        <v>932.67290061231142</v>
      </c>
    </row>
    <row r="147" spans="5:16">
      <c r="E147" s="409">
        <f>Módulo1!GN35</f>
        <v>3.7295185464188574</v>
      </c>
      <c r="F147" s="305">
        <f>Módulo1!HE35</f>
        <v>803.39838476271484</v>
      </c>
      <c r="G147" s="305">
        <f t="shared" si="18"/>
        <v>0.18351711153843736</v>
      </c>
      <c r="H147" s="305">
        <f t="shared" si="19"/>
        <v>641870.32816871221</v>
      </c>
      <c r="I147" s="26">
        <f t="shared" si="20"/>
        <v>3.6459664533547942</v>
      </c>
      <c r="K147" s="303">
        <f t="shared" si="21"/>
        <v>8.3552093064063193E-2</v>
      </c>
      <c r="M147" s="444">
        <f t="shared" si="22"/>
        <v>5364.3677932695746</v>
      </c>
      <c r="N147" s="303">
        <f t="shared" si="23"/>
        <v>4425.541863844518</v>
      </c>
      <c r="P147" s="303">
        <f t="shared" si="24"/>
        <v>938.82592942505653</v>
      </c>
    </row>
    <row r="148" spans="5:16">
      <c r="E148" s="409">
        <f>Módulo1!GN36</f>
        <v>3.8640140207984768</v>
      </c>
      <c r="F148" s="305">
        <f>Módulo1!HE36</f>
        <v>1507.3207802396832</v>
      </c>
      <c r="G148" s="305">
        <f t="shared" si="18"/>
        <v>0.25702416458643668</v>
      </c>
      <c r="H148" s="305">
        <f t="shared" si="19"/>
        <v>901519.54169878666</v>
      </c>
      <c r="I148" s="26">
        <f t="shared" si="20"/>
        <v>3.7934942985011544</v>
      </c>
      <c r="K148" s="303">
        <f t="shared" si="21"/>
        <v>7.0519722297322396E-2</v>
      </c>
      <c r="M148" s="444">
        <f t="shared" si="22"/>
        <v>7311.6268801824799</v>
      </c>
      <c r="N148" s="303">
        <f t="shared" si="23"/>
        <v>6215.7608753231343</v>
      </c>
      <c r="P148" s="303">
        <f t="shared" si="24"/>
        <v>1095.8660048593456</v>
      </c>
    </row>
    <row r="149" spans="5:16">
      <c r="E149" s="409">
        <f>Módulo1!GN37</f>
        <v>3.9809354084742212</v>
      </c>
      <c r="F149" s="305">
        <f>Módulo1!HE37</f>
        <v>2685.4098921943901</v>
      </c>
      <c r="G149" s="305">
        <f t="shared" si="18"/>
        <v>0.33956350309287958</v>
      </c>
      <c r="H149" s="305">
        <f t="shared" si="19"/>
        <v>1194774.8332411477</v>
      </c>
      <c r="I149" s="26">
        <f t="shared" si="20"/>
        <v>3.9158052194410664</v>
      </c>
      <c r="K149" s="303">
        <f t="shared" si="21"/>
        <v>6.5130189033154817E-2</v>
      </c>
      <c r="M149" s="444">
        <f t="shared" si="22"/>
        <v>9570.517208145242</v>
      </c>
      <c r="N149" s="303">
        <f t="shared" si="23"/>
        <v>8237.6857292377426</v>
      </c>
      <c r="P149" s="303">
        <f t="shared" si="24"/>
        <v>1332.8314789074993</v>
      </c>
    </row>
    <row r="150" spans="5:16">
      <c r="E150" s="409">
        <f>Módulo1!GN38</f>
        <v>4.0802401746079378</v>
      </c>
      <c r="F150" s="305">
        <f>Módulo1!HE38</f>
        <v>4513.1981142841678</v>
      </c>
      <c r="G150" s="305">
        <f t="shared" si="18"/>
        <v>0.42341420135269575</v>
      </c>
      <c r="H150" s="305">
        <f t="shared" si="19"/>
        <v>1494810.8014661088</v>
      </c>
      <c r="I150" s="26">
        <f t="shared" si="20"/>
        <v>4.0131053807896979</v>
      </c>
      <c r="K150" s="303">
        <f t="shared" si="21"/>
        <v>6.7134793818239835E-2</v>
      </c>
      <c r="M150" s="444">
        <f t="shared" si="22"/>
        <v>12029.294977474648</v>
      </c>
      <c r="N150" s="303">
        <f t="shared" si="23"/>
        <v>10306.361721516465</v>
      </c>
      <c r="P150" s="303">
        <f t="shared" si="24"/>
        <v>1722.9332559581835</v>
      </c>
    </row>
    <row r="151" spans="5:16">
      <c r="E151" s="409">
        <f>Módulo1!GN39</f>
        <v>4.1629285373529443</v>
      </c>
      <c r="F151" s="305">
        <f>Módulo1!HE39</f>
        <v>7108.3021077512867</v>
      </c>
      <c r="G151" s="305">
        <f t="shared" si="18"/>
        <v>0.50080816631697334</v>
      </c>
      <c r="H151" s="305">
        <f t="shared" si="19"/>
        <v>1774081.9602026036</v>
      </c>
      <c r="I151" s="26">
        <f t="shared" si="20"/>
        <v>4.0874928331801632</v>
      </c>
      <c r="K151" s="303">
        <f t="shared" si="21"/>
        <v>7.5435704172781115E-2</v>
      </c>
      <c r="M151" s="444">
        <f t="shared" si="22"/>
        <v>14552.196062023886</v>
      </c>
      <c r="N151" s="303">
        <f t="shared" si="23"/>
        <v>12231.869335926509</v>
      </c>
      <c r="P151" s="303">
        <f t="shared" si="24"/>
        <v>2320.3267260973771</v>
      </c>
    </row>
    <row r="152" spans="5:16">
      <c r="E152" s="409">
        <f>Módulo1!GN40</f>
        <v>4.2306528125411829</v>
      </c>
      <c r="F152" s="305">
        <f>Módulo1!HE40</f>
        <v>10423.024830436672</v>
      </c>
      <c r="G152" s="305">
        <f t="shared" si="18"/>
        <v>0.56615446229562016</v>
      </c>
      <c r="H152" s="305">
        <f t="shared" si="19"/>
        <v>2012126.3761214926</v>
      </c>
      <c r="I152" s="26">
        <f t="shared" si="20"/>
        <v>4.1421744074815106</v>
      </c>
      <c r="K152" s="303">
        <f t="shared" si="21"/>
        <v>8.8478405059672305E-2</v>
      </c>
      <c r="M152" s="444">
        <f t="shared" si="22"/>
        <v>17007.982978554039</v>
      </c>
      <c r="N152" s="303">
        <f t="shared" si="23"/>
        <v>13873.128453027437</v>
      </c>
      <c r="P152" s="303">
        <f t="shared" si="24"/>
        <v>3134.8545255266017</v>
      </c>
    </row>
    <row r="153" spans="5:16" ht="15.75" thickBot="1">
      <c r="E153" s="410">
        <f>Módulo1!GN41</f>
        <v>4.2853745143253326</v>
      </c>
      <c r="F153" s="2">
        <f>Módulo1!HE41</f>
        <v>14135.358682164264</v>
      </c>
      <c r="G153" s="2">
        <f t="shared" si="18"/>
        <v>0.61668469538770354</v>
      </c>
      <c r="H153" s="2">
        <f t="shared" si="19"/>
        <v>2198027.9753457448</v>
      </c>
      <c r="I153" s="28">
        <f t="shared" si="20"/>
        <v>4.1805523689942463</v>
      </c>
      <c r="K153" s="303">
        <f t="shared" si="21"/>
        <v>0.10482214533108625</v>
      </c>
      <c r="M153" s="444">
        <f t="shared" si="22"/>
        <v>19291.878333326178</v>
      </c>
      <c r="N153" s="303">
        <f t="shared" si="23"/>
        <v>15154.875363294856</v>
      </c>
      <c r="P153" s="303">
        <f t="shared" si="24"/>
        <v>4137.0029700313225</v>
      </c>
    </row>
    <row r="154" spans="5:16">
      <c r="E154" s="440">
        <f>'Módulo 2'!O13</f>
        <v>2.284592711548378</v>
      </c>
      <c r="F154" s="48">
        <f>'Módulo 2'!AF13</f>
        <v>0.63895696513142664</v>
      </c>
      <c r="G154" s="237">
        <f>($C$2+$B$29*3*F154/$B$28)^$C$4/($C$3+($B$29*3*F154/$B$28)^$C$4)</f>
        <v>5.4846386164405913E-3</v>
      </c>
      <c r="H154" s="48">
        <f>G154*(4200000*(1-$B$28/100)+3*F154*($B$28*$B$29/10000))+(1-G154)*((1-$B$28/100)/4200000+$B$28/(3*$B$29*F154))^(-1)</f>
        <v>18819.470582166661</v>
      </c>
      <c r="I154" s="61">
        <f t="shared" si="20"/>
        <v>2.1131265553559095</v>
      </c>
      <c r="K154" s="303">
        <f t="shared" si="21"/>
        <v>0.17146615619246841</v>
      </c>
      <c r="M154" s="444">
        <f t="shared" si="22"/>
        <v>192.57180962390683</v>
      </c>
      <c r="N154" s="303">
        <f t="shared" si="23"/>
        <v>129.75573299109948</v>
      </c>
      <c r="P154" s="303">
        <f t="shared" si="24"/>
        <v>62.816076632807352</v>
      </c>
    </row>
    <row r="155" spans="5:16">
      <c r="E155" s="409">
        <f>'Módulo 2'!O14</f>
        <v>2.4477807135527199</v>
      </c>
      <c r="F155" s="305">
        <f>'Módulo 2'!AF14</f>
        <v>2.675299308736097</v>
      </c>
      <c r="G155" s="305">
        <f t="shared" ref="G155:G182" si="25">($C$2+$B$29*3*F155/$B$28)^$C$4/($C$3+($B$29*3*F155/$B$28)^$C$4)</f>
        <v>7.5961910106629831E-3</v>
      </c>
      <c r="H155" s="305">
        <f t="shared" ref="H155:H182" si="26">G155*(4200000*(1-$B$28/100)+3*F155*($B$28*$B$29/10000))+(1-G155)*((1-$B$28/100)/4200000+$B$28/(3*$B$29*F155))^(-1)</f>
        <v>26089.142588473595</v>
      </c>
      <c r="I155" s="26">
        <f t="shared" ref="I155:I182" si="27">LOG(H155*0.00689476)</f>
        <v>2.2549789597816972</v>
      </c>
      <c r="K155" s="303">
        <f t="shared" si="21"/>
        <v>0.19280175377102271</v>
      </c>
      <c r="M155" s="444">
        <f t="shared" si="22"/>
        <v>280.40174599577801</v>
      </c>
      <c r="N155" s="303">
        <f t="shared" si="23"/>
        <v>179.87837675330439</v>
      </c>
      <c r="P155" s="303">
        <f t="shared" si="24"/>
        <v>100.52336924247362</v>
      </c>
    </row>
    <row r="156" spans="5:16">
      <c r="E156" s="409">
        <f>'Módulo 2'!O15</f>
        <v>2.687457605727142</v>
      </c>
      <c r="F156" s="305">
        <f>'Módulo 2'!AF15</f>
        <v>11.287935683963811</v>
      </c>
      <c r="G156" s="305">
        <f t="shared" si="25"/>
        <v>1.456231467894409E-2</v>
      </c>
      <c r="H156" s="305">
        <f t="shared" si="26"/>
        <v>50096.924914819516</v>
      </c>
      <c r="I156" s="26">
        <f t="shared" si="27"/>
        <v>2.5383302219112154</v>
      </c>
      <c r="K156" s="303">
        <f t="shared" si="21"/>
        <v>0.14912738381592661</v>
      </c>
      <c r="M156" s="444">
        <f t="shared" si="22"/>
        <v>486.91999145912723</v>
      </c>
      <c r="N156" s="303">
        <f t="shared" si="23"/>
        <v>345.40627402570124</v>
      </c>
      <c r="P156" s="303">
        <f t="shared" si="24"/>
        <v>141.513717433426</v>
      </c>
    </row>
    <row r="157" spans="5:16">
      <c r="E157" s="409">
        <f>'Módulo 2'!O16</f>
        <v>3.2297664013132694</v>
      </c>
      <c r="F157" s="305">
        <f>'Módulo 2'!AF16</f>
        <v>118.42811234603418</v>
      </c>
      <c r="G157" s="305">
        <f t="shared" si="25"/>
        <v>6.1154708842512812E-2</v>
      </c>
      <c r="H157" s="305">
        <f t="shared" si="26"/>
        <v>211267.61857315854</v>
      </c>
      <c r="I157" s="26">
        <f t="shared" si="27"/>
        <v>3.1633520903350369</v>
      </c>
      <c r="K157" s="303">
        <f t="shared" si="21"/>
        <v>6.6414310978232471E-2</v>
      </c>
      <c r="M157" s="444">
        <f t="shared" si="22"/>
        <v>1697.3304453363157</v>
      </c>
      <c r="N157" s="303">
        <f t="shared" si="23"/>
        <v>1456.6395258334715</v>
      </c>
      <c r="P157" s="303">
        <f t="shared" si="24"/>
        <v>240.69091950284428</v>
      </c>
    </row>
    <row r="158" spans="5:16">
      <c r="E158" s="409">
        <f>'Módulo 2'!O17</f>
        <v>3.3295932266841097</v>
      </c>
      <c r="F158" s="305">
        <f>'Módulo 2'!AF17</f>
        <v>175.25266118565949</v>
      </c>
      <c r="G158" s="305">
        <f t="shared" si="25"/>
        <v>7.8208483665893822E-2</v>
      </c>
      <c r="H158" s="305">
        <f t="shared" si="26"/>
        <v>270448.74801358528</v>
      </c>
      <c r="I158" s="26">
        <f t="shared" si="27"/>
        <v>3.2706041287059713</v>
      </c>
      <c r="K158" s="303">
        <f t="shared" si="21"/>
        <v>5.8989097978138449E-2</v>
      </c>
      <c r="M158" s="444">
        <f t="shared" si="22"/>
        <v>2135.96054719841</v>
      </c>
      <c r="N158" s="303">
        <f t="shared" si="23"/>
        <v>1864.67920985415</v>
      </c>
      <c r="P158" s="303">
        <f t="shared" si="24"/>
        <v>271.28133734426001</v>
      </c>
    </row>
    <row r="159" spans="5:16">
      <c r="E159" s="409">
        <f>'Módulo 2'!O18</f>
        <v>3.3866732794688068</v>
      </c>
      <c r="F159" s="305">
        <f>'Módulo 2'!AF18</f>
        <v>219.3882419174171</v>
      </c>
      <c r="G159" s="305">
        <f t="shared" si="25"/>
        <v>8.9912033663013716E-2</v>
      </c>
      <c r="H159" s="305">
        <f t="shared" si="26"/>
        <v>311112.35787787288</v>
      </c>
      <c r="I159" s="26">
        <f t="shared" si="27"/>
        <v>3.3314364157186742</v>
      </c>
      <c r="K159" s="303">
        <f t="shared" si="21"/>
        <v>5.5236863750132592E-2</v>
      </c>
      <c r="M159" s="444">
        <f t="shared" si="22"/>
        <v>2435.9775385181729</v>
      </c>
      <c r="N159" s="303">
        <f t="shared" si="23"/>
        <v>2145.0450406020436</v>
      </c>
      <c r="P159" s="303">
        <f t="shared" si="24"/>
        <v>290.93249791612925</v>
      </c>
    </row>
    <row r="160" spans="5:16">
      <c r="E160" s="409">
        <f>'Módulo 2'!O19</f>
        <v>3.4263746427427955</v>
      </c>
      <c r="F160" s="305">
        <f>'Módulo 2'!AF19</f>
        <v>256.71813038591318</v>
      </c>
      <c r="G160" s="305">
        <f t="shared" si="25"/>
        <v>9.9038239878919243E-2</v>
      </c>
      <c r="H160" s="305">
        <f t="shared" si="26"/>
        <v>342847.51490147348</v>
      </c>
      <c r="I160" s="26">
        <f t="shared" si="27"/>
        <v>3.3736201592688957</v>
      </c>
      <c r="K160" s="303">
        <f t="shared" si="21"/>
        <v>5.2754483473899771E-2</v>
      </c>
      <c r="M160" s="444">
        <f t="shared" si="22"/>
        <v>2669.1602141699932</v>
      </c>
      <c r="N160" s="303">
        <f t="shared" si="23"/>
        <v>2363.8513318420846</v>
      </c>
      <c r="P160" s="303">
        <f t="shared" si="24"/>
        <v>305.30888232790858</v>
      </c>
    </row>
    <row r="161" spans="5:16">
      <c r="E161" s="409">
        <f>'Módulo 2'!O20</f>
        <v>3.4566415821980736</v>
      </c>
      <c r="F161" s="305">
        <f>'Módulo 2'!AF20</f>
        <v>289.60866679932212</v>
      </c>
      <c r="G161" s="305">
        <f t="shared" si="25"/>
        <v>0.10660128913414273</v>
      </c>
      <c r="H161" s="305">
        <f t="shared" si="26"/>
        <v>369164.06857929856</v>
      </c>
      <c r="I161" s="26">
        <f t="shared" si="27"/>
        <v>3.4057385771262547</v>
      </c>
      <c r="K161" s="303">
        <f t="shared" si="21"/>
        <v>5.0903005071818885E-2</v>
      </c>
      <c r="M161" s="444">
        <f t="shared" si="22"/>
        <v>2861.8151747919756</v>
      </c>
      <c r="N161" s="303">
        <f t="shared" si="23"/>
        <v>2545.2976534778072</v>
      </c>
      <c r="P161" s="303">
        <f t="shared" si="24"/>
        <v>316.51752131416833</v>
      </c>
    </row>
    <row r="162" spans="5:16">
      <c r="E162" s="409">
        <f>'Módulo 2'!O21</f>
        <v>3.4809966256319833</v>
      </c>
      <c r="F162" s="305">
        <f>'Módulo 2'!AF21</f>
        <v>319.30180679950291</v>
      </c>
      <c r="G162" s="305">
        <f t="shared" si="25"/>
        <v>0.11309982929757949</v>
      </c>
      <c r="H162" s="305">
        <f t="shared" si="26"/>
        <v>391788.65243123693</v>
      </c>
      <c r="I162" s="26">
        <f t="shared" si="27"/>
        <v>3.4315710065542322</v>
      </c>
      <c r="K162" s="303">
        <f t="shared" si="21"/>
        <v>4.9425619077751115E-2</v>
      </c>
      <c r="M162" s="444">
        <f t="shared" si="22"/>
        <v>3026.8899097730591</v>
      </c>
      <c r="N162" s="303">
        <f t="shared" si="23"/>
        <v>2701.2887292367964</v>
      </c>
      <c r="P162" s="303">
        <f t="shared" si="24"/>
        <v>325.60118053626275</v>
      </c>
    </row>
    <row r="163" spans="5:16">
      <c r="E163" s="409">
        <f>'Módulo 2'!O22</f>
        <v>3.5013083880677458</v>
      </c>
      <c r="F163" s="305">
        <f>'Módulo 2'!AF22</f>
        <v>346.5475343282763</v>
      </c>
      <c r="G163" s="305">
        <f t="shared" si="25"/>
        <v>0.11882006508959299</v>
      </c>
      <c r="H163" s="305">
        <f t="shared" si="26"/>
        <v>411712.72176080005</v>
      </c>
      <c r="I163" s="26">
        <f t="shared" si="27"/>
        <v>3.4531134401326145</v>
      </c>
      <c r="K163" s="303">
        <f t="shared" si="21"/>
        <v>4.8194947935131349E-2</v>
      </c>
      <c r="M163" s="444">
        <f t="shared" si="22"/>
        <v>3171.8189397475549</v>
      </c>
      <c r="N163" s="303">
        <f t="shared" si="23"/>
        <v>2838.6604054874942</v>
      </c>
      <c r="P163" s="303">
        <f t="shared" si="24"/>
        <v>333.15853426006061</v>
      </c>
    </row>
    <row r="164" spans="5:16">
      <c r="E164" s="409">
        <f>'Módulo 2'!O23</f>
        <v>3.5186857927811181</v>
      </c>
      <c r="F164" s="305">
        <f>'Módulo 2'!AF23</f>
        <v>371.84065988037776</v>
      </c>
      <c r="G164" s="305">
        <f t="shared" si="25"/>
        <v>0.12394306895138101</v>
      </c>
      <c r="H164" s="305">
        <f t="shared" si="26"/>
        <v>429563.77126585174</v>
      </c>
      <c r="I164" s="26">
        <f t="shared" si="27"/>
        <v>3.4715467999206258</v>
      </c>
      <c r="K164" s="303">
        <f t="shared" si="21"/>
        <v>4.713899286049239E-2</v>
      </c>
      <c r="M164" s="444">
        <f t="shared" si="22"/>
        <v>3301.3060879757895</v>
      </c>
      <c r="N164" s="303">
        <f t="shared" si="23"/>
        <v>2961.7391075729447</v>
      </c>
      <c r="P164" s="303">
        <f t="shared" si="24"/>
        <v>339.56698040284482</v>
      </c>
    </row>
    <row r="165" spans="5:16">
      <c r="E165" s="409">
        <f>'Módulo 2'!O24</f>
        <v>3.5338399692716553</v>
      </c>
      <c r="F165" s="305">
        <f>'Módulo 2'!AF24</f>
        <v>395.52832302808451</v>
      </c>
      <c r="G165" s="305">
        <f t="shared" si="25"/>
        <v>0.12859139945957151</v>
      </c>
      <c r="H165" s="305">
        <f t="shared" si="26"/>
        <v>445766.65769218671</v>
      </c>
      <c r="I165" s="26">
        <f t="shared" si="27"/>
        <v>3.4876267345427561</v>
      </c>
      <c r="K165" s="303">
        <f t="shared" si="21"/>
        <v>4.6213234728899266E-2</v>
      </c>
      <c r="M165" s="444">
        <f t="shared" si="22"/>
        <v>3418.5345164870769</v>
      </c>
      <c r="N165" s="303">
        <f t="shared" si="23"/>
        <v>3073.4541207897832</v>
      </c>
      <c r="P165" s="303">
        <f t="shared" si="24"/>
        <v>345.08039569729362</v>
      </c>
    </row>
    <row r="166" spans="5:16">
      <c r="E166" s="409">
        <f>'Módulo 2'!O25</f>
        <v>3.5472537105420097</v>
      </c>
      <c r="F166" s="305">
        <f>'Módulo 2'!AF25</f>
        <v>417.86534862226887</v>
      </c>
      <c r="G166" s="305">
        <f t="shared" si="25"/>
        <v>0.13285224136315277</v>
      </c>
      <c r="H166" s="305">
        <f t="shared" si="26"/>
        <v>460623.69990991801</v>
      </c>
      <c r="I166" s="26">
        <f t="shared" si="27"/>
        <v>3.5018654328273402</v>
      </c>
      <c r="K166" s="303">
        <f t="shared" si="21"/>
        <v>4.5388277714669467E-2</v>
      </c>
      <c r="M166" s="444">
        <f t="shared" si="22"/>
        <v>3525.7678276103466</v>
      </c>
      <c r="N166" s="303">
        <f t="shared" si="23"/>
        <v>3175.8898611909081</v>
      </c>
      <c r="P166" s="303">
        <f t="shared" si="24"/>
        <v>349.87796641943851</v>
      </c>
    </row>
    <row r="167" spans="5:16">
      <c r="E167" s="409">
        <f>'Módulo 2'!O26</f>
        <v>3.5592694697829703</v>
      </c>
      <c r="F167" s="305">
        <f>'Módulo 2'!AF26</f>
        <v>439.04543096963096</v>
      </c>
      <c r="G167" s="305">
        <f t="shared" si="25"/>
        <v>0.13679003510604187</v>
      </c>
      <c r="H167" s="305">
        <f t="shared" si="26"/>
        <v>474358.40809393465</v>
      </c>
      <c r="I167" s="26">
        <f t="shared" si="27"/>
        <v>3.5146257563375789</v>
      </c>
      <c r="K167" s="303">
        <f t="shared" si="21"/>
        <v>4.464371344539142E-2</v>
      </c>
      <c r="M167" s="444">
        <f t="shared" si="22"/>
        <v>3624.6783164848739</v>
      </c>
      <c r="N167" s="303">
        <f t="shared" si="23"/>
        <v>3270.5873777897386</v>
      </c>
      <c r="P167" s="303">
        <f t="shared" si="24"/>
        <v>354.09093869513526</v>
      </c>
    </row>
    <row r="168" spans="5:16">
      <c r="E168" s="409">
        <f>'Módulo 2'!O27</f>
        <v>3.5701387486997973</v>
      </c>
      <c r="F168" s="305">
        <f>'Módulo 2'!AF27</f>
        <v>459.21993162766569</v>
      </c>
      <c r="G168" s="305">
        <f t="shared" si="25"/>
        <v>0.14045388031563089</v>
      </c>
      <c r="H168" s="305">
        <f t="shared" si="26"/>
        <v>487141.12411518209</v>
      </c>
      <c r="I168" s="26">
        <f t="shared" si="27"/>
        <v>3.5261739473572611</v>
      </c>
      <c r="K168" s="303">
        <f t="shared" si="21"/>
        <v>4.3964801342536219E-2</v>
      </c>
      <c r="M168" s="444">
        <f t="shared" si="22"/>
        <v>3716.5394639064771</v>
      </c>
      <c r="N168" s="303">
        <f t="shared" si="23"/>
        <v>3358.7211369043944</v>
      </c>
      <c r="P168" s="303">
        <f t="shared" si="24"/>
        <v>357.8183270020827</v>
      </c>
    </row>
    <row r="169" spans="5:16">
      <c r="E169" s="409">
        <f>'Módulo 2'!O28</f>
        <v>3.5800515526886909</v>
      </c>
      <c r="F169" s="305">
        <f>'Módulo 2'!AF28</f>
        <v>478.50982775774327</v>
      </c>
      <c r="G169" s="305">
        <f t="shared" si="25"/>
        <v>0.14388212534209879</v>
      </c>
      <c r="H169" s="305">
        <f t="shared" si="26"/>
        <v>499104.91988726211</v>
      </c>
      <c r="I169" s="26">
        <f t="shared" si="27"/>
        <v>3.5367110043102281</v>
      </c>
      <c r="K169" s="303">
        <f t="shared" si="21"/>
        <v>4.3340548378462795E-2</v>
      </c>
      <c r="M169" s="444">
        <f t="shared" si="22"/>
        <v>3802.3452917337395</v>
      </c>
      <c r="N169" s="303">
        <f t="shared" si="23"/>
        <v>3441.2086374419014</v>
      </c>
      <c r="P169" s="303">
        <f t="shared" si="24"/>
        <v>361.13665429183811</v>
      </c>
    </row>
    <row r="170" spans="5:16">
      <c r="E170" s="409">
        <f>'Módulo 2'!O29</f>
        <v>3.5891548380659044</v>
      </c>
      <c r="F170" s="305">
        <f>'Módulo 2'!AF29</f>
        <v>497.01363841370653</v>
      </c>
      <c r="G170" s="305">
        <f t="shared" si="25"/>
        <v>0.14710534348442178</v>
      </c>
      <c r="H170" s="305">
        <f t="shared" si="26"/>
        <v>510355.90920049069</v>
      </c>
      <c r="I170" s="26">
        <f t="shared" si="27"/>
        <v>3.5463923010521872</v>
      </c>
      <c r="K170" s="303">
        <f t="shared" si="21"/>
        <v>4.2762537013717239E-2</v>
      </c>
      <c r="M170" s="444">
        <f t="shared" si="22"/>
        <v>3882.8877706762473</v>
      </c>
      <c r="N170" s="303">
        <f t="shared" si="23"/>
        <v>3518.7815085191792</v>
      </c>
      <c r="P170" s="303">
        <f t="shared" si="24"/>
        <v>364.10626215706816</v>
      </c>
    </row>
    <row r="171" spans="5:16">
      <c r="E171" s="409">
        <f>'Módulo 2'!O30</f>
        <v>3.597564539804698</v>
      </c>
      <c r="F171" s="305">
        <f>'Módulo 2'!AF30</f>
        <v>514.81287119703927</v>
      </c>
      <c r="G171" s="305">
        <f t="shared" si="25"/>
        <v>0.15014833600400534</v>
      </c>
      <c r="H171" s="305">
        <f t="shared" si="26"/>
        <v>520980.18892610975</v>
      </c>
      <c r="I171" s="26">
        <f t="shared" si="27"/>
        <v>3.5553403622966222</v>
      </c>
      <c r="K171" s="303">
        <f t="shared" si="21"/>
        <v>4.2224177508075833E-2</v>
      </c>
      <c r="M171" s="444">
        <f t="shared" si="22"/>
        <v>3958.8089168734982</v>
      </c>
      <c r="N171" s="303">
        <f t="shared" si="23"/>
        <v>3592.0333674001881</v>
      </c>
      <c r="P171" s="303">
        <f t="shared" si="24"/>
        <v>366.77554947331009</v>
      </c>
    </row>
    <row r="172" spans="5:16">
      <c r="E172" s="409">
        <f>'Módulo 2'!O31</f>
        <v>3.605373682978704</v>
      </c>
      <c r="F172" s="305">
        <f>'Módulo 2'!AF31</f>
        <v>531.97587728683186</v>
      </c>
      <c r="G172" s="305">
        <f t="shared" si="25"/>
        <v>0.1530315228084172</v>
      </c>
      <c r="H172" s="305">
        <f t="shared" si="26"/>
        <v>531048.65910369833</v>
      </c>
      <c r="I172" s="26">
        <f t="shared" si="27"/>
        <v>3.5636534699838753</v>
      </c>
      <c r="K172" s="303">
        <f t="shared" si="21"/>
        <v>4.1720212994828643E-2</v>
      </c>
      <c r="M172" s="444">
        <f t="shared" si="22"/>
        <v>4030.6369602330387</v>
      </c>
      <c r="N172" s="303">
        <f t="shared" si="23"/>
        <v>3661.4530528418177</v>
      </c>
      <c r="P172" s="303">
        <f t="shared" si="24"/>
        <v>369.18390739122106</v>
      </c>
    </row>
    <row r="173" spans="5:16">
      <c r="E173" s="409">
        <f>'Módulo 2'!O32</f>
        <v>3.6126580125630356</v>
      </c>
      <c r="F173" s="305">
        <f>'Módulo 2'!AF32</f>
        <v>548.56064951602241</v>
      </c>
      <c r="G173" s="305">
        <f t="shared" si="25"/>
        <v>0.15577193395024502</v>
      </c>
      <c r="H173" s="305">
        <f t="shared" si="26"/>
        <v>540620.46002267022</v>
      </c>
      <c r="I173" s="26">
        <f t="shared" si="27"/>
        <v>3.5714116311417974</v>
      </c>
      <c r="K173" s="303">
        <f t="shared" si="21"/>
        <v>4.1246381421238265E-2</v>
      </c>
      <c r="M173" s="444">
        <f t="shared" si="22"/>
        <v>4098.8121279063571</v>
      </c>
      <c r="N173" s="303">
        <f t="shared" si="23"/>
        <v>3727.4483229459111</v>
      </c>
      <c r="P173" s="303">
        <f t="shared" si="24"/>
        <v>371.36380496044603</v>
      </c>
    </row>
    <row r="174" spans="5:16">
      <c r="E174" s="409">
        <f>'Módulo 2'!O33</f>
        <v>3.6194799988391475</v>
      </c>
      <c r="F174" s="305">
        <f>'Módulo 2'!AF33</f>
        <v>564.61689785835244</v>
      </c>
      <c r="G174" s="305">
        <f t="shared" si="25"/>
        <v>0.15838393287836069</v>
      </c>
      <c r="H174" s="305">
        <f t="shared" si="26"/>
        <v>549745.47979719739</v>
      </c>
      <c r="I174" s="26">
        <f t="shared" si="27"/>
        <v>3.5786808205233691</v>
      </c>
      <c r="K174" s="303">
        <f t="shared" si="21"/>
        <v>4.0799178315778395E-2</v>
      </c>
      <c r="M174" s="444">
        <f t="shared" si="22"/>
        <v>4163.7054489845559</v>
      </c>
      <c r="N174" s="303">
        <f t="shared" si="23"/>
        <v>3790.3631442865239</v>
      </c>
      <c r="P174" s="303">
        <f t="shared" si="24"/>
        <v>373.34230469803197</v>
      </c>
    </row>
    <row r="175" spans="5:16">
      <c r="E175" s="409">
        <f>'Módulo 2'!O34</f>
        <v>3.6258917492729283</v>
      </c>
      <c r="F175" s="305">
        <f>'Módulo 2'!AF34</f>
        <v>580.18761833691144</v>
      </c>
      <c r="G175" s="305">
        <f t="shared" si="25"/>
        <v>0.16087975463694543</v>
      </c>
      <c r="H175" s="305">
        <f t="shared" si="26"/>
        <v>558466.22062228899</v>
      </c>
      <c r="I175" s="26">
        <f t="shared" si="27"/>
        <v>3.585516062917379</v>
      </c>
      <c r="K175" s="303">
        <f t="shared" si="21"/>
        <v>4.0375686355549334E-2</v>
      </c>
      <c r="M175" s="444">
        <f t="shared" si="22"/>
        <v>4225.6327449058817</v>
      </c>
      <c r="N175" s="303">
        <f t="shared" si="23"/>
        <v>3850.4905592977361</v>
      </c>
      <c r="P175" s="303">
        <f t="shared" si="24"/>
        <v>375.14218560814561</v>
      </c>
    </row>
    <row r="176" spans="5:16">
      <c r="E176" s="409">
        <f>'Módulo 2'!O35</f>
        <v>3.6319371659714532</v>
      </c>
      <c r="F176" s="305">
        <f>'Módulo 2'!AF35</f>
        <v>595.31029889906597</v>
      </c>
      <c r="G176" s="305">
        <f t="shared" si="25"/>
        <v>0.16326991344312228</v>
      </c>
      <c r="H176" s="305">
        <f t="shared" si="26"/>
        <v>566819.21228474169</v>
      </c>
      <c r="I176" s="26">
        <f t="shared" si="27"/>
        <v>3.5919637155956803</v>
      </c>
      <c r="K176" s="303">
        <f t="shared" si="21"/>
        <v>3.9973450375772934E-2</v>
      </c>
      <c r="M176" s="444">
        <f t="shared" si="22"/>
        <v>4284.8652218369225</v>
      </c>
      <c r="N176" s="303">
        <f t="shared" si="23"/>
        <v>3908.0824320923443</v>
      </c>
      <c r="P176" s="303">
        <f t="shared" si="24"/>
        <v>376.78278974457817</v>
      </c>
    </row>
    <row r="177" spans="5:16">
      <c r="E177" s="409">
        <f>'Módulo 2'!O36</f>
        <v>3.7576534589898856</v>
      </c>
      <c r="F177" s="305">
        <f>'Módulo 2'!AF36</f>
        <v>1038.901106078687</v>
      </c>
      <c r="G177" s="305">
        <f t="shared" si="25"/>
        <v>0.22221675301343966</v>
      </c>
      <c r="H177" s="305">
        <f t="shared" si="26"/>
        <v>773272.57501906832</v>
      </c>
      <c r="I177" s="26">
        <f t="shared" si="27"/>
        <v>3.7268517611087972</v>
      </c>
      <c r="K177" s="303">
        <f t="shared" si="21"/>
        <v>3.080169788108833E-2</v>
      </c>
      <c r="M177" s="444">
        <f t="shared" si="22"/>
        <v>5723.3915633048564</v>
      </c>
      <c r="N177" s="303">
        <f t="shared" si="23"/>
        <v>5331.5288193384695</v>
      </c>
      <c r="P177" s="303">
        <f t="shared" si="24"/>
        <v>391.86274396638692</v>
      </c>
    </row>
    <row r="178" spans="5:16">
      <c r="E178" s="409">
        <f>'Módulo 2'!O37</f>
        <v>3.8636334569531483</v>
      </c>
      <c r="F178" s="305">
        <f>'Módulo 2'!AF37</f>
        <v>1736.6216355646918</v>
      </c>
      <c r="G178" s="305">
        <f t="shared" si="25"/>
        <v>0.28895614843688872</v>
      </c>
      <c r="H178" s="305">
        <f t="shared" si="26"/>
        <v>1008086.5873808253</v>
      </c>
      <c r="I178" s="26">
        <f t="shared" si="27"/>
        <v>3.8420169898807157</v>
      </c>
      <c r="K178" s="303">
        <f t="shared" si="21"/>
        <v>2.1616467072432588E-2</v>
      </c>
      <c r="M178" s="444">
        <f t="shared" si="22"/>
        <v>7305.2226494825254</v>
      </c>
      <c r="N178" s="303">
        <f t="shared" si="23"/>
        <v>6950.5150792098248</v>
      </c>
      <c r="P178" s="303">
        <f t="shared" si="24"/>
        <v>354.70757027270065</v>
      </c>
    </row>
    <row r="179" spans="5:16">
      <c r="E179" s="409">
        <f>'Módulo 2'!O38</f>
        <v>3.9503560804247018</v>
      </c>
      <c r="F179" s="305">
        <f>'Módulo 2'!AF38</f>
        <v>2766.7238814855796</v>
      </c>
      <c r="G179" s="305">
        <f t="shared" si="25"/>
        <v>0.35874409052103495</v>
      </c>
      <c r="H179" s="305">
        <f t="shared" si="26"/>
        <v>1254945.4130305278</v>
      </c>
      <c r="I179" s="26">
        <f t="shared" si="27"/>
        <v>3.9371439889096242</v>
      </c>
      <c r="K179" s="303">
        <f t="shared" si="21"/>
        <v>1.3212091515077518E-2</v>
      </c>
      <c r="M179" s="444">
        <f t="shared" si="22"/>
        <v>8919.819793114184</v>
      </c>
      <c r="N179" s="303">
        <f t="shared" si="23"/>
        <v>8652.5474359463769</v>
      </c>
      <c r="P179" s="303">
        <f t="shared" si="24"/>
        <v>267.27235716780706</v>
      </c>
    </row>
    <row r="180" spans="5:16">
      <c r="E180" s="409">
        <f>'Módulo 2'!O39</f>
        <v>4.0196088292502665</v>
      </c>
      <c r="F180" s="305">
        <f>'Módulo 2'!AF39</f>
        <v>4180.0884336552908</v>
      </c>
      <c r="G180" s="305">
        <f t="shared" si="25"/>
        <v>0.42617836508153939</v>
      </c>
      <c r="H180" s="305">
        <f t="shared" si="26"/>
        <v>1494949.2459142483</v>
      </c>
      <c r="I180" s="26">
        <f t="shared" si="27"/>
        <v>4.0131456018502298</v>
      </c>
      <c r="K180" s="303">
        <f t="shared" si="21"/>
        <v>6.4632274000366863E-3</v>
      </c>
      <c r="M180" s="444">
        <f t="shared" si="22"/>
        <v>10461.858198681934</v>
      </c>
      <c r="N180" s="303">
        <f t="shared" si="23"/>
        <v>10307.316262759738</v>
      </c>
      <c r="P180" s="303">
        <f t="shared" si="24"/>
        <v>154.54193592219599</v>
      </c>
    </row>
    <row r="181" spans="5:16">
      <c r="E181" s="409">
        <f>'Módulo 2'!O40</f>
        <v>4.0738405164135614</v>
      </c>
      <c r="F181" s="305">
        <f>'Módulo 2'!AF40</f>
        <v>5959.2771950411134</v>
      </c>
      <c r="G181" s="305">
        <f t="shared" si="25"/>
        <v>0.48652902661306818</v>
      </c>
      <c r="H181" s="305">
        <f t="shared" si="26"/>
        <v>1711204.9069076343</v>
      </c>
      <c r="I181" s="26">
        <f t="shared" si="27"/>
        <v>4.0718211703111882</v>
      </c>
      <c r="K181" s="303">
        <f t="shared" si="21"/>
        <v>2.0193461023731984E-3</v>
      </c>
      <c r="M181" s="444">
        <f t="shared" si="22"/>
        <v>11853.333847404128</v>
      </c>
      <c r="N181" s="303">
        <f t="shared" si="23"/>
        <v>11798.347143950485</v>
      </c>
      <c r="P181" s="303">
        <f t="shared" si="24"/>
        <v>54.986703453643713</v>
      </c>
    </row>
    <row r="182" spans="5:16" ht="15.75" thickBot="1">
      <c r="E182" s="410">
        <f>'Módulo 2'!O41</f>
        <v>4.1156628095426715</v>
      </c>
      <c r="F182" s="2">
        <f>'Módulo 2'!AF41</f>
        <v>7976.6327520254426</v>
      </c>
      <c r="G182" s="2">
        <f t="shared" si="25"/>
        <v>0.53653345356553495</v>
      </c>
      <c r="H182" s="2">
        <f t="shared" si="26"/>
        <v>1891658.8965606887</v>
      </c>
      <c r="I182" s="28">
        <f t="shared" si="27"/>
        <v>4.1153619806572106</v>
      </c>
      <c r="K182" s="303">
        <f t="shared" si="21"/>
        <v>3.0082888546090203E-4</v>
      </c>
      <c r="M182" s="444">
        <f t="shared" si="22"/>
        <v>13051.571579435153</v>
      </c>
      <c r="N182" s="303">
        <f t="shared" si="23"/>
        <v>13042.534093650791</v>
      </c>
      <c r="P182" s="303">
        <f t="shared" si="24"/>
        <v>9.0374857843617065</v>
      </c>
    </row>
    <row r="183" spans="5:16">
      <c r="E183" s="440">
        <f>'Módulo 2'!BI13</f>
        <v>2.3045115076474296</v>
      </c>
      <c r="F183" s="48">
        <f>'Módulo 2'!BZ13</f>
        <v>1.1460168690166816</v>
      </c>
      <c r="G183" s="48">
        <f>($C$2+$B$33*3*F183/$B$32)^$C$4/($C$3+($B$33*3*F183/$B$32)^$C$4)</f>
        <v>6.14908061471951E-3</v>
      </c>
      <c r="H183" s="48">
        <f>G183*(4200000*(1-$B$32/100)+3*F183*($B$32*$B$33/10000))+(1-G183)*((1-$B$32/100)/4200000+$B$32/(3*$B$33*F183))^(-1)</f>
        <v>21581.771866575004</v>
      </c>
      <c r="I183" s="61">
        <f>LOG(H183*0.00689476)</f>
        <v>2.1726062508495891</v>
      </c>
      <c r="K183" s="303">
        <f t="shared" si="21"/>
        <v>0.13190525679784049</v>
      </c>
      <c r="M183" s="444">
        <f t="shared" si="22"/>
        <v>201.60973911694683</v>
      </c>
      <c r="N183" s="303">
        <f t="shared" si="23"/>
        <v>148.80113739478676</v>
      </c>
      <c r="P183" s="303">
        <f t="shared" si="24"/>
        <v>52.808601722160063</v>
      </c>
    </row>
    <row r="184" spans="5:16">
      <c r="E184" s="409">
        <f>'Módulo 2'!BI14</f>
        <v>2.4580386964066601</v>
      </c>
      <c r="F184" s="305">
        <f>'Módulo 2'!BZ14</f>
        <v>4.453473858208258</v>
      </c>
      <c r="G184" s="305">
        <f t="shared" ref="G184:G211" si="28">($C$2+$B$33*3*F184/$B$32)^$C$4/($C$3+($B$33*3*F184/$B$32)^$C$4)</f>
        <v>9.5707797369032274E-3</v>
      </c>
      <c r="H184" s="305">
        <f t="shared" ref="H184:H211" si="29">G184*(4200000*(1-$B$32/100)+3*F184*($B$32*$B$33/10000))+(1-G184)*((1-$B$32/100)/4200000+$B$32/(3*$B$33*F184))^(-1)</f>
        <v>33630.356895443801</v>
      </c>
      <c r="I184" s="26">
        <f t="shared" ref="I184:I212" si="30">LOG(H184*0.00689476)</f>
        <v>2.3652506296020248</v>
      </c>
      <c r="K184" s="303">
        <f t="shared" si="21"/>
        <v>9.278806680463525E-2</v>
      </c>
      <c r="M184" s="444">
        <f t="shared" si="22"/>
        <v>287.10363850494099</v>
      </c>
      <c r="N184" s="303">
        <f t="shared" si="23"/>
        <v>231.87323950843023</v>
      </c>
      <c r="P184" s="303">
        <f t="shared" si="24"/>
        <v>55.230398996510758</v>
      </c>
    </row>
    <row r="185" spans="5:16">
      <c r="E185" s="409">
        <f>'Módulo 2'!BI15</f>
        <v>2.6911815254123108</v>
      </c>
      <c r="F185" s="305">
        <f>'Módulo 2'!BZ15</f>
        <v>16.636502416809982</v>
      </c>
      <c r="G185" s="305">
        <f t="shared" si="28"/>
        <v>1.9034074257992931E-2</v>
      </c>
      <c r="H185" s="305">
        <f t="shared" si="29"/>
        <v>66995.389234757662</v>
      </c>
      <c r="I185" s="26">
        <f t="shared" si="30"/>
        <v>2.6645640680584508</v>
      </c>
      <c r="K185" s="303">
        <f t="shared" si="21"/>
        <v>2.6617457353860008E-2</v>
      </c>
      <c r="M185" s="444">
        <f t="shared" si="22"/>
        <v>491.1131075898013</v>
      </c>
      <c r="N185" s="303">
        <f t="shared" si="23"/>
        <v>461.91712988023801</v>
      </c>
      <c r="P185" s="303">
        <f t="shared" si="24"/>
        <v>29.195977709563294</v>
      </c>
    </row>
    <row r="186" spans="5:16">
      <c r="E186" s="409">
        <f>'Módulo 2'!BI16</f>
        <v>3.2374989934382725</v>
      </c>
      <c r="F186" s="305">
        <f>'Módulo 2'!BZ16</f>
        <v>139.30192430565114</v>
      </c>
      <c r="G186" s="305">
        <f t="shared" si="28"/>
        <v>7.1388099466734412E-2</v>
      </c>
      <c r="H186" s="305">
        <f t="shared" si="29"/>
        <v>252285.62521122411</v>
      </c>
      <c r="I186" s="26">
        <f t="shared" si="30"/>
        <v>3.2404116592904684</v>
      </c>
      <c r="K186" s="303">
        <f t="shared" si="21"/>
        <v>2.9126658521958504E-3</v>
      </c>
      <c r="M186" s="444">
        <f t="shared" si="22"/>
        <v>1727.8219759405467</v>
      </c>
      <c r="N186" s="303">
        <f t="shared" si="23"/>
        <v>1739.4488372813412</v>
      </c>
      <c r="P186" s="303">
        <f t="shared" si="24"/>
        <v>11.626861340794449</v>
      </c>
    </row>
    <row r="187" spans="5:16">
      <c r="E187" s="409">
        <f>'Módulo 2'!BI17</f>
        <v>3.3394250454826455</v>
      </c>
      <c r="F187" s="305">
        <f>'Módulo 2'!BZ17</f>
        <v>199.47429174539084</v>
      </c>
      <c r="G187" s="305">
        <f t="shared" si="28"/>
        <v>8.9276313321511258E-2</v>
      </c>
      <c r="H187" s="305">
        <f t="shared" si="29"/>
        <v>315800.11868673353</v>
      </c>
      <c r="I187" s="26">
        <f t="shared" si="30"/>
        <v>3.3379314422921254</v>
      </c>
      <c r="K187" s="303">
        <f t="shared" si="21"/>
        <v>1.4936031905201652E-3</v>
      </c>
      <c r="M187" s="444">
        <f t="shared" si="22"/>
        <v>2184.8672027282628</v>
      </c>
      <c r="N187" s="303">
        <f t="shared" si="23"/>
        <v>2177.3660263165434</v>
      </c>
      <c r="P187" s="303">
        <f t="shared" si="24"/>
        <v>7.5011764117193707</v>
      </c>
    </row>
    <row r="188" spans="5:16">
      <c r="E188" s="409">
        <f>'Módulo 2'!BI18</f>
        <v>3.3977435175624047</v>
      </c>
      <c r="F188" s="305">
        <f>'Módulo 2'!BZ18</f>
        <v>245.43151415262787</v>
      </c>
      <c r="G188" s="305">
        <f t="shared" si="28"/>
        <v>0.10141245146669739</v>
      </c>
      <c r="H188" s="305">
        <f t="shared" si="29"/>
        <v>358941.95365287468</v>
      </c>
      <c r="I188" s="26">
        <f t="shared" si="30"/>
        <v>3.3935433756644668</v>
      </c>
      <c r="K188" s="303">
        <f t="shared" si="21"/>
        <v>4.2001418979378258E-3</v>
      </c>
      <c r="M188" s="444">
        <f t="shared" si="22"/>
        <v>2498.8691620861646</v>
      </c>
      <c r="N188" s="303">
        <f t="shared" si="23"/>
        <v>2474.8186243676955</v>
      </c>
      <c r="P188" s="303">
        <f t="shared" si="24"/>
        <v>24.050537718469059</v>
      </c>
    </row>
    <row r="189" spans="5:16">
      <c r="E189" s="409">
        <f>'Módulo 2'!BI19</f>
        <v>3.4383031435854452</v>
      </c>
      <c r="F189" s="305">
        <f>'Módulo 2'!BZ19</f>
        <v>283.97484056214347</v>
      </c>
      <c r="G189" s="305">
        <f t="shared" si="28"/>
        <v>0.1108255561877234</v>
      </c>
      <c r="H189" s="305">
        <f t="shared" si="29"/>
        <v>392431.06504089182</v>
      </c>
      <c r="I189" s="26">
        <f t="shared" si="30"/>
        <v>3.4322825324382893</v>
      </c>
      <c r="K189" s="303">
        <f t="shared" si="21"/>
        <v>6.0206111471559076E-3</v>
      </c>
      <c r="M189" s="444">
        <f t="shared" si="22"/>
        <v>2743.488496845167</v>
      </c>
      <c r="N189" s="303">
        <f t="shared" si="23"/>
        <v>2705.7180100013397</v>
      </c>
      <c r="P189" s="303">
        <f t="shared" si="24"/>
        <v>37.770486843827257</v>
      </c>
    </row>
    <row r="190" spans="5:16">
      <c r="E190" s="409">
        <f>'Módulo 2'!BI20</f>
        <v>3.4692154452064976</v>
      </c>
      <c r="F190" s="305">
        <f>'Módulo 2'!BZ20</f>
        <v>317.76444733727209</v>
      </c>
      <c r="G190" s="305">
        <f t="shared" si="28"/>
        <v>0.11860354210912674</v>
      </c>
      <c r="H190" s="305">
        <f t="shared" si="29"/>
        <v>420120.40058605146</v>
      </c>
      <c r="I190" s="26">
        <f t="shared" si="30"/>
        <v>3.4618929243134438</v>
      </c>
      <c r="K190" s="303">
        <f t="shared" si="21"/>
        <v>7.3225208930538521E-3</v>
      </c>
      <c r="M190" s="444">
        <f t="shared" si="22"/>
        <v>2945.8826675597179</v>
      </c>
      <c r="N190" s="303">
        <f t="shared" si="23"/>
        <v>2896.629333144685</v>
      </c>
      <c r="P190" s="303">
        <f t="shared" si="24"/>
        <v>49.253334415032896</v>
      </c>
    </row>
    <row r="191" spans="5:16">
      <c r="E191" s="409">
        <f>'Módulo 2'!BI21</f>
        <v>3.4940806788474101</v>
      </c>
      <c r="F191" s="305">
        <f>'Módulo 2'!BZ21</f>
        <v>348.17175853171608</v>
      </c>
      <c r="G191" s="305">
        <f t="shared" si="28"/>
        <v>0.125275452863779</v>
      </c>
      <c r="H191" s="305">
        <f t="shared" si="29"/>
        <v>443884.57891482598</v>
      </c>
      <c r="I191" s="26">
        <f t="shared" si="30"/>
        <v>3.4857892107733082</v>
      </c>
      <c r="K191" s="303">
        <f t="shared" si="21"/>
        <v>8.2914680741019708E-3</v>
      </c>
      <c r="M191" s="444">
        <f t="shared" si="22"/>
        <v>3119.4690337560255</v>
      </c>
      <c r="N191" s="303">
        <f t="shared" si="23"/>
        <v>3060.4776393187849</v>
      </c>
      <c r="P191" s="303">
        <f t="shared" si="24"/>
        <v>58.991394437240615</v>
      </c>
    </row>
    <row r="192" spans="5:16">
      <c r="E192" s="409">
        <f>'Módulo 2'!BI22</f>
        <v>3.5148097635043785</v>
      </c>
      <c r="F192" s="305">
        <f>'Módulo 2'!BZ22</f>
        <v>376.01412783405038</v>
      </c>
      <c r="G192" s="305">
        <f t="shared" si="28"/>
        <v>0.13114259235967321</v>
      </c>
      <c r="H192" s="305">
        <f t="shared" si="29"/>
        <v>464791.68346985214</v>
      </c>
      <c r="I192" s="26">
        <f t="shared" si="30"/>
        <v>3.5057775020084079</v>
      </c>
      <c r="K192" s="303">
        <f t="shared" si="21"/>
        <v>9.0322614959705838E-3</v>
      </c>
      <c r="M192" s="444">
        <f t="shared" si="22"/>
        <v>3271.9733936192242</v>
      </c>
      <c r="N192" s="303">
        <f t="shared" si="23"/>
        <v>3204.6271075206018</v>
      </c>
      <c r="P192" s="303">
        <f t="shared" si="24"/>
        <v>67.346286098622386</v>
      </c>
    </row>
    <row r="193" spans="5:16">
      <c r="E193" s="409">
        <f>'Módulo 2'!BI23</f>
        <v>3.5325371063488209</v>
      </c>
      <c r="F193" s="305">
        <f>'Módulo 2'!BZ23</f>
        <v>401.82527642962731</v>
      </c>
      <c r="G193" s="305">
        <f t="shared" si="28"/>
        <v>0.1363944683173671</v>
      </c>
      <c r="H193" s="305">
        <f t="shared" si="29"/>
        <v>483513.72873520659</v>
      </c>
      <c r="I193" s="26">
        <f t="shared" si="30"/>
        <v>3.5229279632131454</v>
      </c>
      <c r="K193" s="303">
        <f t="shared" si="21"/>
        <v>9.609143135675513E-3</v>
      </c>
      <c r="M193" s="444">
        <f t="shared" si="22"/>
        <v>3408.294442032291</v>
      </c>
      <c r="N193" s="303">
        <f t="shared" si="23"/>
        <v>3333.7111163343538</v>
      </c>
      <c r="P193" s="303">
        <f t="shared" si="24"/>
        <v>74.583325697937198</v>
      </c>
    </row>
    <row r="194" spans="5:16">
      <c r="E194" s="409">
        <f>'Módulo 2'!BI24</f>
        <v>3.5479903233541537</v>
      </c>
      <c r="F194" s="305">
        <f>'Módulo 2'!BZ24</f>
        <v>425.9764947489611</v>
      </c>
      <c r="G194" s="305">
        <f t="shared" si="28"/>
        <v>0.14115875327280691</v>
      </c>
      <c r="H194" s="305">
        <f t="shared" si="29"/>
        <v>500503.59266364883</v>
      </c>
      <c r="I194" s="26">
        <f t="shared" si="30"/>
        <v>3.5379263526342228</v>
      </c>
      <c r="K194" s="303">
        <f t="shared" si="21"/>
        <v>1.0063970719930815E-2</v>
      </c>
      <c r="M194" s="444">
        <f t="shared" si="22"/>
        <v>3531.7530049929728</v>
      </c>
      <c r="N194" s="303">
        <f t="shared" si="23"/>
        <v>3450.8521505536223</v>
      </c>
      <c r="P194" s="303">
        <f t="shared" si="24"/>
        <v>80.900854439350496</v>
      </c>
    </row>
    <row r="195" spans="5:16">
      <c r="E195" s="409">
        <f>'Módulo 2'!BI25</f>
        <v>3.5616634548475741</v>
      </c>
      <c r="F195" s="305">
        <f>'Módulo 2'!BZ25</f>
        <v>448.73840861215456</v>
      </c>
      <c r="G195" s="305">
        <f t="shared" si="28"/>
        <v>0.14552592615467622</v>
      </c>
      <c r="H195" s="305">
        <f t="shared" si="29"/>
        <v>516082.30752073531</v>
      </c>
      <c r="I195" s="26">
        <f t="shared" si="30"/>
        <v>3.5512381241187096</v>
      </c>
      <c r="K195" s="303">
        <f t="shared" si="21"/>
        <v>1.0425330728864424E-2</v>
      </c>
      <c r="M195" s="444">
        <f t="shared" si="22"/>
        <v>3644.713998827151</v>
      </c>
      <c r="N195" s="303">
        <f t="shared" si="23"/>
        <v>3558.2636506016684</v>
      </c>
      <c r="P195" s="303">
        <f t="shared" si="24"/>
        <v>86.450348225482685</v>
      </c>
    </row>
    <row r="196" spans="5:16">
      <c r="E196" s="409">
        <f>'Módulo 2'!BI26</f>
        <v>3.5739069496013123</v>
      </c>
      <c r="F196" s="305">
        <f>'Módulo 2'!BZ26</f>
        <v>470.31547400994776</v>
      </c>
      <c r="G196" s="305">
        <f t="shared" si="28"/>
        <v>0.14956265144196537</v>
      </c>
      <c r="H196" s="305">
        <f t="shared" si="29"/>
        <v>530486.46637329948</v>
      </c>
      <c r="I196" s="26">
        <f t="shared" si="30"/>
        <v>3.5631934621752865</v>
      </c>
      <c r="K196" s="303">
        <f t="shared" si="21"/>
        <v>1.0713487426025736E-2</v>
      </c>
      <c r="M196" s="444">
        <f t="shared" si="22"/>
        <v>3748.9267046319251</v>
      </c>
      <c r="N196" s="303">
        <f t="shared" si="23"/>
        <v>3657.5768688919757</v>
      </c>
      <c r="P196" s="303">
        <f t="shared" si="24"/>
        <v>91.349835739949413</v>
      </c>
    </row>
    <row r="197" spans="5:16">
      <c r="E197" s="409">
        <f>'Módulo 2'!BI27</f>
        <v>3.584978183444735</v>
      </c>
      <c r="F197" s="305">
        <f>'Módulo 2'!BZ27</f>
        <v>490.86661661865708</v>
      </c>
      <c r="G197" s="305">
        <f t="shared" si="28"/>
        <v>0.15331958786376459</v>
      </c>
      <c r="H197" s="305">
        <f t="shared" si="29"/>
        <v>543895.89793941926</v>
      </c>
      <c r="I197" s="26">
        <f t="shared" si="30"/>
        <v>3.5740349367798707</v>
      </c>
      <c r="K197" s="303">
        <f t="shared" si="21"/>
        <v>1.0943246664864237E-2</v>
      </c>
      <c r="M197" s="444">
        <f t="shared" si="22"/>
        <v>3845.7246276437027</v>
      </c>
      <c r="N197" s="303">
        <f t="shared" si="23"/>
        <v>3750.0316812767956</v>
      </c>
      <c r="P197" s="303">
        <f t="shared" si="24"/>
        <v>95.692946366907108</v>
      </c>
    </row>
    <row r="198" spans="5:16">
      <c r="E198" s="409">
        <f>'Módulo 2'!BI28</f>
        <v>3.595071595162433</v>
      </c>
      <c r="F198" s="305">
        <f>'Módulo 2'!BZ28</f>
        <v>510.51826600148252</v>
      </c>
      <c r="G198" s="305">
        <f t="shared" si="28"/>
        <v>0.15683621104278564</v>
      </c>
      <c r="H198" s="305">
        <f t="shared" si="29"/>
        <v>556450.7620321397</v>
      </c>
      <c r="I198" s="26">
        <f t="shared" si="30"/>
        <v>3.5839458948936072</v>
      </c>
      <c r="K198" s="303">
        <f t="shared" si="21"/>
        <v>1.1125700268825867E-2</v>
      </c>
      <c r="M198" s="444">
        <f t="shared" si="22"/>
        <v>3936.1495908972965</v>
      </c>
      <c r="N198" s="303">
        <f t="shared" si="23"/>
        <v>3836.5944560287207</v>
      </c>
      <c r="P198" s="303">
        <f t="shared" si="24"/>
        <v>99.555134868575806</v>
      </c>
    </row>
    <row r="199" spans="5:16">
      <c r="E199" s="409">
        <f>'Módulo 2'!BI29</f>
        <v>3.6043375631515238</v>
      </c>
      <c r="F199" s="305">
        <f>'Módulo 2'!BZ29</f>
        <v>529.37295273780467</v>
      </c>
      <c r="G199" s="305">
        <f t="shared" si="28"/>
        <v>0.16014393072465696</v>
      </c>
      <c r="H199" s="305">
        <f t="shared" si="29"/>
        <v>568262.60167603567</v>
      </c>
      <c r="I199" s="26">
        <f t="shared" si="30"/>
        <v>3.5930682287295261</v>
      </c>
      <c r="K199" s="303">
        <f t="shared" si="21"/>
        <v>1.1269334421997623E-2</v>
      </c>
      <c r="M199" s="444">
        <f t="shared" si="22"/>
        <v>4021.0323134242904</v>
      </c>
      <c r="N199" s="303">
        <f t="shared" si="23"/>
        <v>3918.0342555318648</v>
      </c>
      <c r="P199" s="303">
        <f t="shared" si="24"/>
        <v>102.99805789242555</v>
      </c>
    </row>
    <row r="200" spans="5:16">
      <c r="E200" s="409">
        <f>'Módulo 2'!BI30</f>
        <v>3.6128947146549351</v>
      </c>
      <c r="F200" s="305">
        <f>'Módulo 2'!BZ30</f>
        <v>547.51518578233799</v>
      </c>
      <c r="G200" s="305">
        <f t="shared" si="28"/>
        <v>0.16326818269316545</v>
      </c>
      <c r="H200" s="305">
        <f t="shared" si="29"/>
        <v>579421.76126946253</v>
      </c>
      <c r="I200" s="26">
        <f t="shared" si="30"/>
        <v>3.6015139553162219</v>
      </c>
      <c r="K200" s="303">
        <f t="shared" si="21"/>
        <v>1.1380759338713187E-2</v>
      </c>
      <c r="M200" s="444">
        <f t="shared" si="22"/>
        <v>4101.046698883436</v>
      </c>
      <c r="N200" s="303">
        <f t="shared" si="23"/>
        <v>3994.9739827302424</v>
      </c>
      <c r="P200" s="303">
        <f t="shared" si="24"/>
        <v>106.0727161531936</v>
      </c>
    </row>
    <row r="201" spans="5:16">
      <c r="E201" s="409">
        <f>'Módulo 2'!BI31</f>
        <v>3.6208382277867868</v>
      </c>
      <c r="F201" s="305">
        <f>'Módulo 2'!BZ31</f>
        <v>565.01559307972752</v>
      </c>
      <c r="G201" s="305">
        <f t="shared" si="28"/>
        <v>0.16622987749330648</v>
      </c>
      <c r="H201" s="305">
        <f t="shared" si="29"/>
        <v>590002.524750354</v>
      </c>
      <c r="I201" s="26">
        <f t="shared" si="30"/>
        <v>3.6093730234870782</v>
      </c>
      <c r="K201" s="303">
        <f t="shared" si="21"/>
        <v>1.1465204299708542E-2</v>
      </c>
      <c r="M201" s="444">
        <f t="shared" si="22"/>
        <v>4176.7475620607511</v>
      </c>
      <c r="N201" s="303">
        <f t="shared" si="23"/>
        <v>4067.9258075477514</v>
      </c>
      <c r="P201" s="303">
        <f t="shared" si="24"/>
        <v>108.82175451299963</v>
      </c>
    </row>
    <row r="202" spans="5:16">
      <c r="E202" s="409">
        <f>'Módulo 2'!BI32</f>
        <v>3.6282455939727312</v>
      </c>
      <c r="F202" s="305">
        <f>'Módulo 2'!BZ32</f>
        <v>581.93391426006326</v>
      </c>
      <c r="G202" s="305">
        <f t="shared" si="28"/>
        <v>0.1690464309646531</v>
      </c>
      <c r="H202" s="305">
        <f t="shared" si="29"/>
        <v>600066.77113149886</v>
      </c>
      <c r="I202" s="26">
        <f t="shared" si="30"/>
        <v>3.6167187316507143</v>
      </c>
      <c r="K202" s="303">
        <f t="shared" ref="K202:K265" si="31">ABS(E202-I202)</f>
        <v>1.1526862322016829E-2</v>
      </c>
      <c r="M202" s="444">
        <f t="shared" ref="M202:M265" si="32">10^E202</f>
        <v>4248.5975465070906</v>
      </c>
      <c r="N202" s="303">
        <f t="shared" ref="N202:N265" si="33">10^I202</f>
        <v>4137.3163709266137</v>
      </c>
      <c r="P202" s="303">
        <f t="shared" ref="P202:P265" si="34">ABS(M202-N202)</f>
        <v>111.28117558047688</v>
      </c>
    </row>
    <row r="203" spans="5:16">
      <c r="E203" s="409">
        <f>'Módulo 2'!BI33</f>
        <v>3.6351807178958193</v>
      </c>
      <c r="F203" s="305">
        <f>'Módulo 2'!BZ33</f>
        <v>598.32121191587305</v>
      </c>
      <c r="G203" s="305">
        <f t="shared" si="28"/>
        <v>0.17173251442878329</v>
      </c>
      <c r="H203" s="305">
        <f t="shared" si="29"/>
        <v>609666.63596773508</v>
      </c>
      <c r="I203" s="26">
        <f t="shared" si="30"/>
        <v>3.6236115822879578</v>
      </c>
      <c r="K203" s="303">
        <f t="shared" si="31"/>
        <v>1.1569135607861547E-2</v>
      </c>
      <c r="M203" s="444">
        <f t="shared" si="32"/>
        <v>4316.9867719156173</v>
      </c>
      <c r="N203" s="303">
        <f t="shared" si="33"/>
        <v>4203.5051350049071</v>
      </c>
      <c r="P203" s="303">
        <f t="shared" si="34"/>
        <v>113.48163691071022</v>
      </c>
    </row>
    <row r="204" spans="5:16">
      <c r="E204" s="409">
        <f>'Módulo 2'!BI34</f>
        <v>3.6416968981790632</v>
      </c>
      <c r="F204" s="305">
        <f>'Módulo 2'!BZ34</f>
        <v>614.22153721361212</v>
      </c>
      <c r="G204" s="305">
        <f t="shared" si="28"/>
        <v>0.17430061189790466</v>
      </c>
      <c r="H204" s="305">
        <f t="shared" si="29"/>
        <v>618846.48845431407</v>
      </c>
      <c r="I204" s="26">
        <f t="shared" si="30"/>
        <v>3.630102084349311</v>
      </c>
      <c r="K204" s="303">
        <f t="shared" si="31"/>
        <v>1.1594813829752137E-2</v>
      </c>
      <c r="M204" s="444">
        <f t="shared" si="32"/>
        <v>4382.2474620079829</v>
      </c>
      <c r="N204" s="303">
        <f t="shared" si="33"/>
        <v>4266.7980147352691</v>
      </c>
      <c r="P204" s="303">
        <f t="shared" si="34"/>
        <v>115.44944727271377</v>
      </c>
    </row>
    <row r="205" spans="5:16">
      <c r="E205" s="409">
        <f>'Módulo 2'!BI35</f>
        <v>3.6478390358442647</v>
      </c>
      <c r="F205" s="305">
        <f>'Módulo 2'!BZ35</f>
        <v>629.67320588206201</v>
      </c>
      <c r="G205" s="305">
        <f t="shared" si="28"/>
        <v>0.17676144133630914</v>
      </c>
      <c r="H205" s="305">
        <f t="shared" si="29"/>
        <v>627644.42634827166</v>
      </c>
      <c r="I205" s="26">
        <f t="shared" si="30"/>
        <v>3.6362328299253779</v>
      </c>
      <c r="K205" s="303">
        <f t="shared" si="31"/>
        <v>1.1606205918886836E-2</v>
      </c>
      <c r="M205" s="444">
        <f t="shared" si="32"/>
        <v>4444.665026882235</v>
      </c>
      <c r="N205" s="303">
        <f t="shared" si="33"/>
        <v>4327.4576850090107</v>
      </c>
      <c r="P205" s="303">
        <f t="shared" si="34"/>
        <v>117.20734187322432</v>
      </c>
    </row>
    <row r="206" spans="5:16">
      <c r="E206" s="409">
        <f>'Módulo 2'!BI36</f>
        <v>3.7750950473809501</v>
      </c>
      <c r="F206" s="305">
        <f>'Módulo 2'!BZ36</f>
        <v>1089.1833228007215</v>
      </c>
      <c r="G206" s="305">
        <f t="shared" si="28"/>
        <v>0.23811581259271578</v>
      </c>
      <c r="H206" s="305">
        <f t="shared" si="29"/>
        <v>847482.15636764502</v>
      </c>
      <c r="I206" s="26">
        <f t="shared" si="30"/>
        <v>3.766649716354098</v>
      </c>
      <c r="K206" s="303">
        <f t="shared" si="31"/>
        <v>8.4453310268521875E-3</v>
      </c>
      <c r="M206" s="444">
        <f t="shared" si="32"/>
        <v>5957.9252124467857</v>
      </c>
      <c r="N206" s="303">
        <f t="shared" si="33"/>
        <v>5843.1860724373864</v>
      </c>
      <c r="P206" s="303">
        <f t="shared" si="34"/>
        <v>114.73914000939931</v>
      </c>
    </row>
    <row r="207" spans="5:16">
      <c r="E207" s="409">
        <f>'Módulo 2'!BI37</f>
        <v>3.8814131586279914</v>
      </c>
      <c r="F207" s="305">
        <f>'Módulo 2'!BZ37</f>
        <v>1848.1265796536027</v>
      </c>
      <c r="G207" s="305">
        <f t="shared" si="28"/>
        <v>0.30995253575467768</v>
      </c>
      <c r="H207" s="305">
        <f t="shared" si="29"/>
        <v>1106103.7407676559</v>
      </c>
      <c r="I207" s="26">
        <f t="shared" si="30"/>
        <v>3.882315014482185</v>
      </c>
      <c r="K207" s="303">
        <f t="shared" si="31"/>
        <v>9.0185585419355618E-4</v>
      </c>
      <c r="M207" s="444">
        <f t="shared" si="32"/>
        <v>7610.4994451034454</v>
      </c>
      <c r="N207" s="303">
        <f t="shared" si="33"/>
        <v>7626.3198276952107</v>
      </c>
      <c r="P207" s="303">
        <f t="shared" si="34"/>
        <v>15.820382591765338</v>
      </c>
    </row>
    <row r="208" spans="5:16">
      <c r="E208" s="409">
        <f>'Módulo 2'!BI38</f>
        <v>3.9674568032555664</v>
      </c>
      <c r="F208" s="305">
        <f>'Módulo 2'!BZ38</f>
        <v>3072.9486978853479</v>
      </c>
      <c r="G208" s="305">
        <f t="shared" si="28"/>
        <v>0.38905251237114152</v>
      </c>
      <c r="H208" s="305">
        <f t="shared" si="29"/>
        <v>1392568.2373608295</v>
      </c>
      <c r="I208" s="26">
        <f t="shared" si="30"/>
        <v>3.9823356386694617</v>
      </c>
      <c r="K208" s="303">
        <f t="shared" si="31"/>
        <v>1.4878835413895342E-2</v>
      </c>
      <c r="M208" s="444">
        <f t="shared" si="32"/>
        <v>9278.0520215428896</v>
      </c>
      <c r="N208" s="303">
        <f t="shared" si="33"/>
        <v>9601.4237802259613</v>
      </c>
      <c r="P208" s="303">
        <f t="shared" si="34"/>
        <v>323.37175868307168</v>
      </c>
    </row>
    <row r="209" spans="5:16">
      <c r="E209" s="409">
        <f>'Módulo 2'!BI39</f>
        <v>4.0353168522838807</v>
      </c>
      <c r="F209" s="305">
        <f>'Módulo 2'!BZ39</f>
        <v>5001.7234954084097</v>
      </c>
      <c r="G209" s="305">
        <f t="shared" si="28"/>
        <v>0.4708475862882065</v>
      </c>
      <c r="H209" s="305">
        <f t="shared" si="29"/>
        <v>1691014.3670480135</v>
      </c>
      <c r="I209" s="26">
        <f t="shared" si="30"/>
        <v>4.0666664508276273</v>
      </c>
      <c r="K209" s="303">
        <f t="shared" si="31"/>
        <v>3.1349598543746637E-2</v>
      </c>
      <c r="M209" s="444">
        <f t="shared" si="32"/>
        <v>10847.180132594962</v>
      </c>
      <c r="N209" s="303">
        <f t="shared" si="33"/>
        <v>11659.138217347956</v>
      </c>
      <c r="P209" s="303">
        <f t="shared" si="34"/>
        <v>811.95808475299418</v>
      </c>
    </row>
    <row r="210" spans="5:16">
      <c r="E210" s="409">
        <f>'Módulo 2'!BI40</f>
        <v>4.0877540723334143</v>
      </c>
      <c r="F210" s="305">
        <f>'Módulo 2'!BZ40</f>
        <v>7961.0935606765952</v>
      </c>
      <c r="G210" s="305">
        <f t="shared" si="28"/>
        <v>0.55046239699371602</v>
      </c>
      <c r="H210" s="305">
        <f t="shared" si="29"/>
        <v>1984260.2988216586</v>
      </c>
      <c r="I210" s="26">
        <f t="shared" si="30"/>
        <v>4.1361177964831715</v>
      </c>
      <c r="K210" s="303">
        <f t="shared" si="31"/>
        <v>4.8363724149757203E-2</v>
      </c>
      <c r="M210" s="444">
        <f t="shared" si="32"/>
        <v>12239.229329166143</v>
      </c>
      <c r="N210" s="303">
        <f t="shared" si="33"/>
        <v>13680.998537903639</v>
      </c>
      <c r="P210" s="303">
        <f t="shared" si="34"/>
        <v>1441.7692087374962</v>
      </c>
    </row>
    <row r="211" spans="5:16" ht="15.75" thickBot="1">
      <c r="E211" s="410">
        <f>'Módulo 2'!BI41</f>
        <v>4.1276377607718224</v>
      </c>
      <c r="F211" s="2">
        <f>'Módulo 2'!BZ41</f>
        <v>12378.338684111774</v>
      </c>
      <c r="G211" s="2">
        <f t="shared" si="28"/>
        <v>0.6238197644660799</v>
      </c>
      <c r="H211" s="2">
        <f t="shared" si="29"/>
        <v>2257686.9669621014</v>
      </c>
      <c r="I211" s="28">
        <f t="shared" si="30"/>
        <v>4.1921828793208977</v>
      </c>
      <c r="K211" s="303">
        <f t="shared" si="31"/>
        <v>6.4545118549075298E-2</v>
      </c>
      <c r="M211" s="444">
        <f t="shared" si="32"/>
        <v>13416.454457651707</v>
      </c>
      <c r="N211" s="303">
        <f t="shared" si="33"/>
        <v>15566.209792331651</v>
      </c>
      <c r="P211" s="303">
        <f t="shared" si="34"/>
        <v>2149.7553346799432</v>
      </c>
    </row>
    <row r="212" spans="5:16">
      <c r="E212" s="440">
        <f>'Módulo 2'!DB13</f>
        <v>1.9088584905624375</v>
      </c>
      <c r="F212" s="48">
        <f>'Módulo 2'!DS13</f>
        <v>0.63895696513142664</v>
      </c>
      <c r="G212" s="48">
        <f>($C$2+$B$37*3*F212/$B$36)^$C$4/($C$3+($B$37*3*F212/$B$36)^$C$4)</f>
        <v>5.1541345680427147E-3</v>
      </c>
      <c r="H212" s="48">
        <f>G212*(4200000*(1-$B$36/100)+3*F212*($B$36*$B$37/10000))+(1-G212)*((1-$B$36/100)/4200000+$B$36/(3*$B$37*F212))^(-1)</f>
        <v>17065.042046318533</v>
      </c>
      <c r="I212" s="61">
        <f t="shared" si="30"/>
        <v>2.0706265160675872</v>
      </c>
      <c r="K212" s="303">
        <f t="shared" si="31"/>
        <v>0.16176802550514968</v>
      </c>
      <c r="M212" s="444">
        <f t="shared" si="32"/>
        <v>81.069685935798702</v>
      </c>
      <c r="N212" s="303">
        <f t="shared" si="33"/>
        <v>117.65936929927517</v>
      </c>
      <c r="P212" s="303">
        <f t="shared" si="34"/>
        <v>36.589683363476468</v>
      </c>
    </row>
    <row r="213" spans="5:16">
      <c r="E213" s="409">
        <f>'Módulo 2'!DB14</f>
        <v>2.1252956457274639</v>
      </c>
      <c r="F213" s="305">
        <f>'Módulo 2'!DS14</f>
        <v>2.675299308736097</v>
      </c>
      <c r="G213" s="305">
        <f t="shared" ref="G213:G240" si="35">($C$2+$B$37*3*F213/$B$36)^$C$4/($C$3+($B$37*3*F213/$B$36)^$C$4)</f>
        <v>6.3772902352093961E-3</v>
      </c>
      <c r="H213" s="305">
        <f t="shared" ref="H213:H240" si="36">G213*(4200000*(1-$B$36/100)+3*F213*($B$36*$B$37/10000))+(1-G213)*((1-$B$36/100)/4200000+$B$36/(3*$B$37*F213))^(-1)</f>
        <v>21128.837786978183</v>
      </c>
      <c r="I213" s="26">
        <f t="shared" ref="I213:I241" si="37">LOG(H213*0.00689476)</f>
        <v>2.1633947623030356</v>
      </c>
      <c r="K213" s="303">
        <f t="shared" si="31"/>
        <v>3.8099116575571745E-2</v>
      </c>
      <c r="M213" s="444">
        <f t="shared" si="32"/>
        <v>133.44295351982356</v>
      </c>
      <c r="N213" s="303">
        <f t="shared" si="33"/>
        <v>145.67826562014571</v>
      </c>
      <c r="P213" s="303">
        <f t="shared" si="34"/>
        <v>12.235312100322147</v>
      </c>
    </row>
    <row r="214" spans="5:16">
      <c r="E214" s="409">
        <f>'Módulo 2'!DB15</f>
        <v>2.3691427853808995</v>
      </c>
      <c r="F214" s="305">
        <f>'Módulo 2'!DS15</f>
        <v>11.287935683963811</v>
      </c>
      <c r="G214" s="305">
        <f t="shared" si="35"/>
        <v>1.0686640269687178E-2</v>
      </c>
      <c r="H214" s="305">
        <f t="shared" si="36"/>
        <v>35456.52284614744</v>
      </c>
      <c r="I214" s="26">
        <f t="shared" si="37"/>
        <v>2.3882152963176728</v>
      </c>
      <c r="K214" s="303">
        <f t="shared" si="31"/>
        <v>1.9072510936773313E-2</v>
      </c>
      <c r="M214" s="444">
        <f t="shared" si="32"/>
        <v>233.96063174376883</v>
      </c>
      <c r="N214" s="303">
        <f t="shared" si="33"/>
        <v>244.46421545870371</v>
      </c>
      <c r="P214" s="303">
        <f t="shared" si="34"/>
        <v>10.503583714934877</v>
      </c>
    </row>
    <row r="215" spans="5:16">
      <c r="E215" s="409">
        <f>'Módulo 2'!DB16</f>
        <v>2.8122232176268698</v>
      </c>
      <c r="F215" s="305">
        <f>'Módulo 2'!DS16</f>
        <v>118.42811234603418</v>
      </c>
      <c r="G215" s="305">
        <f t="shared" si="35"/>
        <v>4.1731128753431025E-2</v>
      </c>
      <c r="H215" s="305">
        <f t="shared" si="36"/>
        <v>138980.84940626207</v>
      </c>
      <c r="I215" s="26">
        <f t="shared" si="37"/>
        <v>2.9814741150192772</v>
      </c>
      <c r="K215" s="303">
        <f t="shared" si="31"/>
        <v>0.1692508973924074</v>
      </c>
      <c r="M215" s="444">
        <f t="shared" si="32"/>
        <v>648.96790279529614</v>
      </c>
      <c r="N215" s="303">
        <f t="shared" si="33"/>
        <v>958.23960125231963</v>
      </c>
      <c r="P215" s="303">
        <f t="shared" si="34"/>
        <v>309.27169845702349</v>
      </c>
    </row>
    <row r="216" spans="5:16">
      <c r="E216" s="409">
        <f>'Módulo 2'!DB17</f>
        <v>2.8899695216315657</v>
      </c>
      <c r="F216" s="305">
        <f>'Módulo 2'!DS17</f>
        <v>175.25266118565949</v>
      </c>
      <c r="G216" s="305">
        <f t="shared" si="35"/>
        <v>5.3475457713650767E-2</v>
      </c>
      <c r="H216" s="305">
        <f t="shared" si="36"/>
        <v>178247.85923244184</v>
      </c>
      <c r="I216" s="26">
        <f t="shared" si="37"/>
        <v>3.0895434760517677</v>
      </c>
      <c r="K216" s="303">
        <f t="shared" si="31"/>
        <v>0.19957395442020198</v>
      </c>
      <c r="M216" s="444">
        <f t="shared" si="32"/>
        <v>776.19264226521796</v>
      </c>
      <c r="N216" s="303">
        <f t="shared" si="33"/>
        <v>1228.9762099214711</v>
      </c>
      <c r="P216" s="303">
        <f t="shared" si="34"/>
        <v>452.78356765625313</v>
      </c>
    </row>
    <row r="217" spans="5:16">
      <c r="E217" s="409">
        <f>'Módulo 2'!DB18</f>
        <v>2.9348743571911884</v>
      </c>
      <c r="F217" s="305">
        <f>'Módulo 2'!DS18</f>
        <v>219.3882419174171</v>
      </c>
      <c r="G217" s="305">
        <f t="shared" si="35"/>
        <v>6.1627166003609894E-2</v>
      </c>
      <c r="H217" s="305">
        <f t="shared" si="36"/>
        <v>205530.35748043572</v>
      </c>
      <c r="I217" s="26">
        <f t="shared" si="37"/>
        <v>3.1513951310107418</v>
      </c>
      <c r="K217" s="303">
        <f t="shared" si="31"/>
        <v>0.21652077381955337</v>
      </c>
      <c r="M217" s="444">
        <f t="shared" si="32"/>
        <v>860.7446999140036</v>
      </c>
      <c r="N217" s="303">
        <f t="shared" si="33"/>
        <v>1417.0824875418109</v>
      </c>
      <c r="P217" s="303">
        <f t="shared" si="34"/>
        <v>556.3377876278073</v>
      </c>
    </row>
    <row r="218" spans="5:16">
      <c r="E218" s="409">
        <f>'Módulo 2'!DB19</f>
        <v>2.9664245143600736</v>
      </c>
      <c r="F218" s="305">
        <f>'Módulo 2'!DS19</f>
        <v>256.71813038591318</v>
      </c>
      <c r="G218" s="305">
        <f t="shared" si="35"/>
        <v>6.8034414366230991E-2</v>
      </c>
      <c r="H218" s="305">
        <f t="shared" si="36"/>
        <v>226989.22583263621</v>
      </c>
      <c r="I218" s="26">
        <f t="shared" si="37"/>
        <v>3.194524397057473</v>
      </c>
      <c r="K218" s="303">
        <f t="shared" si="31"/>
        <v>0.22809988269739945</v>
      </c>
      <c r="M218" s="444">
        <f t="shared" si="32"/>
        <v>925.60249021735717</v>
      </c>
      <c r="N218" s="303">
        <f t="shared" si="33"/>
        <v>1565.0362347018274</v>
      </c>
      <c r="P218" s="303">
        <f t="shared" si="34"/>
        <v>639.43374448447025</v>
      </c>
    </row>
    <row r="219" spans="5:16">
      <c r="E219" s="409">
        <f>'Módulo 2'!DB20</f>
        <v>2.9907000367804089</v>
      </c>
      <c r="F219" s="305">
        <f>'Módulo 2'!DS20</f>
        <v>289.60866679932212</v>
      </c>
      <c r="G219" s="305">
        <f t="shared" si="35"/>
        <v>7.3377624528425431E-2</v>
      </c>
      <c r="H219" s="305">
        <f t="shared" si="36"/>
        <v>244894.06027552875</v>
      </c>
      <c r="I219" s="26">
        <f t="shared" si="37"/>
        <v>3.2274974051602183</v>
      </c>
      <c r="K219" s="303">
        <f t="shared" si="31"/>
        <v>0.23679736837980947</v>
      </c>
      <c r="M219" s="444">
        <f t="shared" si="32"/>
        <v>978.81369423093088</v>
      </c>
      <c r="N219" s="303">
        <f t="shared" si="33"/>
        <v>1688.4857710253054</v>
      </c>
      <c r="P219" s="303">
        <f t="shared" si="34"/>
        <v>709.67207679437456</v>
      </c>
    </row>
    <row r="220" spans="5:16">
      <c r="E220" s="409">
        <f>'Módulo 2'!DB21</f>
        <v>3.0103979077221052</v>
      </c>
      <c r="F220" s="305">
        <f>'Módulo 2'!DS21</f>
        <v>319.30180679950291</v>
      </c>
      <c r="G220" s="305">
        <f t="shared" si="35"/>
        <v>7.799289922487275E-2</v>
      </c>
      <c r="H220" s="305">
        <f t="shared" si="36"/>
        <v>260366.45630586325</v>
      </c>
      <c r="I220" s="26">
        <f t="shared" si="37"/>
        <v>3.2541041856012218</v>
      </c>
      <c r="K220" s="303">
        <f t="shared" si="31"/>
        <v>0.24370627787911658</v>
      </c>
      <c r="M220" s="444">
        <f t="shared" si="32"/>
        <v>1024.2309797254636</v>
      </c>
      <c r="N220" s="303">
        <f t="shared" si="33"/>
        <v>1795.1642282794153</v>
      </c>
      <c r="P220" s="303">
        <f t="shared" si="34"/>
        <v>770.93324855395167</v>
      </c>
    </row>
    <row r="221" spans="5:16">
      <c r="E221" s="409">
        <f>'Módulo 2'!DB22</f>
        <v>3.0269513183974741</v>
      </c>
      <c r="F221" s="305">
        <f>'Módulo 2'!DS22</f>
        <v>346.5475343282763</v>
      </c>
      <c r="G221" s="305">
        <f t="shared" si="35"/>
        <v>8.2073872410502902E-2</v>
      </c>
      <c r="H221" s="305">
        <f t="shared" si="36"/>
        <v>274052.81514581107</v>
      </c>
      <c r="I221" s="26">
        <f t="shared" si="37"/>
        <v>3.2763534210228782</v>
      </c>
      <c r="K221" s="303">
        <f t="shared" si="31"/>
        <v>0.24940210262540408</v>
      </c>
      <c r="M221" s="444">
        <f t="shared" si="32"/>
        <v>1064.0237413597613</v>
      </c>
      <c r="N221" s="303">
        <f t="shared" si="33"/>
        <v>1889.5283877547324</v>
      </c>
      <c r="P221" s="303">
        <f t="shared" si="34"/>
        <v>825.50464639497113</v>
      </c>
    </row>
    <row r="222" spans="5:16">
      <c r="E222" s="409">
        <f>'Módulo 2'!DB23</f>
        <v>3.041212773374073</v>
      </c>
      <c r="F222" s="305">
        <f>'Módulo 2'!DS23</f>
        <v>371.84065988037776</v>
      </c>
      <c r="G222" s="305">
        <f t="shared" si="35"/>
        <v>8.5743442253428531E-2</v>
      </c>
      <c r="H222" s="305">
        <f t="shared" si="36"/>
        <v>286363.52872463001</v>
      </c>
      <c r="I222" s="26">
        <f t="shared" si="37"/>
        <v>3.2954368587872689</v>
      </c>
      <c r="K222" s="303">
        <f t="shared" si="31"/>
        <v>0.25422408541319585</v>
      </c>
      <c r="M222" s="444">
        <f t="shared" si="32"/>
        <v>1099.5444059627418</v>
      </c>
      <c r="N222" s="303">
        <f t="shared" si="33"/>
        <v>1974.4078033094304</v>
      </c>
      <c r="P222" s="303">
        <f t="shared" si="34"/>
        <v>874.86339734668854</v>
      </c>
    </row>
    <row r="223" spans="5:16">
      <c r="E223" s="409">
        <f>'Módulo 2'!DB24</f>
        <v>3.0537303831142171</v>
      </c>
      <c r="F223" s="305">
        <f>'Módulo 2'!DS24</f>
        <v>395.52832302808451</v>
      </c>
      <c r="G223" s="305">
        <f t="shared" si="35"/>
        <v>8.9085026938991535E-2</v>
      </c>
      <c r="H223" s="305">
        <f t="shared" si="36"/>
        <v>297577.22853763524</v>
      </c>
      <c r="I223" s="26">
        <f t="shared" si="37"/>
        <v>3.3121188480864294</v>
      </c>
      <c r="K223" s="303">
        <f t="shared" si="31"/>
        <v>0.25838846497221235</v>
      </c>
      <c r="M223" s="444">
        <f t="shared" si="32"/>
        <v>1131.6975693485508</v>
      </c>
      <c r="N223" s="303">
        <f t="shared" si="33"/>
        <v>2051.723572232147</v>
      </c>
      <c r="P223" s="303">
        <f t="shared" si="34"/>
        <v>920.02600288359622</v>
      </c>
    </row>
    <row r="224" spans="5:16">
      <c r="E224" s="409">
        <f>'Módulo 2'!DB25</f>
        <v>3.0648772711801557</v>
      </c>
      <c r="F224" s="305">
        <f>'Módulo 2'!DS25</f>
        <v>417.86534862226887</v>
      </c>
      <c r="G224" s="305">
        <f t="shared" si="35"/>
        <v>9.215811859880349E-2</v>
      </c>
      <c r="H224" s="305">
        <f t="shared" si="36"/>
        <v>307892.6762133718</v>
      </c>
      <c r="I224" s="26">
        <f t="shared" si="37"/>
        <v>3.326918511942369</v>
      </c>
      <c r="K224" s="303">
        <f t="shared" si="31"/>
        <v>0.26204124076221325</v>
      </c>
      <c r="M224" s="444">
        <f t="shared" si="32"/>
        <v>1161.1204423239531</v>
      </c>
      <c r="N224" s="303">
        <f t="shared" si="33"/>
        <v>2122.8461082489093</v>
      </c>
      <c r="P224" s="303">
        <f t="shared" si="34"/>
        <v>961.72566592495627</v>
      </c>
    </row>
    <row r="225" spans="5:16">
      <c r="E225" s="409">
        <f>'Módulo 2'!DB26</f>
        <v>3.0749188244919097</v>
      </c>
      <c r="F225" s="305">
        <f>'Módulo 2'!DS26</f>
        <v>439.04543096963096</v>
      </c>
      <c r="G225" s="305">
        <f t="shared" si="35"/>
        <v>9.5006791430533408E-2</v>
      </c>
      <c r="H225" s="305">
        <f t="shared" si="36"/>
        <v>317457.15426214412</v>
      </c>
      <c r="I225" s="26">
        <f t="shared" si="37"/>
        <v>3.3402042722458867</v>
      </c>
      <c r="K225" s="303">
        <f t="shared" si="31"/>
        <v>0.265285447753977</v>
      </c>
      <c r="M225" s="444">
        <f t="shared" si="32"/>
        <v>1188.2801010681444</v>
      </c>
      <c r="N225" s="303">
        <f t="shared" si="33"/>
        <v>2188.7908889204623</v>
      </c>
      <c r="P225" s="303">
        <f t="shared" si="34"/>
        <v>1000.5107878523179</v>
      </c>
    </row>
    <row r="226" spans="5:16">
      <c r="E226" s="409">
        <f>'Módulo 2'!DB27</f>
        <v>3.0840504777024322</v>
      </c>
      <c r="F226" s="305">
        <f>'Módulo 2'!DS27</f>
        <v>459.21993162766569</v>
      </c>
      <c r="G226" s="305">
        <f t="shared" si="35"/>
        <v>9.7664699242158273E-2</v>
      </c>
      <c r="H226" s="305">
        <f t="shared" si="36"/>
        <v>326383.14566070563</v>
      </c>
      <c r="I226" s="26">
        <f t="shared" si="37"/>
        <v>3.3522468772082217</v>
      </c>
      <c r="K226" s="303">
        <f t="shared" si="31"/>
        <v>0.26819639950578944</v>
      </c>
      <c r="M226" s="444">
        <f t="shared" si="32"/>
        <v>1213.5298898828948</v>
      </c>
      <c r="N226" s="303">
        <f t="shared" si="33"/>
        <v>2250.3334573756092</v>
      </c>
      <c r="P226" s="303">
        <f t="shared" si="34"/>
        <v>1036.8035674927144</v>
      </c>
    </row>
    <row r="227" spans="5:16">
      <c r="E227" s="409">
        <f>'Módulo 2'!DB28</f>
        <v>3.0924202759915511</v>
      </c>
      <c r="F227" s="305">
        <f>'Módulo 2'!DS28</f>
        <v>478.50982775774327</v>
      </c>
      <c r="G227" s="305">
        <f t="shared" si="35"/>
        <v>0.10015817921078331</v>
      </c>
      <c r="H227" s="305">
        <f t="shared" si="36"/>
        <v>334758.694676705</v>
      </c>
      <c r="I227" s="26">
        <f t="shared" si="37"/>
        <v>3.3632510191465181</v>
      </c>
      <c r="K227" s="303">
        <f t="shared" si="31"/>
        <v>0.27083074315496702</v>
      </c>
      <c r="M227" s="444">
        <f t="shared" si="32"/>
        <v>1237.1440649282995</v>
      </c>
      <c r="N227" s="303">
        <f t="shared" si="33"/>
        <v>2308.0808577091589</v>
      </c>
      <c r="P227" s="303">
        <f t="shared" si="34"/>
        <v>1070.9367927808594</v>
      </c>
    </row>
    <row r="228" spans="5:16">
      <c r="E228" s="409">
        <f>'Módulo 2'!DB29</f>
        <v>3.1001430251581246</v>
      </c>
      <c r="F228" s="305">
        <f>'Módulo 2'!DS29</f>
        <v>497.01363841370653</v>
      </c>
      <c r="G228" s="305">
        <f t="shared" si="35"/>
        <v>0.10250826803493646</v>
      </c>
      <c r="H228" s="305">
        <f t="shared" si="36"/>
        <v>342654.13820493739</v>
      </c>
      <c r="I228" s="26">
        <f t="shared" si="37"/>
        <v>3.3733751345221821</v>
      </c>
      <c r="K228" s="303">
        <f t="shared" si="31"/>
        <v>0.27323210936405751</v>
      </c>
      <c r="M228" s="444">
        <f t="shared" si="32"/>
        <v>1259.3400789517837</v>
      </c>
      <c r="N228" s="303">
        <f t="shared" si="33"/>
        <v>2362.518045929874</v>
      </c>
      <c r="P228" s="303">
        <f t="shared" si="34"/>
        <v>1103.1779669780904</v>
      </c>
    </row>
    <row r="229" spans="5:16">
      <c r="E229" s="409">
        <f>'Módulo 2'!DB30</f>
        <v>3.1073095310135046</v>
      </c>
      <c r="F229" s="305">
        <f>'Módulo 2'!DS30</f>
        <v>514.81287119703927</v>
      </c>
      <c r="G229" s="305">
        <f t="shared" si="35"/>
        <v>0.10473206096871591</v>
      </c>
      <c r="H229" s="305">
        <f t="shared" si="36"/>
        <v>350126.64387496514</v>
      </c>
      <c r="I229" s="26">
        <f t="shared" si="37"/>
        <v>3.3827443142861862</v>
      </c>
      <c r="K229" s="303">
        <f t="shared" si="31"/>
        <v>0.27543478327268156</v>
      </c>
      <c r="M229" s="444">
        <f t="shared" si="32"/>
        <v>1280.2934717386261</v>
      </c>
      <c r="N229" s="303">
        <f t="shared" si="33"/>
        <v>2414.0391791233565</v>
      </c>
      <c r="P229" s="303">
        <f t="shared" si="34"/>
        <v>1133.7457073847304</v>
      </c>
    </row>
    <row r="230" spans="5:16">
      <c r="E230" s="409">
        <f>'Módulo 2'!DB31</f>
        <v>3.1139928397593879</v>
      </c>
      <c r="F230" s="305">
        <f>'Módulo 2'!DS31</f>
        <v>531.97587728683186</v>
      </c>
      <c r="G230" s="305">
        <f t="shared" si="35"/>
        <v>0.10684365680081935</v>
      </c>
      <c r="H230" s="305">
        <f t="shared" si="36"/>
        <v>357223.36599091283</v>
      </c>
      <c r="I230" s="26">
        <f t="shared" si="37"/>
        <v>3.3914590117599959</v>
      </c>
      <c r="K230" s="303">
        <f t="shared" si="31"/>
        <v>0.27746617200060797</v>
      </c>
      <c r="M230" s="444">
        <f t="shared" si="32"/>
        <v>1300.1481422318698</v>
      </c>
      <c r="N230" s="303">
        <f t="shared" si="33"/>
        <v>2462.9693748995091</v>
      </c>
      <c r="P230" s="303">
        <f t="shared" si="34"/>
        <v>1162.8212326676394</v>
      </c>
    </row>
    <row r="231" spans="5:16">
      <c r="E231" s="409">
        <f>'Módulo 2'!DB32</f>
        <v>3.1202525758128674</v>
      </c>
      <c r="F231" s="305">
        <f>'Módulo 2'!DS32</f>
        <v>548.56064951602241</v>
      </c>
      <c r="G231" s="305">
        <f t="shared" si="35"/>
        <v>0.10885483253419746</v>
      </c>
      <c r="H231" s="305">
        <f t="shared" si="36"/>
        <v>363983.6990571862</v>
      </c>
      <c r="I231" s="26">
        <f t="shared" si="37"/>
        <v>3.3996010876858271</v>
      </c>
      <c r="K231" s="303">
        <f t="shared" si="31"/>
        <v>0.27934851187295973</v>
      </c>
      <c r="M231" s="444">
        <f t="shared" si="32"/>
        <v>1319.0236297348158</v>
      </c>
      <c r="N231" s="303">
        <f t="shared" si="33"/>
        <v>2509.5802489115285</v>
      </c>
      <c r="P231" s="303">
        <f t="shared" si="34"/>
        <v>1190.5566191767127</v>
      </c>
    </row>
    <row r="232" spans="5:16">
      <c r="E232" s="409">
        <f>'Módulo 2'!DB33</f>
        <v>3.1261380328028849</v>
      </c>
      <c r="F232" s="305">
        <f>'Módulo 2'!DS33</f>
        <v>564.61689785835244</v>
      </c>
      <c r="G232" s="305">
        <f t="shared" si="35"/>
        <v>0.11077553619108772</v>
      </c>
      <c r="H232" s="305">
        <f t="shared" si="36"/>
        <v>370440.9240260137</v>
      </c>
      <c r="I232" s="26">
        <f t="shared" si="37"/>
        <v>3.4072381122325934</v>
      </c>
      <c r="K232" s="303">
        <f t="shared" si="31"/>
        <v>0.28110007942970849</v>
      </c>
      <c r="M232" s="444">
        <f t="shared" si="32"/>
        <v>1337.0203972560662</v>
      </c>
      <c r="N232" s="303">
        <f t="shared" si="33"/>
        <v>2554.1012653375983</v>
      </c>
      <c r="P232" s="303">
        <f t="shared" si="34"/>
        <v>1217.0808680815321</v>
      </c>
    </row>
    <row r="233" spans="5:16">
      <c r="E233" s="409">
        <f>'Módulo 2'!DB34</f>
        <v>3.1316904241834806</v>
      </c>
      <c r="F233" s="305">
        <f>'Módulo 2'!DS34</f>
        <v>580.18761833691144</v>
      </c>
      <c r="G233" s="305">
        <f t="shared" si="35"/>
        <v>0.11261425399560278</v>
      </c>
      <c r="H233" s="305">
        <f t="shared" si="36"/>
        <v>376623.43504245975</v>
      </c>
      <c r="I233" s="26">
        <f t="shared" si="37"/>
        <v>3.4144264934905841</v>
      </c>
      <c r="K233" s="303">
        <f t="shared" si="31"/>
        <v>0.28273606930710349</v>
      </c>
      <c r="M233" s="444">
        <f t="shared" si="32"/>
        <v>1354.2237441355262</v>
      </c>
      <c r="N233" s="303">
        <f t="shared" si="33"/>
        <v>2596.7281949933522</v>
      </c>
      <c r="P233" s="303">
        <f t="shared" si="34"/>
        <v>1242.504450857826</v>
      </c>
    </row>
    <row r="234" spans="5:16">
      <c r="E234" s="409">
        <f>'Módulo 2'!DB35</f>
        <v>3.1369445533423841</v>
      </c>
      <c r="F234" s="305">
        <f>'Módulo 2'!DS35</f>
        <v>595.31029889906597</v>
      </c>
      <c r="G234" s="305">
        <f t="shared" si="35"/>
        <v>0.11437828877966799</v>
      </c>
      <c r="H234" s="305">
        <f t="shared" si="36"/>
        <v>382555.66969591478</v>
      </c>
      <c r="I234" s="26">
        <f t="shared" si="37"/>
        <v>3.4212137962421698</v>
      </c>
      <c r="K234" s="303">
        <f t="shared" si="31"/>
        <v>0.28426924289978572</v>
      </c>
      <c r="M234" s="444">
        <f t="shared" si="32"/>
        <v>1370.7067559744903</v>
      </c>
      <c r="N234" s="303">
        <f t="shared" si="33"/>
        <v>2637.6295291926062</v>
      </c>
      <c r="P234" s="303">
        <f t="shared" si="34"/>
        <v>1266.9227732181159</v>
      </c>
    </row>
    <row r="235" spans="5:16">
      <c r="E235" s="409">
        <f>'Módulo 2'!DB36</f>
        <v>3.2512246593689715</v>
      </c>
      <c r="F235" s="305">
        <f>'Módulo 2'!DS36</f>
        <v>1038.901106078687</v>
      </c>
      <c r="G235" s="305">
        <f t="shared" si="35"/>
        <v>0.15888031172320696</v>
      </c>
      <c r="H235" s="305">
        <f t="shared" si="36"/>
        <v>532476.04449677933</v>
      </c>
      <c r="I235" s="26">
        <f t="shared" si="37"/>
        <v>3.5648192275255277</v>
      </c>
      <c r="K235" s="303">
        <f t="shared" si="31"/>
        <v>0.31359456815655617</v>
      </c>
      <c r="M235" s="444">
        <f t="shared" si="32"/>
        <v>1783.3010257173103</v>
      </c>
      <c r="N235" s="303">
        <f t="shared" si="33"/>
        <v>3671.2945325546198</v>
      </c>
      <c r="P235" s="303">
        <f t="shared" si="34"/>
        <v>1887.9935068373095</v>
      </c>
    </row>
    <row r="236" spans="5:16">
      <c r="E236" s="409">
        <f>'Módulo 2'!DB37</f>
        <v>3.3578567608325134</v>
      </c>
      <c r="F236" s="305">
        <f>'Módulo 2'!DS37</f>
        <v>1736.6216355646918</v>
      </c>
      <c r="G236" s="305">
        <f t="shared" si="35"/>
        <v>0.21167619640183871</v>
      </c>
      <c r="H236" s="305">
        <f t="shared" si="36"/>
        <v>710986.24141605024</v>
      </c>
      <c r="I236" s="26">
        <f t="shared" si="37"/>
        <v>3.6903803500014232</v>
      </c>
      <c r="K236" s="303">
        <f t="shared" si="31"/>
        <v>0.33252358916890978</v>
      </c>
      <c r="M236" s="444">
        <f t="shared" si="32"/>
        <v>2279.5900927462849</v>
      </c>
      <c r="N236" s="303">
        <f t="shared" si="33"/>
        <v>4902.079497865735</v>
      </c>
      <c r="P236" s="303">
        <f t="shared" si="34"/>
        <v>2622.4894051194501</v>
      </c>
    </row>
    <row r="237" spans="5:16">
      <c r="E237" s="409">
        <f>'Módulo 2'!DB38</f>
        <v>3.4561405984206779</v>
      </c>
      <c r="F237" s="305">
        <f>'Módulo 2'!DS38</f>
        <v>2766.7238814855796</v>
      </c>
      <c r="G237" s="305">
        <f t="shared" si="35"/>
        <v>0.26981717615227663</v>
      </c>
      <c r="H237" s="305">
        <f t="shared" si="36"/>
        <v>908396.27754879906</v>
      </c>
      <c r="I237" s="26">
        <f t="shared" si="37"/>
        <v>3.7967944992870035</v>
      </c>
      <c r="K237" s="303">
        <f t="shared" si="31"/>
        <v>0.34065390086632563</v>
      </c>
      <c r="M237" s="444">
        <f t="shared" si="32"/>
        <v>2858.5158090092618</v>
      </c>
      <c r="N237" s="303">
        <f t="shared" si="33"/>
        <v>6263.1743185923624</v>
      </c>
      <c r="P237" s="303">
        <f t="shared" si="34"/>
        <v>3404.6585095831006</v>
      </c>
    </row>
    <row r="238" spans="5:16">
      <c r="E238" s="409">
        <f>'Módulo 2'!DB39</f>
        <v>3.545711605181908</v>
      </c>
      <c r="F238" s="305">
        <f>'Módulo 2'!DS39</f>
        <v>4180.0884336552908</v>
      </c>
      <c r="G238" s="305">
        <f t="shared" si="35"/>
        <v>0.3290714804097275</v>
      </c>
      <c r="H238" s="305">
        <f t="shared" si="36"/>
        <v>1110540.4287023779</v>
      </c>
      <c r="I238" s="26">
        <f t="shared" si="37"/>
        <v>3.8840535268582967</v>
      </c>
      <c r="K238" s="303">
        <f t="shared" si="31"/>
        <v>0.33834192167638877</v>
      </c>
      <c r="M238" s="444">
        <f t="shared" si="32"/>
        <v>3513.2706304512726</v>
      </c>
      <c r="N238" s="303">
        <f t="shared" si="33"/>
        <v>7656.9097262000114</v>
      </c>
      <c r="P238" s="303">
        <f t="shared" si="34"/>
        <v>4143.6390957487383</v>
      </c>
    </row>
    <row r="239" spans="5:16">
      <c r="E239" s="409">
        <f>'Módulo 2'!DB40</f>
        <v>3.6265052026798861</v>
      </c>
      <c r="F239" s="305">
        <f>'Módulo 2'!DS40</f>
        <v>5959.2771950411134</v>
      </c>
      <c r="G239" s="305">
        <f t="shared" si="35"/>
        <v>0.38486712525949562</v>
      </c>
      <c r="H239" s="305">
        <f t="shared" si="36"/>
        <v>1301866.9949548866</v>
      </c>
      <c r="I239" s="26">
        <f t="shared" si="37"/>
        <v>3.9530857702678186</v>
      </c>
      <c r="K239" s="303">
        <f t="shared" si="31"/>
        <v>0.32658056758793252</v>
      </c>
      <c r="M239" s="444">
        <f t="shared" si="32"/>
        <v>4231.6057898628924</v>
      </c>
      <c r="N239" s="303">
        <f t="shared" si="33"/>
        <v>8976.0604821351662</v>
      </c>
      <c r="P239" s="303">
        <f t="shared" si="34"/>
        <v>4744.4546922722739</v>
      </c>
    </row>
    <row r="240" spans="5:16" ht="15.75" thickBot="1">
      <c r="E240" s="410">
        <f>'Módulo 2'!DB41</f>
        <v>3.6987068575242468</v>
      </c>
      <c r="F240" s="2">
        <f>'Módulo 2'!DS41</f>
        <v>7976.6327520254426</v>
      </c>
      <c r="G240" s="2">
        <f t="shared" si="35"/>
        <v>0.43322168337589229</v>
      </c>
      <c r="H240" s="2">
        <f t="shared" si="36"/>
        <v>1468558.8796356707</v>
      </c>
      <c r="I240" s="28">
        <f t="shared" si="37"/>
        <v>4.005410516984405</v>
      </c>
      <c r="K240" s="303">
        <f t="shared" si="31"/>
        <v>0.30670365946015821</v>
      </c>
      <c r="M240" s="444">
        <f t="shared" si="32"/>
        <v>4996.9713280257092</v>
      </c>
      <c r="N240" s="303">
        <f t="shared" si="33"/>
        <v>10125.361020956851</v>
      </c>
      <c r="P240" s="303">
        <f t="shared" si="34"/>
        <v>5128.3896929311413</v>
      </c>
    </row>
    <row r="241" spans="5:16">
      <c r="E241" s="440">
        <f>'Módulo 2'!EU13</f>
        <v>2.0987795685437396</v>
      </c>
      <c r="F241" s="48">
        <f>'Módulo 2'!FL13</f>
        <v>1.0200755215411799</v>
      </c>
      <c r="G241" s="48">
        <f>($C$2+$B$41*3*F241/$B$40)^$C$4/($C$3+($B$41*3*F241/$B$40)^$C$4)</f>
        <v>5.3895251489686075E-3</v>
      </c>
      <c r="H241" s="48">
        <f>G241*(4200000*(1-$B$40/100)+3*F241*($B$40*$B$41/10000))+(1-G241)*((1-$B$40/100)/4200000+$B$40/(3*$B$41*F241))^(-1)</f>
        <v>17672.68946874922</v>
      </c>
      <c r="I241" s="61">
        <f t="shared" si="37"/>
        <v>2.0858217998251463</v>
      </c>
      <c r="K241" s="303">
        <f t="shared" si="31"/>
        <v>1.2957768718593332E-2</v>
      </c>
      <c r="M241" s="444">
        <f t="shared" si="32"/>
        <v>125.53926121432669</v>
      </c>
      <c r="N241" s="303">
        <f t="shared" si="33"/>
        <v>121.84895244155338</v>
      </c>
      <c r="P241" s="303">
        <f t="shared" si="34"/>
        <v>3.6903087727733066</v>
      </c>
    </row>
    <row r="242" spans="5:16">
      <c r="E242" s="409">
        <f>'Módulo 2'!EU14</f>
        <v>2.3002074415749978</v>
      </c>
      <c r="F242" s="305">
        <f>'Módulo 2'!FL14</f>
        <v>4.2389227263897817</v>
      </c>
      <c r="G242" s="305">
        <f t="shared" ref="G242:G269" si="38">($C$2+$B$41*3*F242/$B$40)^$C$4/($C$3+($B$41*3*F242/$B$40)^$C$4)</f>
        <v>7.2347629842067253E-3</v>
      </c>
      <c r="H242" s="305">
        <f t="shared" ref="H242:H269" si="39">G242*(4200000*(1-$B$40/100)+3*F242*($B$40*$B$41/10000))+(1-G242)*((1-$B$40/100)/4200000+$B$40/(3*$B$41*F242))^(-1)</f>
        <v>23744.559245211738</v>
      </c>
      <c r="I242" s="26">
        <f t="shared" ref="I242:I270" si="40">LOG(H242*0.00689476)</f>
        <v>2.2140832658667571</v>
      </c>
      <c r="K242" s="303">
        <f t="shared" si="31"/>
        <v>8.6124175708240713E-2</v>
      </c>
      <c r="M242" s="444">
        <f t="shared" si="32"/>
        <v>199.6215583408347</v>
      </c>
      <c r="N242" s="303">
        <f t="shared" si="33"/>
        <v>163.7130373015161</v>
      </c>
      <c r="P242" s="303">
        <f t="shared" si="34"/>
        <v>35.9085210393186</v>
      </c>
    </row>
    <row r="243" spans="5:16">
      <c r="E243" s="409">
        <f>'Módulo 2'!EU15</f>
        <v>2.5475051508021616</v>
      </c>
      <c r="F243" s="305">
        <f>'Módulo 2'!FL15</f>
        <v>17.136462808477507</v>
      </c>
      <c r="G243" s="305">
        <f t="shared" si="38"/>
        <v>1.3138794255651022E-2</v>
      </c>
      <c r="H243" s="305">
        <f t="shared" si="39"/>
        <v>43190.66540447747</v>
      </c>
      <c r="I243" s="26">
        <f t="shared" si="40"/>
        <v>2.4739090483307011</v>
      </c>
      <c r="K243" s="303">
        <f t="shared" si="31"/>
        <v>7.3596102471460423E-2</v>
      </c>
      <c r="M243" s="444">
        <f t="shared" si="32"/>
        <v>352.78097063291597</v>
      </c>
      <c r="N243" s="303">
        <f t="shared" si="33"/>
        <v>297.78927220417535</v>
      </c>
      <c r="P243" s="303">
        <f t="shared" si="34"/>
        <v>54.991698428740619</v>
      </c>
    </row>
    <row r="244" spans="5:16">
      <c r="E244" s="409">
        <f>'Módulo 2'!EU16</f>
        <v>3.0257646745715445</v>
      </c>
      <c r="F244" s="305">
        <f>'Módulo 2'!FL16</f>
        <v>161.07829203517716</v>
      </c>
      <c r="G244" s="305">
        <f t="shared" si="38"/>
        <v>5.0541739327555658E-2</v>
      </c>
      <c r="H244" s="305">
        <f t="shared" si="39"/>
        <v>166800.20686122664</v>
      </c>
      <c r="I244" s="26">
        <f t="shared" si="40"/>
        <v>3.0607157383021493</v>
      </c>
      <c r="K244" s="303">
        <f t="shared" si="31"/>
        <v>3.4951063730604748E-2</v>
      </c>
      <c r="M244" s="444">
        <f t="shared" si="32"/>
        <v>1061.1204260499505</v>
      </c>
      <c r="N244" s="303">
        <f t="shared" si="33"/>
        <v>1150.0473942585122</v>
      </c>
      <c r="P244" s="303">
        <f t="shared" si="34"/>
        <v>88.926968208561675</v>
      </c>
    </row>
    <row r="245" spans="5:16">
      <c r="E245" s="409">
        <f>'Módulo 2'!EU17</f>
        <v>3.1103214426354406</v>
      </c>
      <c r="F245" s="305">
        <f>'Módulo 2'!FL17</f>
        <v>233.71282532079212</v>
      </c>
      <c r="G245" s="305">
        <f t="shared" si="38"/>
        <v>6.3937859597698807E-2</v>
      </c>
      <c r="H245" s="305">
        <f t="shared" si="39"/>
        <v>211200.38183051065</v>
      </c>
      <c r="I245" s="26">
        <f t="shared" si="40"/>
        <v>3.1632138524257432</v>
      </c>
      <c r="K245" s="303">
        <f t="shared" si="31"/>
        <v>5.2892409790302519E-2</v>
      </c>
      <c r="M245" s="444">
        <f t="shared" si="32"/>
        <v>1289.2034012890097</v>
      </c>
      <c r="N245" s="303">
        <f t="shared" si="33"/>
        <v>1456.1759446297324</v>
      </c>
      <c r="P245" s="303">
        <f t="shared" si="34"/>
        <v>166.97254334072272</v>
      </c>
    </row>
    <row r="246" spans="5:16">
      <c r="E246" s="409">
        <f>'Módulo 2'!EU18</f>
        <v>3.1589085345487686</v>
      </c>
      <c r="F246" s="305">
        <f>'Módulo 2'!FL18</f>
        <v>289.34117144345203</v>
      </c>
      <c r="G246" s="305">
        <f t="shared" si="38"/>
        <v>7.3113343271514405E-2</v>
      </c>
      <c r="H246" s="305">
        <f t="shared" si="39"/>
        <v>241644.3109063344</v>
      </c>
      <c r="I246" s="26">
        <f t="shared" si="40"/>
        <v>3.2216957282889727</v>
      </c>
      <c r="K246" s="303">
        <f t="shared" si="31"/>
        <v>6.2787193740204028E-2</v>
      </c>
      <c r="M246" s="444">
        <f t="shared" si="32"/>
        <v>1441.8116639398279</v>
      </c>
      <c r="N246" s="303">
        <f t="shared" si="33"/>
        <v>1666.0795290645583</v>
      </c>
      <c r="P246" s="303">
        <f t="shared" si="34"/>
        <v>224.26786512473041</v>
      </c>
    </row>
    <row r="247" spans="5:16">
      <c r="E247" s="409">
        <f>'Módulo 2'!EU19</f>
        <v>3.1928946169911372</v>
      </c>
      <c r="F247" s="305">
        <f>'Módulo 2'!FL19</f>
        <v>336.00256365970085</v>
      </c>
      <c r="G247" s="305">
        <f t="shared" si="38"/>
        <v>8.0268613917311743E-2</v>
      </c>
      <c r="H247" s="305">
        <f t="shared" si="39"/>
        <v>265402.7172653295</v>
      </c>
      <c r="I247" s="26">
        <f t="shared" si="40"/>
        <v>3.2624245183759188</v>
      </c>
      <c r="K247" s="303">
        <f t="shared" si="31"/>
        <v>6.9529901384781656E-2</v>
      </c>
      <c r="M247" s="444">
        <f t="shared" si="32"/>
        <v>1559.1741181050477</v>
      </c>
      <c r="N247" s="303">
        <f t="shared" si="33"/>
        <v>1829.8880388923053</v>
      </c>
      <c r="P247" s="303">
        <f t="shared" si="34"/>
        <v>270.71392078725762</v>
      </c>
    </row>
    <row r="248" spans="5:16">
      <c r="E248" s="409">
        <f>'Módulo 2'!EU20</f>
        <v>3.2189442968667343</v>
      </c>
      <c r="F248" s="305">
        <f>'Módulo 2'!FL20</f>
        <v>376.87887163401899</v>
      </c>
      <c r="G248" s="305">
        <f t="shared" si="38"/>
        <v>8.6202741373504449E-2</v>
      </c>
      <c r="H248" s="305">
        <f t="shared" si="39"/>
        <v>285117.67930892075</v>
      </c>
      <c r="I248" s="26">
        <f t="shared" si="40"/>
        <v>3.2935433008677109</v>
      </c>
      <c r="K248" s="303">
        <f t="shared" si="31"/>
        <v>7.4599004000976521E-2</v>
      </c>
      <c r="M248" s="444">
        <f t="shared" si="32"/>
        <v>1655.5576060388876</v>
      </c>
      <c r="N248" s="303">
        <f t="shared" si="33"/>
        <v>1965.8179705919763</v>
      </c>
      <c r="P248" s="303">
        <f t="shared" si="34"/>
        <v>310.26036455308872</v>
      </c>
    </row>
    <row r="249" spans="5:16">
      <c r="E249" s="409">
        <f>'Módulo 2'!EU21</f>
        <v>3.2400105197288243</v>
      </c>
      <c r="F249" s="305">
        <f>'Módulo 2'!FL21</f>
        <v>413.62229121342733</v>
      </c>
      <c r="G249" s="305">
        <f t="shared" si="38"/>
        <v>9.1306956370973039E-2</v>
      </c>
      <c r="H249" s="305">
        <f t="shared" si="39"/>
        <v>302083.39912218647</v>
      </c>
      <c r="I249" s="26">
        <f t="shared" si="40"/>
        <v>3.3186460128411843</v>
      </c>
      <c r="K249" s="303">
        <f t="shared" si="31"/>
        <v>7.8635493112360066E-2</v>
      </c>
      <c r="M249" s="444">
        <f t="shared" si="32"/>
        <v>1737.8429232627579</v>
      </c>
      <c r="N249" s="303">
        <f t="shared" si="33"/>
        <v>2082.7925369316886</v>
      </c>
      <c r="P249" s="303">
        <f t="shared" si="34"/>
        <v>344.94961366893062</v>
      </c>
    </row>
    <row r="250" spans="5:16">
      <c r="E250" s="409">
        <f>'Módulo 2'!EU22</f>
        <v>3.2576604457553238</v>
      </c>
      <c r="F250" s="305">
        <f>'Módulo 2'!FL22</f>
        <v>447.2224918527848</v>
      </c>
      <c r="G250" s="305">
        <f t="shared" si="38"/>
        <v>9.5805170561378564E-2</v>
      </c>
      <c r="H250" s="305">
        <f t="shared" si="39"/>
        <v>317040.86777744367</v>
      </c>
      <c r="I250" s="26">
        <f t="shared" si="40"/>
        <v>3.3396344014413861</v>
      </c>
      <c r="K250" s="303">
        <f t="shared" si="31"/>
        <v>8.1973955686062361E-2</v>
      </c>
      <c r="M250" s="444">
        <f t="shared" si="32"/>
        <v>1809.9244452495268</v>
      </c>
      <c r="N250" s="303">
        <f t="shared" si="33"/>
        <v>2185.9206935172092</v>
      </c>
      <c r="P250" s="303">
        <f t="shared" si="34"/>
        <v>375.9962482676824</v>
      </c>
    </row>
    <row r="251" spans="5:16">
      <c r="E251" s="409">
        <f>'Módulo 2'!EU23</f>
        <v>3.2728250180421421</v>
      </c>
      <c r="F251" s="305">
        <f>'Módulo 2'!FL23</f>
        <v>478.32817760255466</v>
      </c>
      <c r="G251" s="305">
        <f t="shared" si="38"/>
        <v>9.9838753419889389E-2</v>
      </c>
      <c r="H251" s="305">
        <f t="shared" si="39"/>
        <v>330458.07169925293</v>
      </c>
      <c r="I251" s="26">
        <f t="shared" si="40"/>
        <v>3.3576355177210506</v>
      </c>
      <c r="K251" s="303">
        <f t="shared" si="31"/>
        <v>8.4810499678908524E-2</v>
      </c>
      <c r="M251" s="444">
        <f t="shared" si="32"/>
        <v>1874.2392046109253</v>
      </c>
      <c r="N251" s="303">
        <f t="shared" si="33"/>
        <v>2278.4290944291424</v>
      </c>
      <c r="P251" s="303">
        <f t="shared" si="34"/>
        <v>404.18988981821713</v>
      </c>
    </row>
    <row r="252" spans="5:16">
      <c r="E252" s="409">
        <f>'Módulo 2'!EU24</f>
        <v>3.2861019852836955</v>
      </c>
      <c r="F252" s="305">
        <f>'Módulo 2'!FL24</f>
        <v>507.39198183589696</v>
      </c>
      <c r="G252" s="305">
        <f t="shared" si="38"/>
        <v>0.10350324242553742</v>
      </c>
      <c r="H252" s="305">
        <f t="shared" si="39"/>
        <v>342651.36582954455</v>
      </c>
      <c r="I252" s="26">
        <f t="shared" si="40"/>
        <v>3.3733716206810476</v>
      </c>
      <c r="K252" s="303">
        <f t="shared" si="31"/>
        <v>8.7269635397352108E-2</v>
      </c>
      <c r="M252" s="444">
        <f t="shared" si="32"/>
        <v>1932.4220540121096</v>
      </c>
      <c r="N252" s="303">
        <f t="shared" si="33"/>
        <v>2362.4989310669107</v>
      </c>
      <c r="P252" s="303">
        <f t="shared" si="34"/>
        <v>430.07687705480112</v>
      </c>
    </row>
    <row r="253" spans="5:16">
      <c r="E253" s="409">
        <f>'Módulo 2'!EU25</f>
        <v>3.2978977372275042</v>
      </c>
      <c r="F253" s="305">
        <f>'Módulo 2'!FL25</f>
        <v>534.74462134530108</v>
      </c>
      <c r="G253" s="305">
        <f t="shared" si="38"/>
        <v>0.10686651941589968</v>
      </c>
      <c r="H253" s="305">
        <f t="shared" si="39"/>
        <v>353845.58528906177</v>
      </c>
      <c r="I253" s="26">
        <f t="shared" si="40"/>
        <v>3.3873329349528811</v>
      </c>
      <c r="K253" s="303">
        <f t="shared" si="31"/>
        <v>8.9435197725376891E-2</v>
      </c>
      <c r="M253" s="444">
        <f t="shared" si="32"/>
        <v>1985.6273091542828</v>
      </c>
      <c r="N253" s="303">
        <f t="shared" si="33"/>
        <v>2439.6803876276153</v>
      </c>
      <c r="P253" s="303">
        <f t="shared" si="34"/>
        <v>454.05307847333256</v>
      </c>
    </row>
    <row r="254" spans="5:16">
      <c r="E254" s="409">
        <f>'Módulo 2'!EU26</f>
        <v>3.3085009611430323</v>
      </c>
      <c r="F254" s="305">
        <f>'Módulo 2'!FL26</f>
        <v>560.6364529778001</v>
      </c>
      <c r="G254" s="305">
        <f t="shared" si="38"/>
        <v>0.10997871109512167</v>
      </c>
      <c r="H254" s="305">
        <f t="shared" si="39"/>
        <v>364206.79536931799</v>
      </c>
      <c r="I254" s="26">
        <f t="shared" si="40"/>
        <v>3.3998671979991717</v>
      </c>
      <c r="K254" s="303">
        <f t="shared" si="31"/>
        <v>9.1366236856139427E-2</v>
      </c>
      <c r="M254" s="444">
        <f t="shared" si="32"/>
        <v>2034.7026988737762</v>
      </c>
      <c r="N254" s="303">
        <f t="shared" si="33"/>
        <v>2511.1184444405608</v>
      </c>
      <c r="P254" s="303">
        <f t="shared" si="34"/>
        <v>476.41574556678461</v>
      </c>
    </row>
    <row r="255" spans="5:16">
      <c r="E255" s="409">
        <f>'Módulo 2'!EU27</f>
        <v>3.3181239947096697</v>
      </c>
      <c r="F255" s="305">
        <f>'Módulo 2'!FL27</f>
        <v>585.26241073046208</v>
      </c>
      <c r="G255" s="305">
        <f t="shared" si="38"/>
        <v>0.11287798317402202</v>
      </c>
      <c r="H255" s="305">
        <f t="shared" si="39"/>
        <v>373861.46205528278</v>
      </c>
      <c r="I255" s="26">
        <f t="shared" si="40"/>
        <v>3.4112298534311627</v>
      </c>
      <c r="K255" s="303">
        <f t="shared" si="31"/>
        <v>9.3105858721493018E-2</v>
      </c>
      <c r="M255" s="444">
        <f t="shared" si="32"/>
        <v>2080.29054268646</v>
      </c>
      <c r="N255" s="303">
        <f t="shared" si="33"/>
        <v>2577.685054120283</v>
      </c>
      <c r="P255" s="303">
        <f t="shared" si="34"/>
        <v>497.39451143382303</v>
      </c>
    </row>
    <row r="256" spans="5:16">
      <c r="E256" s="409">
        <f>'Módulo 2'!EU28</f>
        <v>3.3269275010495978</v>
      </c>
      <c r="F256" s="305">
        <f>'Módulo 2'!FL28</f>
        <v>608.77779303232717</v>
      </c>
      <c r="G256" s="305">
        <f t="shared" si="38"/>
        <v>0.11559412727712176</v>
      </c>
      <c r="H256" s="305">
        <f t="shared" si="39"/>
        <v>382908.32195246912</v>
      </c>
      <c r="I256" s="26">
        <f t="shared" si="40"/>
        <v>3.4216139586052829</v>
      </c>
      <c r="K256" s="303">
        <f t="shared" si="31"/>
        <v>9.4686457555685166E-2</v>
      </c>
      <c r="M256" s="444">
        <f t="shared" si="32"/>
        <v>2122.8900477636398</v>
      </c>
      <c r="N256" s="303">
        <f t="shared" si="33"/>
        <v>2640.0609818650091</v>
      </c>
      <c r="P256" s="303">
        <f t="shared" si="34"/>
        <v>517.17093410136931</v>
      </c>
    </row>
    <row r="257" spans="5:16">
      <c r="E257" s="409">
        <f>'Módulo 2'!EU29</f>
        <v>3.3350359317674041</v>
      </c>
      <c r="F257" s="305">
        <f>'Módulo 2'!FL29</f>
        <v>631.30869817731423</v>
      </c>
      <c r="G257" s="305">
        <f t="shared" si="38"/>
        <v>0.11815088424768271</v>
      </c>
      <c r="H257" s="305">
        <f t="shared" si="39"/>
        <v>391426.07200509764</v>
      </c>
      <c r="I257" s="26">
        <f t="shared" si="40"/>
        <v>3.4311689030578232</v>
      </c>
      <c r="K257" s="303">
        <f t="shared" si="31"/>
        <v>9.6132971290419089E-2</v>
      </c>
      <c r="M257" s="444">
        <f t="shared" si="32"/>
        <v>2162.8974657053327</v>
      </c>
      <c r="N257" s="303">
        <f t="shared" si="33"/>
        <v>2698.7888242178678</v>
      </c>
      <c r="P257" s="303">
        <f t="shared" si="34"/>
        <v>535.89135851253513</v>
      </c>
    </row>
    <row r="258" spans="5:16">
      <c r="E258" s="409">
        <f>'Módulo 2'!EU30</f>
        <v>3.3425476160436021</v>
      </c>
      <c r="F258" s="305">
        <f>'Módulo 2'!FL30</f>
        <v>652.95917190859143</v>
      </c>
      <c r="G258" s="305">
        <f t="shared" si="38"/>
        <v>0.12056750616661757</v>
      </c>
      <c r="H258" s="305">
        <f t="shared" si="39"/>
        <v>399478.54033677536</v>
      </c>
      <c r="I258" s="26">
        <f t="shared" si="40"/>
        <v>3.4400126077287583</v>
      </c>
      <c r="K258" s="303">
        <f t="shared" si="31"/>
        <v>9.746499168515621E-2</v>
      </c>
      <c r="M258" s="444">
        <f t="shared" si="32"/>
        <v>2200.6329737931087</v>
      </c>
      <c r="N258" s="303">
        <f t="shared" si="33"/>
        <v>2754.3086607723867</v>
      </c>
      <c r="P258" s="303">
        <f t="shared" si="34"/>
        <v>553.675686979278</v>
      </c>
    </row>
    <row r="259" spans="5:16">
      <c r="E259" s="409">
        <f>'Módulo 2'!EU31</f>
        <v>3.3495415698445883</v>
      </c>
      <c r="F259" s="305">
        <f>'Módulo 2'!FL31</f>
        <v>673.81625134489116</v>
      </c>
      <c r="G259" s="305">
        <f t="shared" si="38"/>
        <v>0.12285983991070414</v>
      </c>
      <c r="H259" s="305">
        <f t="shared" si="39"/>
        <v>407118.27376014978</v>
      </c>
      <c r="I259" s="26">
        <f t="shared" si="40"/>
        <v>3.4482397497977821</v>
      </c>
      <c r="K259" s="303">
        <f t="shared" si="31"/>
        <v>9.8698179953193854E-2</v>
      </c>
      <c r="M259" s="444">
        <f t="shared" si="32"/>
        <v>2236.3592485463164</v>
      </c>
      <c r="N259" s="303">
        <f t="shared" si="33"/>
        <v>2806.9827891905329</v>
      </c>
      <c r="P259" s="303">
        <f t="shared" si="34"/>
        <v>570.62354064421652</v>
      </c>
    </row>
    <row r="260" spans="5:16">
      <c r="E260" s="409">
        <f>'Módulo 2'!EU32</f>
        <v>3.356082225693557</v>
      </c>
      <c r="F260" s="305">
        <f>'Módulo 2'!FL32</f>
        <v>693.9536160143723</v>
      </c>
      <c r="G260" s="305">
        <f t="shared" si="38"/>
        <v>0.12504109909864333</v>
      </c>
      <c r="H260" s="305">
        <f t="shared" si="39"/>
        <v>414389.09394663258</v>
      </c>
      <c r="I260" s="26">
        <f t="shared" si="40"/>
        <v>3.4559274703559808</v>
      </c>
      <c r="K260" s="303">
        <f t="shared" si="31"/>
        <v>9.9845244662423838E-2</v>
      </c>
      <c r="M260" s="444">
        <f t="shared" si="32"/>
        <v>2270.2946498415795</v>
      </c>
      <c r="N260" s="303">
        <f t="shared" si="33"/>
        <v>2857.1133493794869</v>
      </c>
      <c r="P260" s="303">
        <f t="shared" si="34"/>
        <v>586.81869953790738</v>
      </c>
    </row>
    <row r="261" spans="5:16">
      <c r="E261" s="409">
        <f>'Módulo 2'!EU33</f>
        <v>3.3622228005340511</v>
      </c>
      <c r="F261" s="305">
        <f>'Módulo 2'!FL33</f>
        <v>713.43428920286715</v>
      </c>
      <c r="G261" s="305">
        <f t="shared" si="38"/>
        <v>0.12712242681623431</v>
      </c>
      <c r="H261" s="305">
        <f t="shared" si="39"/>
        <v>421327.96104677254</v>
      </c>
      <c r="I261" s="26">
        <f t="shared" si="40"/>
        <v>3.4631394350408882</v>
      </c>
      <c r="K261" s="303">
        <f t="shared" si="31"/>
        <v>0.10091663450683708</v>
      </c>
      <c r="M261" s="444">
        <f t="shared" si="32"/>
        <v>2302.6227995251438</v>
      </c>
      <c r="N261" s="303">
        <f t="shared" si="33"/>
        <v>2904.955172706847</v>
      </c>
      <c r="P261" s="303">
        <f t="shared" si="34"/>
        <v>602.33237318170313</v>
      </c>
    </row>
    <row r="262" spans="5:16">
      <c r="E262" s="409">
        <f>'Módulo 2'!EU34</f>
        <v>3.368007746207534</v>
      </c>
      <c r="F262" s="305">
        <f>'Módulo 2'!FL34</f>
        <v>732.31267518124218</v>
      </c>
      <c r="G262" s="305">
        <f t="shared" si="38"/>
        <v>0.12911331411867416</v>
      </c>
      <c r="H262" s="305">
        <f t="shared" si="39"/>
        <v>427966.35985299369</v>
      </c>
      <c r="I262" s="26">
        <f t="shared" si="40"/>
        <v>3.469928786187455</v>
      </c>
      <c r="K262" s="303">
        <f t="shared" si="31"/>
        <v>0.10192103997992108</v>
      </c>
      <c r="M262" s="444">
        <f t="shared" si="32"/>
        <v>2333.4996829148736</v>
      </c>
      <c r="N262" s="303">
        <f t="shared" si="33"/>
        <v>2950.7253392600287</v>
      </c>
      <c r="P262" s="303">
        <f t="shared" si="34"/>
        <v>617.22565634515513</v>
      </c>
    </row>
    <row r="263" spans="5:16">
      <c r="E263" s="409">
        <f>'Módulo 2'!EU35</f>
        <v>3.3734745666191945</v>
      </c>
      <c r="F263" s="305">
        <f>'Módulo 2'!FL35</f>
        <v>750.6361216075959</v>
      </c>
      <c r="G263" s="305">
        <f t="shared" si="38"/>
        <v>0.13102191680015832</v>
      </c>
      <c r="H263" s="305">
        <f t="shared" si="39"/>
        <v>434331.34913029551</v>
      </c>
      <c r="I263" s="26">
        <f t="shared" si="40"/>
        <v>3.4763403303623495</v>
      </c>
      <c r="K263" s="303">
        <f t="shared" si="31"/>
        <v>0.10286576374315493</v>
      </c>
      <c r="M263" s="444">
        <f t="shared" si="32"/>
        <v>2363.0590084030732</v>
      </c>
      <c r="N263" s="303">
        <f t="shared" si="33"/>
        <v>2994.6104127295976</v>
      </c>
      <c r="P263" s="303">
        <f t="shared" si="34"/>
        <v>631.55140432652433</v>
      </c>
    </row>
    <row r="264" spans="5:16">
      <c r="E264" s="409">
        <f>'Módulo 2'!EU36</f>
        <v>3.4904170632324218</v>
      </c>
      <c r="F264" s="305">
        <f>'Módulo 2'!FL36</f>
        <v>1285.2109938187516</v>
      </c>
      <c r="G264" s="305">
        <f t="shared" si="38"/>
        <v>0.1788256978780485</v>
      </c>
      <c r="H264" s="305">
        <f t="shared" si="39"/>
        <v>594054.26095789019</v>
      </c>
      <c r="I264" s="26">
        <f t="shared" si="40"/>
        <v>3.6123452686809325</v>
      </c>
      <c r="K264" s="303">
        <f t="shared" si="31"/>
        <v>0.12192820544851068</v>
      </c>
      <c r="M264" s="444">
        <f t="shared" si="32"/>
        <v>3093.2645415167131</v>
      </c>
      <c r="N264" s="303">
        <f t="shared" si="33"/>
        <v>4095.8615562820273</v>
      </c>
      <c r="P264" s="303">
        <f t="shared" si="34"/>
        <v>1002.5970147653143</v>
      </c>
    </row>
    <row r="265" spans="5:16">
      <c r="E265" s="409">
        <f>'Módulo 2'!EU37</f>
        <v>3.595552262750731</v>
      </c>
      <c r="F265" s="305">
        <f>'Módulo 2'!FL37</f>
        <v>2125.7948516759066</v>
      </c>
      <c r="G265" s="305">
        <f t="shared" si="38"/>
        <v>0.23512779025891634</v>
      </c>
      <c r="H265" s="305">
        <f t="shared" si="39"/>
        <v>782915.1129653753</v>
      </c>
      <c r="I265" s="26">
        <f t="shared" si="40"/>
        <v>3.7322338299284175</v>
      </c>
      <c r="K265" s="303">
        <f t="shared" si="31"/>
        <v>0.13668156717768642</v>
      </c>
      <c r="M265" s="444">
        <f t="shared" si="32"/>
        <v>3940.5084464595307</v>
      </c>
      <c r="N265" s="303">
        <f t="shared" si="33"/>
        <v>5398.0118042691529</v>
      </c>
      <c r="P265" s="303">
        <f t="shared" si="34"/>
        <v>1457.5033578096222</v>
      </c>
    </row>
    <row r="266" spans="5:16">
      <c r="E266" s="409">
        <f>'Módulo 2'!EU38</f>
        <v>3.6883306244914502</v>
      </c>
      <c r="F266" s="305">
        <f>'Módulo 2'!FL38</f>
        <v>3386.3817787682478</v>
      </c>
      <c r="G266" s="305">
        <f t="shared" si="38"/>
        <v>0.29729373711045715</v>
      </c>
      <c r="H266" s="305">
        <f t="shared" si="39"/>
        <v>992417.52109113475</v>
      </c>
      <c r="I266" s="26">
        <f t="shared" si="40"/>
        <v>3.8352135765188513</v>
      </c>
      <c r="K266" s="303">
        <f t="shared" ref="K266:K298" si="41">ABS(E266-I266)</f>
        <v>0.14688295202740109</v>
      </c>
      <c r="M266" s="444">
        <f t="shared" ref="M266:M298" si="42">10^E266</f>
        <v>4878.997824803706</v>
      </c>
      <c r="N266" s="303">
        <f t="shared" ref="N266:N298" si="43">10^I266</f>
        <v>6842.4806277183143</v>
      </c>
      <c r="P266" s="303">
        <f t="shared" ref="P266:P298" si="44">ABS(M266-N266)</f>
        <v>1963.4828029146083</v>
      </c>
    </row>
    <row r="267" spans="5:16">
      <c r="E267" s="409">
        <f>'Módulo 2'!EU39</f>
        <v>3.7688702518672921</v>
      </c>
      <c r="F267" s="305">
        <f>'Módulo 2'!FL39</f>
        <v>5179.4522925816236</v>
      </c>
      <c r="G267" s="305">
        <f t="shared" si="38"/>
        <v>0.36157012949803224</v>
      </c>
      <c r="H267" s="305">
        <f t="shared" si="39"/>
        <v>1210211.0198484168</v>
      </c>
      <c r="I267" s="26">
        <f t="shared" si="40"/>
        <v>3.9213802565799281</v>
      </c>
      <c r="K267" s="303">
        <f t="shared" si="41"/>
        <v>0.15251000471263598</v>
      </c>
      <c r="M267" s="444">
        <f t="shared" si="42"/>
        <v>5873.1386270813018</v>
      </c>
      <c r="N267" s="303">
        <f t="shared" si="43"/>
        <v>8344.1145312100762</v>
      </c>
      <c r="P267" s="303">
        <f t="shared" si="44"/>
        <v>2470.9759041287743</v>
      </c>
    </row>
    <row r="268" spans="5:16">
      <c r="E268" s="409">
        <f>'Módulo 2'!EU40</f>
        <v>3.8377944139538647</v>
      </c>
      <c r="F268" s="305">
        <f>'Módulo 2'!FL40</f>
        <v>7582.8210786045802</v>
      </c>
      <c r="G268" s="305">
        <f t="shared" si="38"/>
        <v>0.42389261595005534</v>
      </c>
      <c r="H268" s="305">
        <f t="shared" si="39"/>
        <v>1422703.3398182017</v>
      </c>
      <c r="I268" s="26">
        <f t="shared" si="40"/>
        <v>3.9916335044243607</v>
      </c>
      <c r="K268" s="303">
        <f t="shared" si="41"/>
        <v>0.15383909047049604</v>
      </c>
      <c r="M268" s="444">
        <f t="shared" si="42"/>
        <v>6883.2637970461001</v>
      </c>
      <c r="N268" s="303">
        <f t="shared" si="43"/>
        <v>9809.1980792449558</v>
      </c>
      <c r="P268" s="303">
        <f t="shared" si="44"/>
        <v>2925.9342821988557</v>
      </c>
    </row>
    <row r="269" spans="5:16" ht="15.75" thickBot="1">
      <c r="E269" s="410">
        <f>'Módulo 2'!EU41</f>
        <v>3.8960612194243547</v>
      </c>
      <c r="F269" s="2">
        <f>'Módulo 2'!FL41</f>
        <v>10593.57474568507</v>
      </c>
      <c r="G269" s="2">
        <f t="shared" si="38"/>
        <v>0.48071835880536218</v>
      </c>
      <c r="H269" s="2">
        <f t="shared" si="39"/>
        <v>1617806.5811384213</v>
      </c>
      <c r="I269" s="28">
        <f t="shared" si="40"/>
        <v>4.0474457511668094</v>
      </c>
      <c r="K269" s="303">
        <f t="shared" si="41"/>
        <v>0.1513845317424547</v>
      </c>
      <c r="M269" s="444">
        <f t="shared" si="42"/>
        <v>7871.5674179862817</v>
      </c>
      <c r="N269" s="303">
        <f t="shared" si="43"/>
        <v>11154.388103369954</v>
      </c>
      <c r="P269" s="303">
        <f t="shared" si="44"/>
        <v>3282.8206853836728</v>
      </c>
    </row>
    <row r="270" spans="5:16">
      <c r="E270" s="440">
        <f>'Módulo 2'!GN13</f>
        <v>2.0562608173919834</v>
      </c>
      <c r="F270" s="48">
        <f>'Módulo 2'!HE13</f>
        <v>0.5251253119383632</v>
      </c>
      <c r="G270" s="48">
        <f>($C$2+$B$45*3*F270/$B$44)^$C$4/($C$3+($B$45*3*F270/$B$44)^$C$4)</f>
        <v>5.2907281396109328E-3</v>
      </c>
      <c r="H270" s="48">
        <f>G270*(4200000*(1-$B$44/100)+3*F270*($B$44*$B$45/10000))+(1-G270)*((1-$B$44/100)/4200000+$B$44/(3*$B$45*F270))^(-1)</f>
        <v>18165.41823611021</v>
      </c>
      <c r="I270" s="61">
        <f t="shared" si="40"/>
        <v>2.0977645548024144</v>
      </c>
      <c r="K270" s="303">
        <f t="shared" si="41"/>
        <v>4.1503737410431008E-2</v>
      </c>
      <c r="M270" s="444">
        <f t="shared" si="42"/>
        <v>113.8310697904549</v>
      </c>
      <c r="N270" s="303">
        <f t="shared" si="43"/>
        <v>125.24619903760328</v>
      </c>
      <c r="P270" s="303">
        <f t="shared" si="44"/>
        <v>11.415129247148371</v>
      </c>
    </row>
    <row r="271" spans="5:16">
      <c r="E271" s="409">
        <f>'Módulo 2'!GN14</f>
        <v>2.2578587189463541</v>
      </c>
      <c r="F271" s="305">
        <f>'Módulo 2'!HE14</f>
        <v>2.3457620677625113</v>
      </c>
      <c r="G271" s="305">
        <f t="shared" ref="G271:G298" si="45">($C$2+$B$45*3*F271/$B$44)^$C$4/($C$3+($B$45*3*F271/$B$44)^$C$4)</f>
        <v>7.0210303430569511E-3</v>
      </c>
      <c r="H271" s="305">
        <f t="shared" ref="H271:H298" si="46">G271*(4200000*(1-$B$44/100)+3*F271*($B$44*$B$45/10000))+(1-G271)*((1-$B$44/100)/4200000+$B$44/(3*$B$45*F271))^(-1)</f>
        <v>24126.266056576562</v>
      </c>
      <c r="I271" s="26">
        <f t="shared" ref="I271:I298" si="47">LOG(H271*0.00689476)</f>
        <v>2.2210092661700709</v>
      </c>
      <c r="K271" s="303">
        <f t="shared" si="41"/>
        <v>3.6849452776283265E-2</v>
      </c>
      <c r="M271" s="444">
        <f t="shared" si="42"/>
        <v>181.07509384234558</v>
      </c>
      <c r="N271" s="303">
        <f t="shared" si="43"/>
        <v>166.3448141562418</v>
      </c>
      <c r="P271" s="303">
        <f t="shared" si="44"/>
        <v>14.730279686103785</v>
      </c>
    </row>
    <row r="272" spans="5:16">
      <c r="E272" s="409">
        <f>'Módulo 2'!GN15</f>
        <v>2.5084837419631021</v>
      </c>
      <c r="F272" s="305">
        <f>'Módulo 2'!HE15</f>
        <v>10.465475904322574</v>
      </c>
      <c r="G272" s="305">
        <f t="shared" si="45"/>
        <v>1.3143867796157841E-2</v>
      </c>
      <c r="H272" s="305">
        <f t="shared" si="46"/>
        <v>45238.877878649633</v>
      </c>
      <c r="I272" s="26">
        <f t="shared" si="47"/>
        <v>2.4940309773904508</v>
      </c>
      <c r="K272" s="303">
        <f t="shared" si="41"/>
        <v>1.4452764572651322E-2</v>
      </c>
      <c r="M272" s="444">
        <f t="shared" si="42"/>
        <v>322.46586003065522</v>
      </c>
      <c r="N272" s="303">
        <f t="shared" si="43"/>
        <v>311.91120564259865</v>
      </c>
      <c r="P272" s="303">
        <f t="shared" si="44"/>
        <v>10.554654388056576</v>
      </c>
    </row>
    <row r="273" spans="5:16">
      <c r="E273" s="409">
        <f>'Módulo 2'!GN16</f>
        <v>3.0035756027247151</v>
      </c>
      <c r="F273" s="305">
        <f>'Módulo 2'!HE16</f>
        <v>118.87257752296541</v>
      </c>
      <c r="G273" s="305">
        <f t="shared" si="45"/>
        <v>5.6995734555365156E-2</v>
      </c>
      <c r="H273" s="305">
        <f t="shared" si="46"/>
        <v>196992.08592278126</v>
      </c>
      <c r="I273" s="26">
        <f t="shared" si="47"/>
        <v>3.1329679323067596</v>
      </c>
      <c r="K273" s="303">
        <f t="shared" si="41"/>
        <v>0.1293923295820445</v>
      </c>
      <c r="M273" s="444">
        <f t="shared" si="42"/>
        <v>1008.2671149480974</v>
      </c>
      <c r="N273" s="303">
        <f t="shared" si="43"/>
        <v>1358.2131543369564</v>
      </c>
      <c r="P273" s="303">
        <f t="shared" si="44"/>
        <v>349.94603938885905</v>
      </c>
    </row>
    <row r="274" spans="5:16">
      <c r="E274" s="409">
        <f>'Módulo 2'!GN17</f>
        <v>3.0926068955159365</v>
      </c>
      <c r="F274" s="305">
        <f>'Módulo 2'!HE17</f>
        <v>178.13935823664539</v>
      </c>
      <c r="G274" s="305">
        <f t="shared" si="45"/>
        <v>7.3518162301034196E-2</v>
      </c>
      <c r="H274" s="305">
        <f t="shared" si="46"/>
        <v>254348.63648606624</v>
      </c>
      <c r="I274" s="26">
        <f t="shared" si="47"/>
        <v>3.2439485672042534</v>
      </c>
      <c r="K274" s="303">
        <f t="shared" si="41"/>
        <v>0.15134167168831691</v>
      </c>
      <c r="M274" s="444">
        <f t="shared" si="42"/>
        <v>1237.6757890420349</v>
      </c>
      <c r="N274" s="303">
        <f t="shared" si="43"/>
        <v>1753.672804898672</v>
      </c>
      <c r="P274" s="303">
        <f t="shared" si="44"/>
        <v>515.99701585663706</v>
      </c>
    </row>
    <row r="275" spans="5:16">
      <c r="E275" s="409">
        <f>'Módulo 2'!GN18</f>
        <v>3.1439763987281695</v>
      </c>
      <c r="F275" s="305">
        <f>'Módulo 2'!HE18</f>
        <v>224.61662075728819</v>
      </c>
      <c r="G275" s="305">
        <f t="shared" si="45"/>
        <v>8.4946936358912248E-2</v>
      </c>
      <c r="H275" s="305">
        <f t="shared" si="46"/>
        <v>294070.57179151947</v>
      </c>
      <c r="I275" s="26">
        <f t="shared" si="47"/>
        <v>3.3069707193958027</v>
      </c>
      <c r="K275" s="303">
        <f t="shared" si="41"/>
        <v>0.1629943206676332</v>
      </c>
      <c r="M275" s="444">
        <f t="shared" si="42"/>
        <v>1393.0810953773446</v>
      </c>
      <c r="N275" s="303">
        <f t="shared" si="43"/>
        <v>2027.5460155652988</v>
      </c>
      <c r="P275" s="303">
        <f t="shared" si="44"/>
        <v>634.46492018795425</v>
      </c>
    </row>
    <row r="276" spans="5:16">
      <c r="E276" s="409">
        <f>'Módulo 2'!GN19</f>
        <v>3.180001362880299</v>
      </c>
      <c r="F276" s="305">
        <f>'Módulo 2'!HE19</f>
        <v>264.16897871799324</v>
      </c>
      <c r="G276" s="305">
        <f t="shared" si="45"/>
        <v>9.3903138035452666E-2</v>
      </c>
      <c r="H276" s="305">
        <f t="shared" si="46"/>
        <v>325224.65238174063</v>
      </c>
      <c r="I276" s="26">
        <f t="shared" si="47"/>
        <v>3.3507026115625211</v>
      </c>
      <c r="K276" s="303">
        <f t="shared" si="41"/>
        <v>0.17070124868222214</v>
      </c>
      <c r="M276" s="444">
        <f t="shared" si="42"/>
        <v>1513.5659982226543</v>
      </c>
      <c r="N276" s="303">
        <f t="shared" si="43"/>
        <v>2242.3459242555296</v>
      </c>
      <c r="P276" s="303">
        <f t="shared" si="44"/>
        <v>728.77992603287521</v>
      </c>
    </row>
    <row r="277" spans="5:16">
      <c r="E277" s="409">
        <f>'Módulo 2'!GN20</f>
        <v>3.2076657740590084</v>
      </c>
      <c r="F277" s="305">
        <f>'Módulo 2'!HE20</f>
        <v>299.17603513242807</v>
      </c>
      <c r="G277" s="305">
        <f t="shared" si="45"/>
        <v>0.10135223253485062</v>
      </c>
      <c r="H277" s="305">
        <f t="shared" si="46"/>
        <v>351153.03404232301</v>
      </c>
      <c r="I277" s="26">
        <f t="shared" si="47"/>
        <v>3.3840155785714248</v>
      </c>
      <c r="K277" s="303">
        <f t="shared" si="41"/>
        <v>0.17634980451241633</v>
      </c>
      <c r="M277" s="444">
        <f t="shared" si="42"/>
        <v>1613.1166507811661</v>
      </c>
      <c r="N277" s="303">
        <f t="shared" si="43"/>
        <v>2421.1158929936469</v>
      </c>
      <c r="P277" s="303">
        <f t="shared" si="44"/>
        <v>807.99924221248079</v>
      </c>
    </row>
    <row r="278" spans="5:16">
      <c r="E278" s="409">
        <f>'Módulo 2'!GN21</f>
        <v>3.2300709729729347</v>
      </c>
      <c r="F278" s="305">
        <f>'Módulo 2'!HE21</f>
        <v>330.8940336238108</v>
      </c>
      <c r="G278" s="305">
        <f t="shared" si="45"/>
        <v>0.10777114016405172</v>
      </c>
      <c r="H278" s="305">
        <f t="shared" si="46"/>
        <v>373507.55415167345</v>
      </c>
      <c r="I278" s="26">
        <f t="shared" si="47"/>
        <v>3.4108185432007545</v>
      </c>
      <c r="K278" s="303">
        <f t="shared" si="41"/>
        <v>0.18074757022781984</v>
      </c>
      <c r="M278" s="444">
        <f t="shared" si="42"/>
        <v>1698.5212043415838</v>
      </c>
      <c r="N278" s="303">
        <f t="shared" si="43"/>
        <v>2575.2449440627934</v>
      </c>
      <c r="P278" s="303">
        <f t="shared" si="44"/>
        <v>876.72373972120954</v>
      </c>
    </row>
    <row r="279" spans="5:16">
      <c r="E279" s="409">
        <f>'Módulo 2'!GN22</f>
        <v>3.24886565350229</v>
      </c>
      <c r="F279" s="305">
        <f>'Módulo 2'!HE22</f>
        <v>360.08497357424881</v>
      </c>
      <c r="G279" s="305">
        <f t="shared" si="45"/>
        <v>0.11343457169354894</v>
      </c>
      <c r="H279" s="305">
        <f t="shared" si="46"/>
        <v>393240.09726255736</v>
      </c>
      <c r="I279" s="26">
        <f t="shared" si="47"/>
        <v>3.4331769482463201</v>
      </c>
      <c r="K279" s="303">
        <f t="shared" si="41"/>
        <v>0.18431129474403019</v>
      </c>
      <c r="M279" s="444">
        <f t="shared" si="42"/>
        <v>1773.6407304691666</v>
      </c>
      <c r="N279" s="303">
        <f t="shared" si="43"/>
        <v>2711.2960930019894</v>
      </c>
      <c r="P279" s="303">
        <f t="shared" si="44"/>
        <v>937.65536253282289</v>
      </c>
    </row>
    <row r="280" spans="5:16">
      <c r="E280" s="409">
        <f>'Módulo 2'!GN23</f>
        <v>3.2650305317875086</v>
      </c>
      <c r="F280" s="305">
        <f>'Módulo 2'!HE23</f>
        <v>387.2534133290273</v>
      </c>
      <c r="G280" s="305">
        <f t="shared" si="45"/>
        <v>0.11851683096345916</v>
      </c>
      <c r="H280" s="305">
        <f t="shared" si="46"/>
        <v>410954.8548363818</v>
      </c>
      <c r="I280" s="26">
        <f t="shared" si="47"/>
        <v>3.4523132687735765</v>
      </c>
      <c r="K280" s="303">
        <f t="shared" si="41"/>
        <v>0.1872827369860679</v>
      </c>
      <c r="M280" s="444">
        <f t="shared" si="42"/>
        <v>1840.9014160425902</v>
      </c>
      <c r="N280" s="303">
        <f t="shared" si="43"/>
        <v>2833.4350949316954</v>
      </c>
      <c r="P280" s="303">
        <f t="shared" si="44"/>
        <v>992.5336788891052</v>
      </c>
    </row>
    <row r="281" spans="5:16">
      <c r="E281" s="409">
        <f>'Módulo 2'!GN24</f>
        <v>3.2791960404798246</v>
      </c>
      <c r="F281" s="305">
        <f>'Módulo 2'!HE24</f>
        <v>412.75441136944539</v>
      </c>
      <c r="G281" s="305">
        <f t="shared" si="45"/>
        <v>0.12313618331913247</v>
      </c>
      <c r="H281" s="305">
        <f t="shared" si="46"/>
        <v>427061.90290277859</v>
      </c>
      <c r="I281" s="26">
        <f t="shared" si="47"/>
        <v>3.4690099842572333</v>
      </c>
      <c r="K281" s="303">
        <f t="shared" si="41"/>
        <v>0.18981394377740868</v>
      </c>
      <c r="M281" s="444">
        <f t="shared" si="42"/>
        <v>1901.9366201557909</v>
      </c>
      <c r="N281" s="303">
        <f t="shared" si="43"/>
        <v>2944.4893256579639</v>
      </c>
      <c r="P281" s="303">
        <f t="shared" si="44"/>
        <v>1042.552705502173</v>
      </c>
    </row>
    <row r="282" spans="5:16">
      <c r="E282" s="409">
        <f>'Módulo 2'!GN25</f>
        <v>3.2917912167114176</v>
      </c>
      <c r="F282" s="305">
        <f>'Módulo 2'!HE25</f>
        <v>436.8492934892854</v>
      </c>
      <c r="G282" s="305">
        <f t="shared" si="45"/>
        <v>0.12737693722205926</v>
      </c>
      <c r="H282" s="305">
        <f t="shared" si="46"/>
        <v>441853.65834400768</v>
      </c>
      <c r="I282" s="26">
        <f t="shared" si="47"/>
        <v>3.4837976085014097</v>
      </c>
      <c r="K282" s="303">
        <f t="shared" si="41"/>
        <v>0.19200639178999213</v>
      </c>
      <c r="M282" s="444">
        <f t="shared" si="42"/>
        <v>1957.9032023149118</v>
      </c>
      <c r="N282" s="303">
        <f t="shared" si="43"/>
        <v>3046.4749294039302</v>
      </c>
      <c r="P282" s="303">
        <f t="shared" si="44"/>
        <v>1088.5717270890184</v>
      </c>
    </row>
    <row r="283" spans="5:16">
      <c r="E283" s="409">
        <f>'Módulo 2'!GN26</f>
        <v>3.3031211029774417</v>
      </c>
      <c r="F283" s="305">
        <f>'Módulo 2'!HE26</f>
        <v>459.73715750661961</v>
      </c>
      <c r="G283" s="305">
        <f t="shared" si="45"/>
        <v>0.13130152331143136</v>
      </c>
      <c r="H283" s="305">
        <f t="shared" si="46"/>
        <v>455546.71286430798</v>
      </c>
      <c r="I283" s="26">
        <f t="shared" si="47"/>
        <v>3.497052070600998</v>
      </c>
      <c r="K283" s="303">
        <f t="shared" si="41"/>
        <v>0.19393096762355633</v>
      </c>
      <c r="M283" s="444">
        <f t="shared" si="42"/>
        <v>2009.6531260779113</v>
      </c>
      <c r="N283" s="303">
        <f t="shared" si="43"/>
        <v>3140.8852539883169</v>
      </c>
      <c r="P283" s="303">
        <f t="shared" si="44"/>
        <v>1131.2321279104056</v>
      </c>
    </row>
    <row r="284" spans="5:16">
      <c r="E284" s="409">
        <f>'Módulo 2'!GN27</f>
        <v>3.3134102424377407</v>
      </c>
      <c r="F284" s="305">
        <f>'Módulo 2'!HE27</f>
        <v>481.57391119325689</v>
      </c>
      <c r="G284" s="305">
        <f t="shared" si="45"/>
        <v>0.13495758916555869</v>
      </c>
      <c r="H284" s="305">
        <f t="shared" si="46"/>
        <v>468306.41037914634</v>
      </c>
      <c r="I284" s="26">
        <f t="shared" si="47"/>
        <v>3.5090492560315476</v>
      </c>
      <c r="K284" s="303">
        <f t="shared" si="41"/>
        <v>0.19563901359380687</v>
      </c>
      <c r="M284" s="444">
        <f t="shared" si="42"/>
        <v>2057.833545025213</v>
      </c>
      <c r="N284" s="303">
        <f t="shared" si="43"/>
        <v>3228.8603060257224</v>
      </c>
      <c r="P284" s="303">
        <f t="shared" si="44"/>
        <v>1171.0267610005094</v>
      </c>
    </row>
    <row r="285" spans="5:16">
      <c r="E285" s="409">
        <f>'Módulo 2'!GN28</f>
        <v>3.3228286536264857</v>
      </c>
      <c r="F285" s="305">
        <f>'Módulo 2'!HE28</f>
        <v>502.48439979188799</v>
      </c>
      <c r="G285" s="305">
        <f t="shared" si="45"/>
        <v>0.13838240515784103</v>
      </c>
      <c r="H285" s="305">
        <f t="shared" si="46"/>
        <v>480262.11287795281</v>
      </c>
      <c r="I285" s="26">
        <f t="shared" si="47"/>
        <v>3.5199974805817877</v>
      </c>
      <c r="K285" s="303">
        <f t="shared" si="41"/>
        <v>0.19716882695530202</v>
      </c>
      <c r="M285" s="444">
        <f t="shared" si="42"/>
        <v>2102.9485795681408</v>
      </c>
      <c r="N285" s="303">
        <f t="shared" si="43"/>
        <v>3311.2920053863936</v>
      </c>
      <c r="P285" s="303">
        <f t="shared" si="44"/>
        <v>1208.3434258182529</v>
      </c>
    </row>
    <row r="286" spans="5:16">
      <c r="E286" s="409">
        <f>'Módulo 2'!GN29</f>
        <v>3.3315081199817942</v>
      </c>
      <c r="F286" s="305">
        <f>'Módulo 2'!HE29</f>
        <v>522.5704670208587</v>
      </c>
      <c r="G286" s="305">
        <f t="shared" si="45"/>
        <v>0.14160572607254882</v>
      </c>
      <c r="H286" s="305">
        <f t="shared" si="46"/>
        <v>491517.11760389979</v>
      </c>
      <c r="I286" s="26">
        <f t="shared" si="47"/>
        <v>3.5300578005960777</v>
      </c>
      <c r="K286" s="303">
        <f t="shared" si="41"/>
        <v>0.19854968061428346</v>
      </c>
      <c r="M286" s="444">
        <f t="shared" si="42"/>
        <v>2145.3992278607457</v>
      </c>
      <c r="N286" s="303">
        <f t="shared" si="43"/>
        <v>3388.8925617706645</v>
      </c>
      <c r="P286" s="303">
        <f t="shared" si="44"/>
        <v>1243.4933339099189</v>
      </c>
    </row>
    <row r="287" spans="5:16">
      <c r="E287" s="409">
        <f>'Módulo 2'!GN30</f>
        <v>3.339552825333453</v>
      </c>
      <c r="F287" s="305">
        <f>'Módulo 2'!HE30</f>
        <v>541.9165042286636</v>
      </c>
      <c r="G287" s="305">
        <f t="shared" si="45"/>
        <v>0.14465171974831942</v>
      </c>
      <c r="H287" s="305">
        <f t="shared" si="46"/>
        <v>502155.3421637381</v>
      </c>
      <c r="I287" s="26">
        <f t="shared" si="47"/>
        <v>3.5393572406807485</v>
      </c>
      <c r="K287" s="303">
        <f t="shared" si="41"/>
        <v>0.19980441534729554</v>
      </c>
      <c r="M287" s="444">
        <f t="shared" si="42"/>
        <v>2185.510137630461</v>
      </c>
      <c r="N287" s="303">
        <f t="shared" si="43"/>
        <v>3462.2405669368582</v>
      </c>
      <c r="P287" s="303">
        <f t="shared" si="44"/>
        <v>1276.7304293063971</v>
      </c>
    </row>
    <row r="288" spans="5:16">
      <c r="E288" s="409">
        <f>'Módulo 2'!GN31</f>
        <v>3.3470465362989654</v>
      </c>
      <c r="F288" s="305">
        <f>'Módulo 2'!HE31</f>
        <v>560.593384424227</v>
      </c>
      <c r="G288" s="305">
        <f t="shared" si="45"/>
        <v>0.14754030789007078</v>
      </c>
      <c r="H288" s="305">
        <f t="shared" si="46"/>
        <v>512245.97287986899</v>
      </c>
      <c r="I288" s="26">
        <f t="shared" si="47"/>
        <v>3.5479977061966541</v>
      </c>
      <c r="K288" s="303">
        <f t="shared" si="41"/>
        <v>0.20095116989768869</v>
      </c>
      <c r="M288" s="444">
        <f t="shared" si="42"/>
        <v>2223.5481394931162</v>
      </c>
      <c r="N288" s="303">
        <f t="shared" si="43"/>
        <v>3531.8130439732063</v>
      </c>
      <c r="P288" s="303">
        <f t="shared" si="44"/>
        <v>1308.2649044800901</v>
      </c>
    </row>
    <row r="289" spans="5:16">
      <c r="E289" s="409">
        <f>'Módulo 2'!GN32</f>
        <v>3.354057594111461</v>
      </c>
      <c r="F289" s="305">
        <f>'Módulo 2'!HE32</f>
        <v>578.66132202574818</v>
      </c>
      <c r="G289" s="305">
        <f t="shared" si="45"/>
        <v>0.15028812317456139</v>
      </c>
      <c r="H289" s="305">
        <f t="shared" si="46"/>
        <v>521846.78343773924</v>
      </c>
      <c r="I289" s="26">
        <f t="shared" si="47"/>
        <v>3.5560621643041572</v>
      </c>
      <c r="K289" s="303">
        <f t="shared" si="41"/>
        <v>0.20200457019269624</v>
      </c>
      <c r="M289" s="444">
        <f t="shared" si="42"/>
        <v>2259.7354259385247</v>
      </c>
      <c r="N289" s="303">
        <f t="shared" si="43"/>
        <v>3598.0083285751921</v>
      </c>
      <c r="P289" s="303">
        <f t="shared" si="44"/>
        <v>1338.2729026366674</v>
      </c>
    </row>
    <row r="290" spans="5:16">
      <c r="E290" s="409">
        <f>'Módulo 2'!GN33</f>
        <v>3.3606424709598715</v>
      </c>
      <c r="F290" s="305">
        <f>'Módulo 2'!HE33</f>
        <v>596.17199708325882</v>
      </c>
      <c r="G290" s="305">
        <f t="shared" si="45"/>
        <v>0.15290920820316029</v>
      </c>
      <c r="H290" s="305">
        <f t="shared" si="46"/>
        <v>531006.558789431</v>
      </c>
      <c r="I290" s="26">
        <f t="shared" si="47"/>
        <v>3.5636190387530426</v>
      </c>
      <c r="K290" s="303">
        <f t="shared" si="41"/>
        <v>0.20297656779317119</v>
      </c>
      <c r="M290" s="444">
        <f t="shared" si="42"/>
        <v>2294.259142181756</v>
      </c>
      <c r="N290" s="303">
        <f t="shared" si="43"/>
        <v>3661.1627812790221</v>
      </c>
      <c r="P290" s="303">
        <f t="shared" si="44"/>
        <v>1366.903639097266</v>
      </c>
    </row>
    <row r="291" spans="5:16">
      <c r="E291" s="409">
        <f>'Módulo 2'!GN34</f>
        <v>3.3668483588790656</v>
      </c>
      <c r="F291" s="305">
        <f>'Módulo 2'!HE34</f>
        <v>613.1701631407409</v>
      </c>
      <c r="G291" s="305">
        <f t="shared" si="45"/>
        <v>0.15541553616918746</v>
      </c>
      <c r="H291" s="305">
        <f t="shared" si="46"/>
        <v>539766.9010410686</v>
      </c>
      <c r="I291" s="26">
        <f t="shared" si="47"/>
        <v>3.570725403134742</v>
      </c>
      <c r="K291" s="303">
        <f t="shared" si="41"/>
        <v>0.20387704425567632</v>
      </c>
      <c r="M291" s="444">
        <f t="shared" si="42"/>
        <v>2327.2785078928423</v>
      </c>
      <c r="N291" s="303">
        <f t="shared" si="43"/>
        <v>3721.5632386219181</v>
      </c>
      <c r="P291" s="303">
        <f t="shared" si="44"/>
        <v>1394.2847307290758</v>
      </c>
    </row>
    <row r="292" spans="5:16">
      <c r="E292" s="409">
        <f>'Módulo 2'!GN35</f>
        <v>3.3727150904438465</v>
      </c>
      <c r="F292" s="305">
        <f>'Módulo 2'!HE35</f>
        <v>629.69488457646526</v>
      </c>
      <c r="G292" s="305">
        <f t="shared" si="45"/>
        <v>0.15781740554994597</v>
      </c>
      <c r="H292" s="305">
        <f t="shared" si="46"/>
        <v>548163.59859476157</v>
      </c>
      <c r="I292" s="26">
        <f t="shared" si="47"/>
        <v>3.5774293457589139</v>
      </c>
      <c r="K292" s="303">
        <f t="shared" si="41"/>
        <v>0.20471425531506737</v>
      </c>
      <c r="M292" s="444">
        <f t="shared" si="42"/>
        <v>2358.930200025869</v>
      </c>
      <c r="N292" s="303">
        <f t="shared" si="43"/>
        <v>3779.4564530472212</v>
      </c>
      <c r="P292" s="303">
        <f t="shared" si="44"/>
        <v>1420.5262530213522</v>
      </c>
    </row>
    <row r="293" spans="5:16">
      <c r="E293" s="409">
        <f>'Módulo 2'!GN36</f>
        <v>3.498709507868158</v>
      </c>
      <c r="F293" s="305">
        <f>'Módulo 2'!HE36</f>
        <v>1120.1597857807458</v>
      </c>
      <c r="G293" s="305">
        <f t="shared" si="45"/>
        <v>0.21751431246968062</v>
      </c>
      <c r="H293" s="305">
        <f t="shared" si="46"/>
        <v>757318.50911853008</v>
      </c>
      <c r="I293" s="26">
        <f t="shared" si="47"/>
        <v>3.7177977246567258</v>
      </c>
      <c r="K293" s="303">
        <f t="shared" si="41"/>
        <v>0.21908821678856771</v>
      </c>
      <c r="M293" s="444">
        <f t="shared" si="42"/>
        <v>3152.8950005067086</v>
      </c>
      <c r="N293" s="303">
        <f t="shared" si="43"/>
        <v>5221.5293639300844</v>
      </c>
      <c r="P293" s="303">
        <f t="shared" si="44"/>
        <v>2068.6343634233758</v>
      </c>
    </row>
    <row r="294" spans="5:16">
      <c r="E294" s="409">
        <f>'Módulo 2'!GN37</f>
        <v>3.6128079021696911</v>
      </c>
      <c r="F294" s="305">
        <f>'Módulo 2'!HE37</f>
        <v>1908.2851480463269</v>
      </c>
      <c r="G294" s="305">
        <f t="shared" si="45"/>
        <v>0.28599809126113285</v>
      </c>
      <c r="H294" s="305">
        <f t="shared" si="46"/>
        <v>998373.16846079251</v>
      </c>
      <c r="I294" s="26">
        <f t="shared" si="47"/>
        <v>3.8378120541172613</v>
      </c>
      <c r="K294" s="303">
        <f t="shared" si="41"/>
        <v>0.22500415194757029</v>
      </c>
      <c r="M294" s="444">
        <f t="shared" si="42"/>
        <v>4100.2270097322835</v>
      </c>
      <c r="N294" s="303">
        <f t="shared" si="43"/>
        <v>6883.5433869767367</v>
      </c>
      <c r="P294" s="303">
        <f t="shared" si="44"/>
        <v>2783.3163772444532</v>
      </c>
    </row>
    <row r="295" spans="5:16">
      <c r="E295" s="409">
        <f>'Módulo 2'!GN38</f>
        <v>3.7141621694471314</v>
      </c>
      <c r="F295" s="305">
        <f>'Módulo 2'!HE38</f>
        <v>3098.4737375966706</v>
      </c>
      <c r="G295" s="305">
        <f t="shared" si="45"/>
        <v>0.35841784767305224</v>
      </c>
      <c r="H295" s="305">
        <f t="shared" si="46"/>
        <v>1254688.1043433761</v>
      </c>
      <c r="I295" s="26">
        <f t="shared" si="47"/>
        <v>3.9370549338801997</v>
      </c>
      <c r="K295" s="303">
        <f t="shared" si="41"/>
        <v>0.22289276443306827</v>
      </c>
      <c r="M295" s="444">
        <f t="shared" si="42"/>
        <v>5178.0014706552893</v>
      </c>
      <c r="N295" s="303">
        <f t="shared" si="43"/>
        <v>8650.7733543025406</v>
      </c>
      <c r="P295" s="303">
        <f t="shared" si="44"/>
        <v>3472.7718836472513</v>
      </c>
    </row>
    <row r="296" spans="5:16">
      <c r="E296" s="409">
        <f>'Módulo 2'!GN39</f>
        <v>3.8026666521216699</v>
      </c>
      <c r="F296" s="305">
        <f>'Módulo 2'!HE39</f>
        <v>4772.2303687633012</v>
      </c>
      <c r="G296" s="305">
        <f t="shared" si="45"/>
        <v>0.42906443973730241</v>
      </c>
      <c r="H296" s="305">
        <f t="shared" si="46"/>
        <v>1506332.7610207687</v>
      </c>
      <c r="I296" s="26">
        <f t="shared" si="47"/>
        <v>4.0164400750062441</v>
      </c>
      <c r="K296" s="303">
        <f t="shared" si="41"/>
        <v>0.21377342288457424</v>
      </c>
      <c r="M296" s="444">
        <f t="shared" si="42"/>
        <v>6348.4346316800047</v>
      </c>
      <c r="N296" s="303">
        <f t="shared" si="43"/>
        <v>10385.802867375554</v>
      </c>
      <c r="P296" s="303">
        <f t="shared" si="44"/>
        <v>4037.3682356955496</v>
      </c>
    </row>
    <row r="297" spans="5:16">
      <c r="E297" s="409">
        <f>'Módulo 2'!GN40</f>
        <v>3.8788018280458441</v>
      </c>
      <c r="F297" s="305">
        <f>'Módulo 2'!HE40</f>
        <v>6938.9185129708312</v>
      </c>
      <c r="G297" s="305">
        <f t="shared" si="45"/>
        <v>0.4928603928183235</v>
      </c>
      <c r="H297" s="305">
        <f t="shared" si="46"/>
        <v>1735216.6951822545</v>
      </c>
      <c r="I297" s="26">
        <f t="shared" si="47"/>
        <v>4.0778728709387524</v>
      </c>
      <c r="K297" s="303">
        <f t="shared" si="41"/>
        <v>0.19907104289290833</v>
      </c>
      <c r="M297" s="444">
        <f t="shared" si="42"/>
        <v>7564.8762505782643</v>
      </c>
      <c r="N297" s="303">
        <f t="shared" si="43"/>
        <v>11963.902661274818</v>
      </c>
      <c r="P297" s="303">
        <f t="shared" si="44"/>
        <v>4399.0264106965542</v>
      </c>
    </row>
    <row r="298" spans="5:16" ht="15.75" thickBot="1">
      <c r="E298" s="410">
        <f>'Módulo 2'!GN41</f>
        <v>3.9434573083040845</v>
      </c>
      <c r="F298" s="2">
        <f>'Módulo 2'!HE41</f>
        <v>9479.528935372542</v>
      </c>
      <c r="G298" s="2">
        <f t="shared" si="45"/>
        <v>0.54630791520642863</v>
      </c>
      <c r="H298" s="2">
        <f t="shared" si="46"/>
        <v>1928450.9645928391</v>
      </c>
      <c r="I298" s="28">
        <f t="shared" si="47"/>
        <v>4.1237277537820241</v>
      </c>
      <c r="K298" s="303">
        <f t="shared" si="41"/>
        <v>0.18027044547793958</v>
      </c>
      <c r="M298" s="444">
        <f t="shared" si="42"/>
        <v>8779.2478174011612</v>
      </c>
      <c r="N298" s="303">
        <f t="shared" si="43"/>
        <v>13296.206572636145</v>
      </c>
      <c r="P298" s="303">
        <f t="shared" si="44"/>
        <v>4516.958755234984</v>
      </c>
    </row>
    <row r="299" spans="5:16">
      <c r="E299" s="399"/>
    </row>
    <row r="300" spans="5:16">
      <c r="E300" s="399"/>
    </row>
    <row r="301" spans="5:16">
      <c r="E301" s="399"/>
    </row>
    <row r="302" spans="5:16">
      <c r="E302" s="399"/>
    </row>
    <row r="303" spans="5:16">
      <c r="E303" s="399"/>
    </row>
    <row r="304" spans="5:16">
      <c r="E304" s="399"/>
    </row>
    <row r="305" spans="5:5">
      <c r="E305" s="399"/>
    </row>
    <row r="306" spans="5:5">
      <c r="E306" s="399"/>
    </row>
  </sheetData>
  <mergeCells count="11">
    <mergeCell ref="A23:C23"/>
    <mergeCell ref="A7:C7"/>
    <mergeCell ref="F7:I7"/>
    <mergeCell ref="A11:C11"/>
    <mergeCell ref="A15:C15"/>
    <mergeCell ref="A19:C19"/>
    <mergeCell ref="A27:C27"/>
    <mergeCell ref="A31:C31"/>
    <mergeCell ref="A35:C35"/>
    <mergeCell ref="A39:C39"/>
    <mergeCell ref="A43:C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2:AA306"/>
  <sheetViews>
    <sheetView workbookViewId="0">
      <selection activeCell="G9" sqref="G9"/>
    </sheetView>
  </sheetViews>
  <sheetFormatPr baseColWidth="10" defaultRowHeight="15"/>
  <cols>
    <col min="1" max="4" width="11.42578125" style="303"/>
    <col min="5" max="5" width="14.42578125" style="303" bestFit="1" customWidth="1"/>
    <col min="6" max="6" width="10.5703125" style="303" bestFit="1" customWidth="1"/>
    <col min="7" max="7" width="6.5703125" style="303" bestFit="1" customWidth="1"/>
    <col min="8" max="8" width="11.42578125" style="303"/>
    <col min="9" max="9" width="14.42578125" style="303" bestFit="1" customWidth="1"/>
    <col min="10" max="16384" width="11.42578125" style="303"/>
  </cols>
  <sheetData>
    <row r="2" spans="1:16">
      <c r="B2" s="303" t="s">
        <v>137</v>
      </c>
      <c r="C2" s="303">
        <v>381.73102418293433</v>
      </c>
      <c r="M2" s="303" t="s">
        <v>160</v>
      </c>
      <c r="N2" s="303">
        <f>SUM(K9:K298)</f>
        <v>28.547927987289835</v>
      </c>
    </row>
    <row r="3" spans="1:16">
      <c r="B3" s="303" t="s">
        <v>138</v>
      </c>
      <c r="C3" s="303">
        <v>33044.888758682602</v>
      </c>
      <c r="N3" s="303">
        <f>SUM(P9:P298)</f>
        <v>252756.43011051585</v>
      </c>
    </row>
    <row r="4" spans="1:16">
      <c r="B4" s="303" t="s">
        <v>139</v>
      </c>
      <c r="C4" s="303">
        <v>0.90506588245815578</v>
      </c>
    </row>
    <row r="6" spans="1:16" ht="15.75" thickBot="1"/>
    <row r="7" spans="1:16" ht="15.75" thickBot="1">
      <c r="A7" s="459" t="s">
        <v>142</v>
      </c>
      <c r="B7" s="465"/>
      <c r="C7" s="460"/>
      <c r="D7" s="49"/>
      <c r="E7" s="400" t="s">
        <v>105</v>
      </c>
      <c r="F7" s="459" t="s">
        <v>140</v>
      </c>
      <c r="G7" s="465"/>
      <c r="H7" s="465"/>
      <c r="I7" s="460"/>
    </row>
    <row r="8" spans="1:16" ht="15.75" thickBot="1">
      <c r="A8" s="249" t="s">
        <v>22</v>
      </c>
      <c r="B8" s="250">
        <f>Módulo1!AU3</f>
        <v>17.395</v>
      </c>
      <c r="C8" s="251" t="s">
        <v>21</v>
      </c>
      <c r="D8" s="49"/>
      <c r="E8" s="64" t="s">
        <v>38</v>
      </c>
      <c r="F8" s="335" t="s">
        <v>65</v>
      </c>
      <c r="G8" s="216" t="s">
        <v>136</v>
      </c>
      <c r="H8" s="216" t="s">
        <v>141</v>
      </c>
      <c r="I8" s="240" t="s">
        <v>38</v>
      </c>
      <c r="K8" s="62" t="s">
        <v>147</v>
      </c>
    </row>
    <row r="9" spans="1:16" ht="15.75" thickBot="1">
      <c r="A9" s="327" t="s">
        <v>23</v>
      </c>
      <c r="B9" s="439">
        <f>Módulo1!AU4</f>
        <v>66.74331704512791</v>
      </c>
      <c r="C9" s="329" t="s">
        <v>21</v>
      </c>
      <c r="D9" s="401"/>
      <c r="E9" s="403">
        <f>Módulo1!O13</f>
        <v>1.8875814392934021</v>
      </c>
      <c r="F9" s="411">
        <f>Módulo1!AN13</f>
        <v>1.5873901841108371</v>
      </c>
      <c r="G9" s="412">
        <f t="shared" ref="G9:G37" si="0">($C$2+$B$9*3*F9/$B$8)^$C$4/($C$3+($B$9*3*F9/$B$8)^$C$4)</f>
        <v>6.8509732783731221E-3</v>
      </c>
      <c r="H9" s="413">
        <f t="shared" ref="H9:H37" si="1">G9*(4200000*(1-$B$8/100)+3*F9*($B$8*$B$9/10000))+(1-G9)*((1-$B$8/100)/4200000+$B$8/(3*$B$9*F9))^(-1)</f>
        <v>23786.985835777752</v>
      </c>
      <c r="I9" s="414">
        <f>LOG(H9*0.00689476)</f>
        <v>2.2148585673651966</v>
      </c>
      <c r="K9" s="303">
        <f>ABS(E9-I9)</f>
        <v>0.32727712807179454</v>
      </c>
      <c r="M9" s="444">
        <f>10^E9</f>
        <v>77.193625619744168</v>
      </c>
      <c r="N9" s="303">
        <f>10^I9</f>
        <v>164.00555846108705</v>
      </c>
      <c r="P9" s="303">
        <f>ABS(M9-N9)</f>
        <v>86.81193284134288</v>
      </c>
    </row>
    <row r="10" spans="1:16" ht="15.75" thickBot="1">
      <c r="C10" s="306"/>
      <c r="D10" s="401"/>
      <c r="E10" s="403">
        <f>Módulo1!O14</f>
        <v>2.148710004670126</v>
      </c>
      <c r="F10" s="418">
        <f>Módulo1!AN14</f>
        <v>11.28542808007416</v>
      </c>
      <c r="G10" s="419">
        <f t="shared" si="0"/>
        <v>8.5429720452955896E-3</v>
      </c>
      <c r="H10" s="71">
        <f t="shared" si="1"/>
        <v>29767.897202968543</v>
      </c>
      <c r="I10" s="417">
        <f t="shared" ref="I10:I73" si="2">LOG(H10*0.00689476)</f>
        <v>2.312267310672977</v>
      </c>
      <c r="K10" s="303">
        <f t="shared" ref="K10:K73" si="3">ABS(E10-I10)</f>
        <v>0.16355730600285101</v>
      </c>
      <c r="M10" s="444">
        <f t="shared" ref="M10:M73" si="4">10^E10</f>
        <v>140.83480755501594</v>
      </c>
      <c r="N10" s="303">
        <f t="shared" ref="N10:N73" si="5">10^I10</f>
        <v>205.24250691913952</v>
      </c>
      <c r="P10" s="303">
        <f t="shared" ref="P10:P73" si="6">ABS(M10-N10)</f>
        <v>64.407699364123573</v>
      </c>
    </row>
    <row r="11" spans="1:16" ht="15.75" thickBot="1">
      <c r="A11" s="459" t="s">
        <v>144</v>
      </c>
      <c r="B11" s="465"/>
      <c r="C11" s="460"/>
      <c r="D11" s="401"/>
      <c r="E11" s="403">
        <f>Módulo1!O15</f>
        <v>2.506354677400898</v>
      </c>
      <c r="F11" s="405">
        <f>Módulo1!AN15</f>
        <v>65.445527302809225</v>
      </c>
      <c r="G11" s="196">
        <f t="shared" si="0"/>
        <v>1.7403712996758729E-2</v>
      </c>
      <c r="H11" s="305">
        <f t="shared" si="1"/>
        <v>61121.121059286146</v>
      </c>
      <c r="I11" s="26">
        <f t="shared" si="2"/>
        <v>2.6247104646968027</v>
      </c>
      <c r="K11" s="303">
        <f t="shared" si="3"/>
        <v>0.11835578729590468</v>
      </c>
      <c r="M11" s="444">
        <f t="shared" si="4"/>
        <v>320.8888873687456</v>
      </c>
      <c r="N11" s="303">
        <f t="shared" si="5"/>
        <v>421.41546063472401</v>
      </c>
      <c r="P11" s="303">
        <f t="shared" si="6"/>
        <v>100.52657326597841</v>
      </c>
    </row>
    <row r="12" spans="1:16">
      <c r="A12" s="249" t="s">
        <v>22</v>
      </c>
      <c r="B12" s="250">
        <f>Módulo1!CO3</f>
        <v>16.100000000000001</v>
      </c>
      <c r="C12" s="251" t="s">
        <v>21</v>
      </c>
      <c r="D12" s="401"/>
      <c r="E12" s="403">
        <f>Módulo1!O16</f>
        <v>3.232662340739211</v>
      </c>
      <c r="F12" s="405">
        <f>Módulo1!AN16</f>
        <v>801.10612433966537</v>
      </c>
      <c r="G12" s="196">
        <f t="shared" si="0"/>
        <v>0.10891061266590332</v>
      </c>
      <c r="H12" s="305">
        <f t="shared" si="1"/>
        <v>386088.13172479375</v>
      </c>
      <c r="I12" s="26">
        <f t="shared" si="2"/>
        <v>3.4252056050995678</v>
      </c>
      <c r="K12" s="303">
        <f t="shared" si="3"/>
        <v>0.19254326436035685</v>
      </c>
      <c r="M12" s="444">
        <f t="shared" si="4"/>
        <v>1708.6863133936479</v>
      </c>
      <c r="N12" s="303">
        <f t="shared" si="5"/>
        <v>2661.9850070908387</v>
      </c>
      <c r="P12" s="303">
        <f t="shared" si="6"/>
        <v>953.29869369719086</v>
      </c>
    </row>
    <row r="13" spans="1:16" ht="15.75" thickBot="1">
      <c r="A13" s="327" t="s">
        <v>23</v>
      </c>
      <c r="B13" s="439">
        <f>Módulo1!CO4</f>
        <v>72.608695652173907</v>
      </c>
      <c r="C13" s="329" t="s">
        <v>21</v>
      </c>
      <c r="D13" s="401"/>
      <c r="E13" s="403">
        <f>Módulo1!O17</f>
        <v>3.3565719542032184</v>
      </c>
      <c r="F13" s="405">
        <f>Módulo1!AN17</f>
        <v>1170.3274880002159</v>
      </c>
      <c r="G13" s="196">
        <f t="shared" si="0"/>
        <v>0.1454886980206182</v>
      </c>
      <c r="H13" s="305">
        <f t="shared" si="1"/>
        <v>516300.27383311029</v>
      </c>
      <c r="I13" s="26">
        <f t="shared" si="2"/>
        <v>3.5514215087860248</v>
      </c>
      <c r="K13" s="303">
        <f t="shared" si="3"/>
        <v>0.19484955458280639</v>
      </c>
      <c r="M13" s="444">
        <f t="shared" si="4"/>
        <v>2272.8561724239562</v>
      </c>
      <c r="N13" s="303">
        <f t="shared" si="5"/>
        <v>3559.7664760135799</v>
      </c>
      <c r="P13" s="303">
        <f t="shared" si="6"/>
        <v>1286.9103035896237</v>
      </c>
    </row>
    <row r="14" spans="1:16" ht="15.75" thickBot="1">
      <c r="D14" s="401"/>
      <c r="E14" s="403">
        <f>Módulo1!O18</f>
        <v>3.4262915145103152</v>
      </c>
      <c r="F14" s="405">
        <f>Módulo1!AN18</f>
        <v>1447.4711921450553</v>
      </c>
      <c r="G14" s="196">
        <f t="shared" si="0"/>
        <v>0.17037875735363678</v>
      </c>
      <c r="H14" s="305">
        <f t="shared" si="1"/>
        <v>604977.26136599761</v>
      </c>
      <c r="I14" s="26">
        <f t="shared" si="2"/>
        <v>3.6202582049960168</v>
      </c>
      <c r="K14" s="303">
        <f t="shared" si="3"/>
        <v>0.19396669048570159</v>
      </c>
      <c r="M14" s="444">
        <f t="shared" si="4"/>
        <v>2668.6493595629063</v>
      </c>
      <c r="N14" s="303">
        <f t="shared" si="5"/>
        <v>4171.1730225758311</v>
      </c>
      <c r="P14" s="303">
        <f t="shared" si="6"/>
        <v>1502.5236630129248</v>
      </c>
    </row>
    <row r="15" spans="1:16" ht="15.75" thickBot="1">
      <c r="A15" s="459" t="s">
        <v>143</v>
      </c>
      <c r="B15" s="465"/>
      <c r="C15" s="460"/>
      <c r="D15" s="401"/>
      <c r="E15" s="403">
        <f>Módulo1!O19</f>
        <v>3.4743246831494377</v>
      </c>
      <c r="F15" s="405">
        <f>Módulo1!AN19</f>
        <v>1676.1157400960371</v>
      </c>
      <c r="G15" s="196">
        <f t="shared" si="0"/>
        <v>0.18953507269362196</v>
      </c>
      <c r="H15" s="305">
        <f t="shared" si="1"/>
        <v>673263.03350488655</v>
      </c>
      <c r="I15" s="26">
        <f t="shared" si="2"/>
        <v>3.6667039229460543</v>
      </c>
      <c r="K15" s="303">
        <f t="shared" si="3"/>
        <v>0.19237923979661664</v>
      </c>
      <c r="M15" s="444">
        <f t="shared" si="4"/>
        <v>2980.744032410088</v>
      </c>
      <c r="N15" s="303">
        <f t="shared" si="5"/>
        <v>4641.9870328881561</v>
      </c>
      <c r="P15" s="303">
        <f t="shared" si="6"/>
        <v>1661.2430004780681</v>
      </c>
    </row>
    <row r="16" spans="1:16">
      <c r="A16" s="249" t="s">
        <v>22</v>
      </c>
      <c r="B16" s="250">
        <f>Módulo1!EH3</f>
        <v>23.15</v>
      </c>
      <c r="C16" s="251" t="s">
        <v>21</v>
      </c>
      <c r="D16" s="401"/>
      <c r="E16" s="403">
        <f>Módulo1!O20</f>
        <v>3.5106993335255381</v>
      </c>
      <c r="F16" s="405">
        <f>Módulo1!AN20</f>
        <v>1873.6107545577104</v>
      </c>
      <c r="G16" s="196">
        <f t="shared" si="0"/>
        <v>0.20519829778459395</v>
      </c>
      <c r="H16" s="305">
        <f t="shared" si="1"/>
        <v>729119.79416745959</v>
      </c>
      <c r="I16" s="26">
        <f t="shared" si="2"/>
        <v>3.7013180420353629</v>
      </c>
      <c r="K16" s="303">
        <f t="shared" si="3"/>
        <v>0.19061870850982476</v>
      </c>
      <c r="M16" s="444">
        <f t="shared" si="4"/>
        <v>3241.1515145176131</v>
      </c>
      <c r="N16" s="303">
        <f t="shared" si="5"/>
        <v>5027.1059920340394</v>
      </c>
      <c r="P16" s="303">
        <f t="shared" si="6"/>
        <v>1785.9544775164263</v>
      </c>
    </row>
    <row r="17" spans="1:27" ht="15.75" thickBot="1">
      <c r="A17" s="327" t="s">
        <v>23</v>
      </c>
      <c r="B17" s="439">
        <f>Módulo1!EH4</f>
        <v>43.844492440604753</v>
      </c>
      <c r="C17" s="329" t="s">
        <v>21</v>
      </c>
      <c r="D17" s="401"/>
      <c r="E17" s="403">
        <f>Módulo1!O21</f>
        <v>3.539819942878152</v>
      </c>
      <c r="F17" s="405">
        <f>Módulo1!AN21</f>
        <v>2048.9701827793565</v>
      </c>
      <c r="G17" s="196">
        <f t="shared" si="0"/>
        <v>0.21848414028713498</v>
      </c>
      <c r="H17" s="305">
        <f t="shared" si="1"/>
        <v>776514.11357040587</v>
      </c>
      <c r="I17" s="26">
        <f t="shared" si="2"/>
        <v>3.7286685070765055</v>
      </c>
      <c r="K17" s="303">
        <f t="shared" si="3"/>
        <v>0.1888485641983535</v>
      </c>
      <c r="M17" s="444">
        <f t="shared" si="4"/>
        <v>3465.9312424468399</v>
      </c>
      <c r="N17" s="303">
        <f t="shared" si="5"/>
        <v>5353.8784496806929</v>
      </c>
      <c r="P17" s="303">
        <f t="shared" si="6"/>
        <v>1887.9472072338531</v>
      </c>
    </row>
    <row r="18" spans="1:27" ht="15.75" thickBot="1">
      <c r="C18" s="306"/>
      <c r="D18" s="401"/>
      <c r="E18" s="403">
        <f>Módulo1!O22</f>
        <v>3.5640066965266435</v>
      </c>
      <c r="F18" s="405">
        <f>Módulo1!AN22</f>
        <v>2207.5862516649036</v>
      </c>
      <c r="G18" s="196">
        <f t="shared" si="0"/>
        <v>0.23003692952704119</v>
      </c>
      <c r="H18" s="305">
        <f t="shared" si="1"/>
        <v>817737.55662206432</v>
      </c>
      <c r="I18" s="26">
        <f t="shared" si="2"/>
        <v>3.75113309765909</v>
      </c>
      <c r="K18" s="303">
        <f t="shared" si="3"/>
        <v>0.1871264011324465</v>
      </c>
      <c r="M18" s="444">
        <f t="shared" si="4"/>
        <v>3664.4322491050657</v>
      </c>
      <c r="N18" s="303">
        <f t="shared" si="5"/>
        <v>5638.1041958955539</v>
      </c>
      <c r="P18" s="303">
        <f t="shared" si="6"/>
        <v>1973.6719467904882</v>
      </c>
    </row>
    <row r="19" spans="1:27" ht="15.75" thickBot="1">
      <c r="A19" s="459" t="s">
        <v>145</v>
      </c>
      <c r="B19" s="465"/>
      <c r="C19" s="460"/>
      <c r="D19" s="401"/>
      <c r="E19" s="403">
        <f>Módulo1!O23</f>
        <v>3.5846288967101838</v>
      </c>
      <c r="F19" s="405">
        <f>Módulo1!AN23</f>
        <v>2352.9857359661291</v>
      </c>
      <c r="G19" s="196">
        <f t="shared" si="0"/>
        <v>0.24026542552863384</v>
      </c>
      <c r="H19" s="305">
        <f t="shared" si="1"/>
        <v>854244.32195385348</v>
      </c>
      <c r="I19" s="26">
        <f t="shared" si="2"/>
        <v>3.7701012541833854</v>
      </c>
      <c r="K19" s="303">
        <f t="shared" si="3"/>
        <v>0.18547235747320157</v>
      </c>
      <c r="M19" s="444">
        <f t="shared" si="4"/>
        <v>3842.6328992637882</v>
      </c>
      <c r="N19" s="303">
        <f t="shared" si="5"/>
        <v>5889.8095812345537</v>
      </c>
      <c r="P19" s="303">
        <f t="shared" si="6"/>
        <v>2047.1766819707655</v>
      </c>
    </row>
    <row r="20" spans="1:27">
      <c r="A20" s="249" t="s">
        <v>22</v>
      </c>
      <c r="B20" s="250">
        <f>Módulo1!GA3</f>
        <v>17.899999999999999</v>
      </c>
      <c r="C20" s="251" t="s">
        <v>21</v>
      </c>
      <c r="D20" s="401"/>
      <c r="E20" s="403">
        <f>Módulo1!O24</f>
        <v>3.6025606417527305</v>
      </c>
      <c r="F20" s="405">
        <f>Módulo1!AN24</f>
        <v>2487.6230467508176</v>
      </c>
      <c r="G20" s="196">
        <f t="shared" si="0"/>
        <v>0.24944648864750388</v>
      </c>
      <c r="H20" s="305">
        <f t="shared" si="1"/>
        <v>887019.61704275513</v>
      </c>
      <c r="I20" s="26">
        <f t="shared" si="2"/>
        <v>3.7864523780555994</v>
      </c>
      <c r="K20" s="303">
        <f t="shared" si="3"/>
        <v>0.18389173630286892</v>
      </c>
      <c r="M20" s="444">
        <f t="shared" si="4"/>
        <v>4004.6138196916154</v>
      </c>
      <c r="N20" s="303">
        <f t="shared" si="5"/>
        <v>6115.78737480171</v>
      </c>
      <c r="P20" s="303">
        <f t="shared" si="6"/>
        <v>2111.1735551100946</v>
      </c>
    </row>
    <row r="21" spans="1:27" ht="15.75" thickBot="1">
      <c r="A21" s="327" t="s">
        <v>23</v>
      </c>
      <c r="B21" s="439">
        <f>Módulo1!GA4</f>
        <v>84.134078212290504</v>
      </c>
      <c r="C21" s="329" t="s">
        <v>21</v>
      </c>
      <c r="D21" s="401"/>
      <c r="E21" s="403">
        <f>Módulo1!O25</f>
        <v>3.6183930643838109</v>
      </c>
      <c r="F21" s="405">
        <f>Módulo1!AN25</f>
        <v>2613.2864610922629</v>
      </c>
      <c r="G21" s="196">
        <f t="shared" si="0"/>
        <v>0.25777695117768573</v>
      </c>
      <c r="H21" s="305">
        <f t="shared" si="1"/>
        <v>916764.02666052373</v>
      </c>
      <c r="I21" s="26">
        <f t="shared" si="2"/>
        <v>3.8007767168695232</v>
      </c>
      <c r="K21" s="303">
        <f t="shared" si="3"/>
        <v>0.18238365248571231</v>
      </c>
      <c r="M21" s="444">
        <f t="shared" si="4"/>
        <v>4153.297726834172</v>
      </c>
      <c r="N21" s="303">
        <f t="shared" si="5"/>
        <v>6320.8679404579134</v>
      </c>
      <c r="P21" s="303">
        <f t="shared" si="6"/>
        <v>2167.5702136237414</v>
      </c>
    </row>
    <row r="22" spans="1:27" ht="15.75" thickBot="1">
      <c r="C22" s="306"/>
      <c r="D22" s="401"/>
      <c r="E22" s="403">
        <f>Módulo1!O26</f>
        <v>3.6325440542373646</v>
      </c>
      <c r="F22" s="405">
        <f>Módulo1!AN26</f>
        <v>2731.3257907222537</v>
      </c>
      <c r="G22" s="196">
        <f t="shared" si="0"/>
        <v>0.26540208420476369</v>
      </c>
      <c r="H22" s="305">
        <f t="shared" si="1"/>
        <v>943994.71692970628</v>
      </c>
      <c r="I22" s="26">
        <f t="shared" si="2"/>
        <v>3.8134887171735348</v>
      </c>
      <c r="K22" s="303">
        <f t="shared" si="3"/>
        <v>0.18094466293617018</v>
      </c>
      <c r="M22" s="444">
        <f t="shared" si="4"/>
        <v>4290.8571289832971</v>
      </c>
      <c r="N22" s="303">
        <f t="shared" si="5"/>
        <v>6508.6170144982689</v>
      </c>
      <c r="P22" s="303">
        <f t="shared" si="6"/>
        <v>2217.7598855149718</v>
      </c>
      <c r="Z22" s="303">
        <v>80</v>
      </c>
      <c r="AA22" s="303">
        <f>0.9734*Z22</f>
        <v>77.872</v>
      </c>
    </row>
    <row r="23" spans="1:27" ht="15.75" thickBot="1">
      <c r="A23" s="459" t="s">
        <v>146</v>
      </c>
      <c r="B23" s="465"/>
      <c r="C23" s="460"/>
      <c r="D23" s="401"/>
      <c r="E23" s="403">
        <f>Módulo1!O27</f>
        <v>3.6453196044635985</v>
      </c>
      <c r="F23" s="405">
        <f>Módulo1!AN27</f>
        <v>2842.7889400991367</v>
      </c>
      <c r="G23" s="196">
        <f t="shared" si="0"/>
        <v>0.27243234836026253</v>
      </c>
      <c r="H23" s="305">
        <f t="shared" si="1"/>
        <v>969104.99908802996</v>
      </c>
      <c r="I23" s="26">
        <f t="shared" si="2"/>
        <v>3.8248899872656708</v>
      </c>
      <c r="K23" s="303">
        <f t="shared" si="3"/>
        <v>0.17957038280207227</v>
      </c>
      <c r="M23" s="444">
        <f t="shared" si="4"/>
        <v>4418.9552592041191</v>
      </c>
      <c r="N23" s="303">
        <f t="shared" si="5"/>
        <v>6681.7463835121825</v>
      </c>
      <c r="P23" s="303">
        <f t="shared" si="6"/>
        <v>2262.7911243080634</v>
      </c>
      <c r="Z23" s="303">
        <v>5000</v>
      </c>
      <c r="AA23" s="303">
        <f>0.9734*Z23</f>
        <v>4867</v>
      </c>
    </row>
    <row r="24" spans="1:27">
      <c r="A24" s="249" t="s">
        <v>22</v>
      </c>
      <c r="B24" s="250">
        <f>Módulo1!HT3</f>
        <v>17.79</v>
      </c>
      <c r="C24" s="251" t="s">
        <v>21</v>
      </c>
      <c r="D24" s="401"/>
      <c r="E24" s="403">
        <f>Módulo1!O28</f>
        <v>3.6569502762497441</v>
      </c>
      <c r="F24" s="405">
        <f>Módulo1!AN28</f>
        <v>2948.5082921474036</v>
      </c>
      <c r="G24" s="196">
        <f t="shared" si="0"/>
        <v>0.27895380453969959</v>
      </c>
      <c r="H24" s="305">
        <f t="shared" si="1"/>
        <v>992401.35561621911</v>
      </c>
      <c r="I24" s="26">
        <f t="shared" si="2"/>
        <v>3.8352065022445831</v>
      </c>
      <c r="K24" s="303">
        <f t="shared" si="3"/>
        <v>0.17825622599483903</v>
      </c>
      <c r="M24" s="444">
        <f t="shared" si="4"/>
        <v>4538.8964641246057</v>
      </c>
      <c r="N24" s="303">
        <f t="shared" si="5"/>
        <v>6842.3691706484869</v>
      </c>
      <c r="P24" s="303">
        <f t="shared" si="6"/>
        <v>2303.4727065238812</v>
      </c>
    </row>
    <row r="25" spans="1:27" ht="15.75" thickBot="1">
      <c r="A25" s="327" t="s">
        <v>23</v>
      </c>
      <c r="B25" s="439">
        <f>Módulo1!HT4</f>
        <v>73.917931422147277</v>
      </c>
      <c r="C25" s="329" t="s">
        <v>21</v>
      </c>
      <c r="D25" s="401"/>
      <c r="E25" s="403">
        <f>Módulo1!O29</f>
        <v>3.6676139678411084</v>
      </c>
      <c r="F25" s="405">
        <f>Módulo1!AN29</f>
        <v>3049.157752031887</v>
      </c>
      <c r="G25" s="196">
        <f t="shared" si="0"/>
        <v>0.28503487623135354</v>
      </c>
      <c r="H25" s="305">
        <f t="shared" si="1"/>
        <v>1014127.4947295247</v>
      </c>
      <c r="I25" s="26">
        <f t="shared" si="2"/>
        <v>3.8446117107408315</v>
      </c>
      <c r="K25" s="303">
        <f t="shared" si="3"/>
        <v>0.17699774289972314</v>
      </c>
      <c r="M25" s="444">
        <f t="shared" si="4"/>
        <v>4651.7243100369569</v>
      </c>
      <c r="N25" s="303">
        <f t="shared" si="5"/>
        <v>6992.1656855613483</v>
      </c>
      <c r="P25" s="303">
        <f t="shared" si="6"/>
        <v>2340.4413755243913</v>
      </c>
    </row>
    <row r="26" spans="1:27" ht="15.75" thickBot="1">
      <c r="C26" s="306"/>
      <c r="D26" s="401"/>
      <c r="E26" s="403">
        <f>Módulo1!O30</f>
        <v>3.6774507203476867</v>
      </c>
      <c r="F26" s="405">
        <f>Módulo1!AN30</f>
        <v>3145.2917727879476</v>
      </c>
      <c r="G26" s="196">
        <f t="shared" si="0"/>
        <v>0.29073090497591425</v>
      </c>
      <c r="H26" s="305">
        <f t="shared" si="1"/>
        <v>1034480.5572125195</v>
      </c>
      <c r="I26" s="26">
        <f t="shared" si="2"/>
        <v>3.8532414860284585</v>
      </c>
      <c r="K26" s="303">
        <f t="shared" si="3"/>
        <v>0.17579076568077179</v>
      </c>
      <c r="M26" s="444">
        <f t="shared" si="4"/>
        <v>4758.2879534993463</v>
      </c>
      <c r="N26" s="303">
        <f t="shared" si="5"/>
        <v>7132.4951666466004</v>
      </c>
      <c r="P26" s="303">
        <f t="shared" si="6"/>
        <v>2374.2072131472542</v>
      </c>
    </row>
    <row r="27" spans="1:27" ht="15.75" thickBot="1">
      <c r="A27" s="459" t="s">
        <v>155</v>
      </c>
      <c r="B27" s="465"/>
      <c r="C27" s="460"/>
      <c r="D27" s="401"/>
      <c r="E27" s="403">
        <f>Módulo1!O31</f>
        <v>3.686572678422956</v>
      </c>
      <c r="F27" s="405">
        <f>Módulo1!AN31</f>
        <v>3237.3728597370778</v>
      </c>
      <c r="G27" s="196">
        <f t="shared" si="0"/>
        <v>0.29608731454298887</v>
      </c>
      <c r="H27" s="305">
        <f t="shared" si="1"/>
        <v>1053622.3751032464</v>
      </c>
      <c r="I27" s="26">
        <f t="shared" si="2"/>
        <v>3.861204138284795</v>
      </c>
      <c r="K27" s="303">
        <f t="shared" si="3"/>
        <v>0.17463145986183903</v>
      </c>
      <c r="M27" s="444">
        <f t="shared" si="4"/>
        <v>4859.288434767218</v>
      </c>
      <c r="N27" s="303">
        <f t="shared" si="5"/>
        <v>7264.4734069668611</v>
      </c>
      <c r="P27" s="303">
        <f t="shared" si="6"/>
        <v>2405.1849721996432</v>
      </c>
    </row>
    <row r="28" spans="1:27">
      <c r="A28" s="249" t="s">
        <v>22</v>
      </c>
      <c r="B28" s="250">
        <f>'Módulo 2'!AX3</f>
        <v>18.34</v>
      </c>
      <c r="C28" s="251" t="s">
        <v>21</v>
      </c>
      <c r="D28" s="401"/>
      <c r="E28" s="403">
        <f>Módulo1!O32</f>
        <v>3.6950709881631889</v>
      </c>
      <c r="F28" s="405">
        <f>Módulo1!AN32</f>
        <v>3325.7914523549262</v>
      </c>
      <c r="G28" s="196">
        <f t="shared" si="0"/>
        <v>0.30114186685177424</v>
      </c>
      <c r="H28" s="305">
        <f t="shared" si="1"/>
        <v>1071687.4996921129</v>
      </c>
      <c r="I28" s="26">
        <f t="shared" si="2"/>
        <v>3.868587318472017</v>
      </c>
      <c r="K28" s="303">
        <f t="shared" si="3"/>
        <v>0.17351633030882807</v>
      </c>
      <c r="M28" s="444">
        <f t="shared" si="4"/>
        <v>4955.3118187211448</v>
      </c>
      <c r="N28" s="303">
        <f t="shared" si="5"/>
        <v>7389.0281053771951</v>
      </c>
      <c r="P28" s="303">
        <f t="shared" si="6"/>
        <v>2433.7162866560502</v>
      </c>
    </row>
    <row r="29" spans="1:27" ht="15.75" thickBot="1">
      <c r="A29" s="327" t="s">
        <v>23</v>
      </c>
      <c r="B29" s="439">
        <f>'Módulo 2'!AX4</f>
        <v>83.642311886586697</v>
      </c>
      <c r="C29" s="329" t="s">
        <v>21</v>
      </c>
      <c r="D29" s="401"/>
      <c r="E29" s="403">
        <f>Módulo1!O33</f>
        <v>3.7030206946713116</v>
      </c>
      <c r="F29" s="405">
        <f>Módulo1!AN33</f>
        <v>3410.880613686159</v>
      </c>
      <c r="G29" s="196">
        <f t="shared" si="0"/>
        <v>0.30592630699514717</v>
      </c>
      <c r="H29" s="305">
        <f t="shared" si="1"/>
        <v>1088789.0562740422</v>
      </c>
      <c r="I29" s="26">
        <f t="shared" si="2"/>
        <v>3.8754629004003704</v>
      </c>
      <c r="K29" s="303">
        <f t="shared" si="3"/>
        <v>0.17244220572905888</v>
      </c>
      <c r="M29" s="444">
        <f t="shared" si="4"/>
        <v>5046.8534587394024</v>
      </c>
      <c r="N29" s="303">
        <f t="shared" si="5"/>
        <v>7506.9392336360224</v>
      </c>
      <c r="P29" s="303">
        <f t="shared" si="6"/>
        <v>2460.08577489662</v>
      </c>
    </row>
    <row r="30" spans="1:27" ht="15.75" thickBot="1">
      <c r="C30" s="306"/>
      <c r="D30" s="401"/>
      <c r="E30" s="403">
        <f>Módulo1!O34</f>
        <v>3.7104842957749327</v>
      </c>
      <c r="F30" s="405">
        <f>Módulo1!AN34</f>
        <v>3492.9270922153205</v>
      </c>
      <c r="G30" s="196">
        <f t="shared" si="0"/>
        <v>0.31046758660998081</v>
      </c>
      <c r="H30" s="305">
        <f t="shared" si="1"/>
        <v>1105023.0987024747</v>
      </c>
      <c r="I30" s="26">
        <f t="shared" si="2"/>
        <v>3.8818905097321093</v>
      </c>
      <c r="K30" s="303">
        <f t="shared" si="3"/>
        <v>0.17140621395717659</v>
      </c>
      <c r="M30" s="444">
        <f t="shared" si="4"/>
        <v>5134.3361124641178</v>
      </c>
      <c r="N30" s="303">
        <f t="shared" si="5"/>
        <v>7618.8690600098707</v>
      </c>
      <c r="P30" s="303">
        <f t="shared" si="6"/>
        <v>2484.5329475457529</v>
      </c>
    </row>
    <row r="31" spans="1:27" ht="15.75" thickBot="1">
      <c r="A31" s="459" t="s">
        <v>156</v>
      </c>
      <c r="B31" s="465"/>
      <c r="C31" s="460"/>
      <c r="D31" s="401"/>
      <c r="E31" s="403">
        <f>Módulo1!O35</f>
        <v>3.7175143703905942</v>
      </c>
      <c r="F31" s="405">
        <f>Módulo1!AN35</f>
        <v>3572.1797928797455</v>
      </c>
      <c r="G31" s="196">
        <f t="shared" si="0"/>
        <v>0.3147887895551158</v>
      </c>
      <c r="H31" s="305">
        <f t="shared" si="1"/>
        <v>1120471.9046690189</v>
      </c>
      <c r="I31" s="26">
        <f t="shared" si="2"/>
        <v>3.8879201246675663</v>
      </c>
      <c r="K31" s="303">
        <f t="shared" si="3"/>
        <v>0.17040575427697213</v>
      </c>
      <c r="M31" s="444">
        <f t="shared" si="4"/>
        <v>5218.1237022747164</v>
      </c>
      <c r="N31" s="303">
        <f t="shared" si="5"/>
        <v>7725.3848694357721</v>
      </c>
      <c r="P31" s="303">
        <f t="shared" si="6"/>
        <v>2507.2611671610557</v>
      </c>
    </row>
    <row r="32" spans="1:27">
      <c r="A32" s="249" t="s">
        <v>22</v>
      </c>
      <c r="B32" s="250">
        <f>'Módulo 2'!CL3</f>
        <v>16.5</v>
      </c>
      <c r="C32" s="251" t="s">
        <v>21</v>
      </c>
      <c r="D32" s="401"/>
      <c r="E32" s="403">
        <f>Módulo1!O36</f>
        <v>3.8622340860097526</v>
      </c>
      <c r="F32" s="405">
        <f>Módulo1!AN36</f>
        <v>5739.5539990105835</v>
      </c>
      <c r="G32" s="196">
        <f t="shared" si="0"/>
        <v>0.41290842271571992</v>
      </c>
      <c r="H32" s="305">
        <f t="shared" si="1"/>
        <v>1471663.7335466538</v>
      </c>
      <c r="I32" s="26">
        <f t="shared" si="2"/>
        <v>4.0063277410175973</v>
      </c>
      <c r="K32" s="303">
        <f t="shared" si="3"/>
        <v>0.14409365500784466</v>
      </c>
      <c r="M32" s="444">
        <f t="shared" si="4"/>
        <v>7281.721857409917</v>
      </c>
      <c r="N32" s="303">
        <f t="shared" si="5"/>
        <v>10146.768243508126</v>
      </c>
      <c r="P32" s="303">
        <f t="shared" si="6"/>
        <v>2865.046386098209</v>
      </c>
    </row>
    <row r="33" spans="1:16" ht="15.75" thickBot="1">
      <c r="A33" s="327" t="s">
        <v>23</v>
      </c>
      <c r="B33" s="439">
        <f>'Módulo 2'!CL4</f>
        <v>81.818181818181827</v>
      </c>
      <c r="C33" s="329" t="s">
        <v>21</v>
      </c>
      <c r="D33" s="401"/>
      <c r="E33" s="403">
        <f>Módulo1!O37</f>
        <v>3.982298075330859</v>
      </c>
      <c r="F33" s="405">
        <f>Módulo1!AN37</f>
        <v>8713.8003750355292</v>
      </c>
      <c r="G33" s="196">
        <f t="shared" si="0"/>
        <v>0.50600365482666176</v>
      </c>
      <c r="H33" s="305">
        <f t="shared" si="1"/>
        <v>1805660.4261254647</v>
      </c>
      <c r="I33" s="26">
        <f t="shared" si="2"/>
        <v>4.0951552333049159</v>
      </c>
      <c r="K33" s="303">
        <f t="shared" si="3"/>
        <v>0.11285715797405693</v>
      </c>
      <c r="M33" s="444">
        <f t="shared" si="4"/>
        <v>9600.5933622706525</v>
      </c>
      <c r="N33" s="303">
        <f t="shared" si="5"/>
        <v>12449.595279632811</v>
      </c>
      <c r="P33" s="303">
        <f t="shared" si="6"/>
        <v>2849.0019173621586</v>
      </c>
    </row>
    <row r="34" spans="1:16" ht="15.75" thickBot="1">
      <c r="C34" s="402"/>
      <c r="D34" s="401"/>
      <c r="E34" s="403">
        <f>Módulo1!O38</f>
        <v>4.0795001649845739</v>
      </c>
      <c r="F34" s="405">
        <f>Módulo1!AN38</f>
        <v>12492.35207027978</v>
      </c>
      <c r="G34" s="196">
        <f t="shared" si="0"/>
        <v>0.58634396699783609</v>
      </c>
      <c r="H34" s="305">
        <f t="shared" si="1"/>
        <v>2094665.2201832447</v>
      </c>
      <c r="I34" s="26">
        <f t="shared" si="2"/>
        <v>4.1596337751432699</v>
      </c>
      <c r="K34" s="303">
        <f t="shared" si="3"/>
        <v>8.0133610158696023E-2</v>
      </c>
      <c r="M34" s="444">
        <f t="shared" si="4"/>
        <v>12008.815292186957</v>
      </c>
      <c r="N34" s="303">
        <f t="shared" si="5"/>
        <v>14442.213973510656</v>
      </c>
      <c r="P34" s="303">
        <f t="shared" si="6"/>
        <v>2433.3986813236988</v>
      </c>
    </row>
    <row r="35" spans="1:16" ht="15.75" thickBot="1">
      <c r="A35" s="459" t="s">
        <v>157</v>
      </c>
      <c r="B35" s="465"/>
      <c r="C35" s="460"/>
      <c r="D35" s="401"/>
      <c r="E35" s="403">
        <f>Módulo1!O39</f>
        <v>4.1566471393585172</v>
      </c>
      <c r="F35" s="405">
        <f>Módulo1!AN39</f>
        <v>16900.925923612911</v>
      </c>
      <c r="G35" s="196">
        <f t="shared" si="0"/>
        <v>0.65060698011020957</v>
      </c>
      <c r="H35" s="305">
        <f t="shared" si="1"/>
        <v>2326519.1858307519</v>
      </c>
      <c r="I35" s="26">
        <f t="shared" si="2"/>
        <v>4.2052257917285285</v>
      </c>
      <c r="K35" s="303">
        <f t="shared" si="3"/>
        <v>4.8578652370011355E-2</v>
      </c>
      <c r="M35" s="444">
        <f t="shared" si="4"/>
        <v>14343.2358385674</v>
      </c>
      <c r="N35" s="303">
        <f t="shared" si="5"/>
        <v>16040.791421698446</v>
      </c>
      <c r="P35" s="303">
        <f t="shared" si="6"/>
        <v>1697.5555831310467</v>
      </c>
    </row>
    <row r="36" spans="1:16">
      <c r="A36" s="249" t="s">
        <v>22</v>
      </c>
      <c r="B36" s="250">
        <f>'Módulo 2'!EF3</f>
        <v>21.189999999999998</v>
      </c>
      <c r="C36" s="251" t="s">
        <v>21</v>
      </c>
      <c r="D36" s="401"/>
      <c r="E36" s="403">
        <f>Módulo1!O40</f>
        <v>4.2169179625190036</v>
      </c>
      <c r="F36" s="405">
        <f>Módulo1!AN40</f>
        <v>21563.982971854723</v>
      </c>
      <c r="G36" s="196">
        <f t="shared" si="0"/>
        <v>0.69883878156004153</v>
      </c>
      <c r="H36" s="305">
        <f t="shared" si="1"/>
        <v>2501081.1935543655</v>
      </c>
      <c r="I36" s="26">
        <f t="shared" si="2"/>
        <v>4.2366469440265568</v>
      </c>
      <c r="K36" s="303">
        <f t="shared" si="3"/>
        <v>1.97289815075532E-2</v>
      </c>
      <c r="M36" s="444">
        <f t="shared" si="4"/>
        <v>16478.510858867332</v>
      </c>
      <c r="N36" s="303">
        <f t="shared" si="5"/>
        <v>17244.354570070911</v>
      </c>
      <c r="P36" s="303">
        <f t="shared" si="6"/>
        <v>765.84371120357901</v>
      </c>
    </row>
    <row r="37" spans="1:16" ht="15.75" thickBot="1">
      <c r="A37" s="327" t="s">
        <v>23</v>
      </c>
      <c r="B37" s="439">
        <f>'Módulo 2'!EF4</f>
        <v>52.807928268050972</v>
      </c>
      <c r="C37" s="329" t="s">
        <v>21</v>
      </c>
      <c r="D37" s="401"/>
      <c r="E37" s="404">
        <f>Módulo1!O41</f>
        <v>4.263426279803352</v>
      </c>
      <c r="F37" s="406">
        <f>Módulo1!AN41</f>
        <v>25931.174426653099</v>
      </c>
      <c r="G37" s="197">
        <f t="shared" si="0"/>
        <v>0.73270649146660294</v>
      </c>
      <c r="H37" s="2">
        <f t="shared" si="1"/>
        <v>2624036.7110761087</v>
      </c>
      <c r="I37" s="28">
        <f t="shared" si="2"/>
        <v>4.2574890600582576</v>
      </c>
      <c r="K37" s="303">
        <f t="shared" si="3"/>
        <v>5.9372197450944242E-3</v>
      </c>
      <c r="M37" s="444">
        <f t="shared" si="4"/>
        <v>18341.138053285766</v>
      </c>
      <c r="N37" s="303">
        <f t="shared" si="5"/>
        <v>18092.103354059116</v>
      </c>
      <c r="P37" s="303">
        <f t="shared" si="6"/>
        <v>249.03469922664954</v>
      </c>
    </row>
    <row r="38" spans="1:16" ht="15.75" thickBot="1">
      <c r="C38" s="305"/>
      <c r="D38" s="305"/>
      <c r="E38" s="407">
        <f>Módulo1!BI13</f>
        <v>1.9354118547619443</v>
      </c>
      <c r="F38" s="415">
        <f>Módulo1!CH13</f>
        <v>2.14306831896543</v>
      </c>
      <c r="G38" s="412">
        <f t="shared" ref="G38:G66" si="7">($C$2+$B$13*3*F38/$B$12)^$C$4/($C$3+($B$13*3*F38/$B$12)^$C$4)</f>
        <v>7.0154533022816394E-3</v>
      </c>
      <c r="H38" s="413">
        <f t="shared" ref="H38:H66" si="8">G38*(4200000*(1-$B$12/100)+3*F38*($B$12*$B$13/10000))+(1-G38)*((1-$B$12/100)/4200000+$B$12/(3*$B$13*F38))^(-1)</f>
        <v>24749.850834989531</v>
      </c>
      <c r="I38" s="414">
        <f t="shared" si="2"/>
        <v>2.2320917392252113</v>
      </c>
      <c r="K38" s="303">
        <f t="shared" si="3"/>
        <v>0.29667988446326699</v>
      </c>
      <c r="M38" s="444">
        <f t="shared" si="4"/>
        <v>86.181064621822415</v>
      </c>
      <c r="N38" s="303">
        <f t="shared" si="5"/>
        <v>170.64428154305253</v>
      </c>
      <c r="P38" s="303">
        <f t="shared" si="6"/>
        <v>84.463216921230114</v>
      </c>
    </row>
    <row r="39" spans="1:16" ht="15.75" thickBot="1">
      <c r="A39" s="459" t="s">
        <v>158</v>
      </c>
      <c r="B39" s="465"/>
      <c r="C39" s="460"/>
      <c r="D39" s="305"/>
      <c r="E39" s="407">
        <f>Módulo1!BI14</f>
        <v>2.1884635561097801</v>
      </c>
      <c r="F39" s="416">
        <f>Módulo1!CH14</f>
        <v>9.5274830928359258</v>
      </c>
      <c r="G39" s="71">
        <f t="shared" si="7"/>
        <v>8.5279860683059386E-3</v>
      </c>
      <c r="H39" s="71">
        <f t="shared" si="8"/>
        <v>30178.745985538655</v>
      </c>
      <c r="I39" s="417">
        <f t="shared" si="2"/>
        <v>2.3182203430181478</v>
      </c>
      <c r="K39" s="303">
        <f t="shared" si="3"/>
        <v>0.12975678690836778</v>
      </c>
      <c r="M39" s="444">
        <f t="shared" si="4"/>
        <v>154.33469076902966</v>
      </c>
      <c r="N39" s="303">
        <f t="shared" si="5"/>
        <v>208.07521067125262</v>
      </c>
      <c r="P39" s="303">
        <f t="shared" si="6"/>
        <v>53.740519902222957</v>
      </c>
    </row>
    <row r="40" spans="1:16">
      <c r="A40" s="249" t="s">
        <v>22</v>
      </c>
      <c r="B40" s="250">
        <f>'Módulo 2'!GD3</f>
        <v>21.96</v>
      </c>
      <c r="C40" s="251" t="s">
        <v>21</v>
      </c>
      <c r="E40" s="407">
        <f>Módulo1!BI15</f>
        <v>2.5227846765841373</v>
      </c>
      <c r="F40" s="25">
        <f>Módulo1!CH15</f>
        <v>40.517143135565817</v>
      </c>
      <c r="G40" s="305">
        <f t="shared" si="7"/>
        <v>1.4574359642965646E-2</v>
      </c>
      <c r="H40" s="305">
        <f t="shared" si="8"/>
        <v>51897.466638384205</v>
      </c>
      <c r="I40" s="26">
        <f t="shared" si="2"/>
        <v>2.5536653117908652</v>
      </c>
      <c r="K40" s="303">
        <f t="shared" si="3"/>
        <v>3.0880635206727902E-2</v>
      </c>
      <c r="M40" s="444">
        <f t="shared" si="4"/>
        <v>333.26114075958469</v>
      </c>
      <c r="N40" s="303">
        <f t="shared" si="5"/>
        <v>357.82057707966601</v>
      </c>
      <c r="P40" s="303">
        <f t="shared" si="6"/>
        <v>24.559436320081318</v>
      </c>
    </row>
    <row r="41" spans="1:16" ht="15.75" thickBot="1">
      <c r="A41" s="327" t="s">
        <v>23</v>
      </c>
      <c r="B41" s="439">
        <f>'Módulo 2'!GD4</f>
        <v>54.462659380692166</v>
      </c>
      <c r="C41" s="329" t="s">
        <v>21</v>
      </c>
      <c r="E41" s="407">
        <f>Módulo1!BI16</f>
        <v>3.1954818165540222</v>
      </c>
      <c r="F41" s="25">
        <f>Módulo1!CH16</f>
        <v>388.3032048456339</v>
      </c>
      <c r="G41" s="305">
        <f t="shared" si="7"/>
        <v>7.0167975450413131E-2</v>
      </c>
      <c r="H41" s="305">
        <f t="shared" si="8"/>
        <v>252147.28888897566</v>
      </c>
      <c r="I41" s="26">
        <f t="shared" si="2"/>
        <v>3.2401734563452358</v>
      </c>
      <c r="K41" s="303">
        <f t="shared" si="3"/>
        <v>4.46916397912136E-2</v>
      </c>
      <c r="M41" s="444">
        <f t="shared" si="4"/>
        <v>1568.4902252954537</v>
      </c>
      <c r="N41" s="303">
        <f t="shared" si="5"/>
        <v>1738.495041540154</v>
      </c>
      <c r="P41" s="303">
        <f t="shared" si="6"/>
        <v>170.00481624470035</v>
      </c>
    </row>
    <row r="42" spans="1:16" ht="15.75" thickBot="1">
      <c r="E42" s="407">
        <f>Módulo1!BI17</f>
        <v>3.312727478013743</v>
      </c>
      <c r="F42" s="25">
        <f>Módulo1!CH17</f>
        <v>558.74216765770291</v>
      </c>
      <c r="G42" s="305">
        <f t="shared" si="7"/>
        <v>9.3315567088763957E-2</v>
      </c>
      <c r="H42" s="305">
        <f t="shared" si="8"/>
        <v>335687.46442110819</v>
      </c>
      <c r="I42" s="26">
        <f t="shared" si="2"/>
        <v>3.3644542770890196</v>
      </c>
      <c r="K42" s="303">
        <f t="shared" si="3"/>
        <v>5.1726799075276553E-2</v>
      </c>
      <c r="M42" s="444">
        <f t="shared" si="4"/>
        <v>2054.600918907815</v>
      </c>
      <c r="N42" s="303">
        <f t="shared" si="5"/>
        <v>2314.4845021920814</v>
      </c>
      <c r="P42" s="303">
        <f t="shared" si="6"/>
        <v>259.88358328426648</v>
      </c>
    </row>
    <row r="43" spans="1:16" ht="15.75" thickBot="1">
      <c r="A43" s="459" t="s">
        <v>159</v>
      </c>
      <c r="B43" s="465"/>
      <c r="C43" s="460"/>
      <c r="E43" s="407">
        <f>Módulo1!BI18</f>
        <v>3.379351240393782</v>
      </c>
      <c r="F43" s="25">
        <f>Módulo1!CH18</f>
        <v>687.04954522451806</v>
      </c>
      <c r="G43" s="305">
        <f t="shared" si="7"/>
        <v>0.10958758794066596</v>
      </c>
      <c r="H43" s="305">
        <f t="shared" si="8"/>
        <v>394452.62224949396</v>
      </c>
      <c r="I43" s="26">
        <f t="shared" si="2"/>
        <v>3.4345140009164385</v>
      </c>
      <c r="K43" s="303">
        <f t="shared" si="3"/>
        <v>5.5162760522656562E-2</v>
      </c>
      <c r="M43" s="444">
        <f t="shared" si="4"/>
        <v>2395.2521595360445</v>
      </c>
      <c r="N43" s="303">
        <f t="shared" si="5"/>
        <v>2719.656161780923</v>
      </c>
      <c r="P43" s="303">
        <f t="shared" si="6"/>
        <v>324.40400224487848</v>
      </c>
    </row>
    <row r="44" spans="1:16">
      <c r="A44" s="249" t="s">
        <v>22</v>
      </c>
      <c r="B44" s="250">
        <f>'Módulo 2'!HW3</f>
        <v>18.28</v>
      </c>
      <c r="C44" s="251" t="s">
        <v>21</v>
      </c>
      <c r="E44" s="407">
        <f>Módulo1!BI19</f>
        <v>3.4255699990607305</v>
      </c>
      <c r="F44" s="25">
        <f>Módulo1!CH19</f>
        <v>793.29243622060017</v>
      </c>
      <c r="G44" s="305">
        <f t="shared" si="7"/>
        <v>0.12242348869491593</v>
      </c>
      <c r="H44" s="305">
        <f t="shared" si="8"/>
        <v>440828.74359268951</v>
      </c>
      <c r="I44" s="26">
        <f t="shared" si="2"/>
        <v>3.4827890577022038</v>
      </c>
      <c r="K44" s="303">
        <f t="shared" si="3"/>
        <v>5.7219058641473364E-2</v>
      </c>
      <c r="M44" s="444">
        <f t="shared" si="4"/>
        <v>2664.219477844254</v>
      </c>
      <c r="N44" s="303">
        <f t="shared" si="5"/>
        <v>3039.4083881731326</v>
      </c>
      <c r="P44" s="303">
        <f t="shared" si="6"/>
        <v>375.18891032887859</v>
      </c>
    </row>
    <row r="45" spans="1:16" ht="15.75" thickBot="1">
      <c r="A45" s="327" t="s">
        <v>23</v>
      </c>
      <c r="B45" s="439">
        <f>'Módulo 2'!HW4</f>
        <v>74.288840262582056</v>
      </c>
      <c r="C45" s="329" t="s">
        <v>21</v>
      </c>
      <c r="E45" s="407">
        <f>Módulo1!BI20</f>
        <v>3.4607603482648193</v>
      </c>
      <c r="F45" s="25">
        <f>Módulo1!CH20</f>
        <v>885.38554570760812</v>
      </c>
      <c r="G45" s="305">
        <f t="shared" si="7"/>
        <v>0.13313071963513218</v>
      </c>
      <c r="H45" s="305">
        <f t="shared" si="8"/>
        <v>479526.70695851702</v>
      </c>
      <c r="I45" s="26">
        <f t="shared" si="2"/>
        <v>3.5193319533560667</v>
      </c>
      <c r="K45" s="303">
        <f t="shared" si="3"/>
        <v>5.8571605091247481E-2</v>
      </c>
      <c r="M45" s="444">
        <f t="shared" si="4"/>
        <v>2889.0851917217883</v>
      </c>
      <c r="N45" s="303">
        <f t="shared" si="5"/>
        <v>3306.2215580693073</v>
      </c>
      <c r="P45" s="303">
        <f t="shared" si="6"/>
        <v>417.13636634751902</v>
      </c>
    </row>
    <row r="46" spans="1:16">
      <c r="E46" s="407">
        <f>Módulo1!BI21</f>
        <v>3.4890589412302626</v>
      </c>
      <c r="F46" s="25">
        <f>Módulo1!CH21</f>
        <v>967.42402953756118</v>
      </c>
      <c r="G46" s="305">
        <f t="shared" si="7"/>
        <v>0.1423674551165425</v>
      </c>
      <c r="H46" s="305">
        <f t="shared" si="8"/>
        <v>512918.87423529453</v>
      </c>
      <c r="I46" s="26">
        <f t="shared" si="2"/>
        <v>3.5485678337977284</v>
      </c>
      <c r="K46" s="303">
        <f t="shared" si="3"/>
        <v>5.9508892567465832E-2</v>
      </c>
      <c r="M46" s="444">
        <f t="shared" si="4"/>
        <v>3083.6064202755279</v>
      </c>
      <c r="N46" s="303">
        <f t="shared" si="5"/>
        <v>3536.4525373225438</v>
      </c>
      <c r="P46" s="303">
        <f t="shared" si="6"/>
        <v>452.84611704701592</v>
      </c>
    </row>
    <row r="47" spans="1:16">
      <c r="E47" s="407">
        <f>Módulo1!BI22</f>
        <v>3.5126528554722158</v>
      </c>
      <c r="F47" s="25">
        <f>Módulo1!CH22</f>
        <v>1041.8525919326191</v>
      </c>
      <c r="G47" s="305">
        <f t="shared" si="7"/>
        <v>0.15051782229137889</v>
      </c>
      <c r="H47" s="305">
        <f t="shared" si="8"/>
        <v>542390.22218447062</v>
      </c>
      <c r="I47" s="26">
        <f t="shared" si="2"/>
        <v>3.5728310051847596</v>
      </c>
      <c r="K47" s="303">
        <f t="shared" si="3"/>
        <v>6.017814971254376E-2</v>
      </c>
      <c r="M47" s="444">
        <f t="shared" si="4"/>
        <v>3255.7635407753678</v>
      </c>
      <c r="N47" s="303">
        <f t="shared" si="5"/>
        <v>3739.6504083086052</v>
      </c>
      <c r="P47" s="303">
        <f t="shared" si="6"/>
        <v>483.88686753323736</v>
      </c>
    </row>
    <row r="48" spans="1:16">
      <c r="E48" s="407">
        <f>Módulo1!BI23</f>
        <v>3.5328369033132923</v>
      </c>
      <c r="F48" s="25">
        <f>Módulo1!CH23</f>
        <v>1110.2685533213394</v>
      </c>
      <c r="G48" s="305">
        <f t="shared" si="7"/>
        <v>0.15782794762286745</v>
      </c>
      <c r="H48" s="305">
        <f t="shared" si="8"/>
        <v>568828.37916189316</v>
      </c>
      <c r="I48" s="26">
        <f t="shared" si="2"/>
        <v>3.5935004088532119</v>
      </c>
      <c r="K48" s="303">
        <f t="shared" si="3"/>
        <v>6.0663505539919615E-2</v>
      </c>
      <c r="M48" s="444">
        <f t="shared" si="4"/>
        <v>3410.6480272805575</v>
      </c>
      <c r="N48" s="303">
        <f t="shared" si="5"/>
        <v>3921.9351555102603</v>
      </c>
      <c r="P48" s="303">
        <f t="shared" si="6"/>
        <v>511.28712822970283</v>
      </c>
    </row>
    <row r="49" spans="5:16">
      <c r="E49" s="407">
        <f>Módulo1!BI24</f>
        <v>3.5504399292527911</v>
      </c>
      <c r="F49" s="25">
        <f>Módulo1!CH24</f>
        <v>1173.783080553663</v>
      </c>
      <c r="G49" s="305">
        <f t="shared" si="7"/>
        <v>0.16446610398381872</v>
      </c>
      <c r="H49" s="305">
        <f t="shared" si="8"/>
        <v>592840.32896387239</v>
      </c>
      <c r="I49" s="26">
        <f t="shared" si="2"/>
        <v>3.6114568929907627</v>
      </c>
      <c r="K49" s="303">
        <f t="shared" si="3"/>
        <v>6.1016963737971608E-2</v>
      </c>
      <c r="M49" s="444">
        <f t="shared" si="4"/>
        <v>3551.7298826470701</v>
      </c>
      <c r="N49" s="303">
        <f t="shared" si="5"/>
        <v>4087.491786526954</v>
      </c>
      <c r="P49" s="303">
        <f t="shared" si="6"/>
        <v>535.7619038798839</v>
      </c>
    </row>
    <row r="50" spans="5:16">
      <c r="E50" s="407">
        <f>Módulo1!BI25</f>
        <v>3.5660238597242611</v>
      </c>
      <c r="F50" s="25">
        <f>Módulo1!CH25</f>
        <v>1233.2057298563429</v>
      </c>
      <c r="G50" s="305">
        <f t="shared" si="7"/>
        <v>0.17055298107455372</v>
      </c>
      <c r="H50" s="305">
        <f t="shared" si="8"/>
        <v>614861.49533445307</v>
      </c>
      <c r="I50" s="26">
        <f t="shared" si="2"/>
        <v>3.6272964503352472</v>
      </c>
      <c r="K50" s="303">
        <f t="shared" si="3"/>
        <v>6.1272590610986111E-2</v>
      </c>
      <c r="M50" s="444">
        <f t="shared" si="4"/>
        <v>3681.4919885250201</v>
      </c>
      <c r="N50" s="303">
        <f t="shared" si="5"/>
        <v>4239.3224435721722</v>
      </c>
      <c r="P50" s="303">
        <f t="shared" si="6"/>
        <v>557.8304550471521</v>
      </c>
    </row>
    <row r="51" spans="5:16">
      <c r="E51" s="407">
        <f>Módulo1!BI26</f>
        <v>3.5799868377783763</v>
      </c>
      <c r="F51" s="25">
        <f>Módulo1!CH26</f>
        <v>1289.1476849748988</v>
      </c>
      <c r="G51" s="305">
        <f t="shared" si="7"/>
        <v>0.17617839456952705</v>
      </c>
      <c r="H51" s="305">
        <f t="shared" si="8"/>
        <v>635215.96728495462</v>
      </c>
      <c r="I51" s="26">
        <f t="shared" si="2"/>
        <v>3.6414405597212416</v>
      </c>
      <c r="K51" s="303">
        <f t="shared" si="3"/>
        <v>6.1453721942865247E-2</v>
      </c>
      <c r="M51" s="444">
        <f t="shared" si="4"/>
        <v>3801.7787404369124</v>
      </c>
      <c r="N51" s="303">
        <f t="shared" si="5"/>
        <v>4379.6616425976163</v>
      </c>
      <c r="P51" s="303">
        <f t="shared" si="6"/>
        <v>577.88290216070391</v>
      </c>
    </row>
    <row r="52" spans="5:16">
      <c r="E52" s="407">
        <f>Módulo1!BI27</f>
        <v>3.5926210037365323</v>
      </c>
      <c r="F52" s="25">
        <f>Módulo1!CH27</f>
        <v>1342.0836011837901</v>
      </c>
      <c r="G52" s="305">
        <f t="shared" si="7"/>
        <v>0.18141117474183058</v>
      </c>
      <c r="H52" s="305">
        <f t="shared" si="8"/>
        <v>654152.14680006995</v>
      </c>
      <c r="I52" s="26">
        <f t="shared" si="2"/>
        <v>3.6541979244009459</v>
      </c>
      <c r="K52" s="303">
        <f t="shared" si="3"/>
        <v>6.157692066441367E-2</v>
      </c>
      <c r="M52" s="444">
        <f t="shared" si="4"/>
        <v>3914.0016439782912</v>
      </c>
      <c r="N52" s="303">
        <f t="shared" si="5"/>
        <v>4510.2220556712555</v>
      </c>
      <c r="P52" s="303">
        <f t="shared" si="6"/>
        <v>596.22041169296426</v>
      </c>
    </row>
    <row r="53" spans="5:16">
      <c r="E53" s="407">
        <f>Módulo1!BI28</f>
        <v>3.6041469043154359</v>
      </c>
      <c r="F53" s="25">
        <f>Módulo1!CH28</f>
        <v>1392.3906919808053</v>
      </c>
      <c r="G53" s="305">
        <f t="shared" si="7"/>
        <v>0.18630534678260341</v>
      </c>
      <c r="H53" s="305">
        <f t="shared" si="8"/>
        <v>671865.03166175727</v>
      </c>
      <c r="I53" s="26">
        <f t="shared" si="2"/>
        <v>3.6658011914954378</v>
      </c>
      <c r="K53" s="303">
        <f t="shared" si="3"/>
        <v>6.1654287180001877E-2</v>
      </c>
      <c r="M53" s="444">
        <f t="shared" si="4"/>
        <v>4019.2674347175166</v>
      </c>
      <c r="N53" s="303">
        <f t="shared" si="5"/>
        <v>4632.3481457002226</v>
      </c>
      <c r="P53" s="303">
        <f t="shared" si="6"/>
        <v>613.08071098270602</v>
      </c>
    </row>
    <row r="54" spans="5:16">
      <c r="E54" s="407">
        <f>Módulo1!BI29</f>
        <v>3.6147350154490425</v>
      </c>
      <c r="F54" s="25">
        <f>Módulo1!CH29</f>
        <v>1440.3745232188546</v>
      </c>
      <c r="G54" s="305">
        <f t="shared" si="7"/>
        <v>0.19090416715247724</v>
      </c>
      <c r="H54" s="305">
        <f t="shared" si="8"/>
        <v>688510.77024299721</v>
      </c>
      <c r="I54" s="26">
        <f t="shared" si="2"/>
        <v>3.6764298916315479</v>
      </c>
      <c r="K54" s="303">
        <f t="shared" si="3"/>
        <v>6.1694876182505354E-2</v>
      </c>
      <c r="M54" s="444">
        <f t="shared" si="4"/>
        <v>4118.4615470434255</v>
      </c>
      <c r="N54" s="303">
        <f t="shared" si="5"/>
        <v>4747.1165182406103</v>
      </c>
      <c r="P54" s="303">
        <f t="shared" si="6"/>
        <v>628.65497119718475</v>
      </c>
    </row>
    <row r="55" spans="5:16">
      <c r="E55" s="407">
        <f>Módulo1!BI30</f>
        <v>3.6245197603580923</v>
      </c>
      <c r="F55" s="25">
        <f>Módulo1!CH30</f>
        <v>1486.2866522628342</v>
      </c>
      <c r="G55" s="305">
        <f t="shared" si="7"/>
        <v>0.19524285707557804</v>
      </c>
      <c r="H55" s="305">
        <f t="shared" si="8"/>
        <v>704216.51949351002</v>
      </c>
      <c r="I55" s="26">
        <f t="shared" si="2"/>
        <v>3.6862253619222671</v>
      </c>
      <c r="K55" s="303">
        <f t="shared" si="3"/>
        <v>6.1705601564174817E-2</v>
      </c>
      <c r="M55" s="444">
        <f t="shared" si="4"/>
        <v>4212.3045226402146</v>
      </c>
      <c r="N55" s="303">
        <f t="shared" si="5"/>
        <v>4855.4038899430752</v>
      </c>
      <c r="P55" s="303">
        <f t="shared" si="6"/>
        <v>643.09936730286063</v>
      </c>
    </row>
    <row r="56" spans="5:16">
      <c r="E56" s="407">
        <f>Módulo1!BI31</f>
        <v>3.6336089545705255</v>
      </c>
      <c r="F56" s="25">
        <f>Módulo1!CH31</f>
        <v>1530.3370563607248</v>
      </c>
      <c r="G56" s="305">
        <f t="shared" si="7"/>
        <v>0.19935051094443065</v>
      </c>
      <c r="H56" s="305">
        <f t="shared" si="8"/>
        <v>719087.32812619046</v>
      </c>
      <c r="I56" s="26">
        <f t="shared" si="2"/>
        <v>3.6953007890122871</v>
      </c>
      <c r="K56" s="303">
        <f t="shared" si="3"/>
        <v>6.1691834441761628E-2</v>
      </c>
      <c r="M56" s="444">
        <f t="shared" si="4"/>
        <v>4301.3913218348453</v>
      </c>
      <c r="N56" s="303">
        <f t="shared" si="5"/>
        <v>4957.934546471336</v>
      </c>
      <c r="P56" s="303">
        <f t="shared" si="6"/>
        <v>656.54322463649078</v>
      </c>
    </row>
    <row r="57" spans="5:16">
      <c r="E57" s="407">
        <f>Módulo1!BI32</f>
        <v>3.6420903560639024</v>
      </c>
      <c r="F57" s="25">
        <f>Módulo1!CH32</f>
        <v>1572.7031153352791</v>
      </c>
      <c r="G57" s="305">
        <f t="shared" si="7"/>
        <v>0.20325146370125924</v>
      </c>
      <c r="H57" s="305">
        <f t="shared" si="8"/>
        <v>733211.06897023355</v>
      </c>
      <c r="I57" s="26">
        <f t="shared" si="2"/>
        <v>3.7037481660950431</v>
      </c>
      <c r="K57" s="303">
        <f t="shared" si="3"/>
        <v>6.1657810031140681E-2</v>
      </c>
      <c r="M57" s="444">
        <f t="shared" si="4"/>
        <v>4386.2194468604612</v>
      </c>
      <c r="N57" s="303">
        <f t="shared" si="5"/>
        <v>5055.3143498932131</v>
      </c>
      <c r="P57" s="303">
        <f t="shared" si="6"/>
        <v>669.09490303275197</v>
      </c>
    </row>
    <row r="58" spans="5:16">
      <c r="E58" s="407">
        <f>Módulo1!BI33</f>
        <v>3.6500363222041354</v>
      </c>
      <c r="F58" s="25">
        <f>Módulo1!CH33</f>
        <v>1613.5362480030906</v>
      </c>
      <c r="G58" s="305">
        <f t="shared" si="7"/>
        <v>0.20696629274730996</v>
      </c>
      <c r="H58" s="305">
        <f t="shared" si="8"/>
        <v>746662.05336515803</v>
      </c>
      <c r="I58" s="26">
        <f t="shared" si="2"/>
        <v>3.7116432337047529</v>
      </c>
      <c r="K58" s="303">
        <f t="shared" si="3"/>
        <v>6.1606911500617478E-2</v>
      </c>
      <c r="M58" s="444">
        <f t="shared" si="4"/>
        <v>4467.2095208018682</v>
      </c>
      <c r="N58" s="303">
        <f t="shared" si="5"/>
        <v>5148.0556590599608</v>
      </c>
      <c r="P58" s="303">
        <f t="shared" si="6"/>
        <v>680.84613825809265</v>
      </c>
    </row>
    <row r="59" spans="5:16">
      <c r="E59" s="407">
        <f>Módulo1!BI34</f>
        <v>3.6575071931989189</v>
      </c>
      <c r="F59" s="25">
        <f>Módulo1!CH34</f>
        <v>1652.9669098949171</v>
      </c>
      <c r="G59" s="305">
        <f t="shared" si="7"/>
        <v>0.21051256652837133</v>
      </c>
      <c r="H59" s="305">
        <f t="shared" si="8"/>
        <v>759503.73193618108</v>
      </c>
      <c r="I59" s="26">
        <f t="shared" si="2"/>
        <v>3.7190490655750201</v>
      </c>
      <c r="K59" s="303">
        <f t="shared" si="3"/>
        <v>6.1541872376101203E-2</v>
      </c>
      <c r="M59" s="444">
        <f t="shared" si="4"/>
        <v>4544.7206454643556</v>
      </c>
      <c r="N59" s="303">
        <f t="shared" si="5"/>
        <v>5236.5959508043106</v>
      </c>
      <c r="P59" s="303">
        <f t="shared" si="6"/>
        <v>691.87530533995505</v>
      </c>
    </row>
    <row r="60" spans="5:16">
      <c r="E60" s="407">
        <f>Módulo1!BI35</f>
        <v>3.6645537975896225</v>
      </c>
      <c r="F60" s="25">
        <f>Módulo1!CH35</f>
        <v>1691.108420800738</v>
      </c>
      <c r="G60" s="305">
        <f t="shared" si="7"/>
        <v>0.2139054135325405</v>
      </c>
      <c r="H60" s="305">
        <f t="shared" si="8"/>
        <v>771790.74762418622</v>
      </c>
      <c r="I60" s="26">
        <f t="shared" si="2"/>
        <v>3.7260187212603775</v>
      </c>
      <c r="K60" s="303">
        <f t="shared" si="3"/>
        <v>6.1464923670754956E-2</v>
      </c>
      <c r="M60" s="444">
        <f t="shared" si="4"/>
        <v>4619.0620630283629</v>
      </c>
      <c r="N60" s="303">
        <f t="shared" si="5"/>
        <v>5321.3119750893356</v>
      </c>
      <c r="P60" s="303">
        <f t="shared" si="6"/>
        <v>702.24991206097275</v>
      </c>
    </row>
    <row r="61" spans="5:16">
      <c r="E61" s="407">
        <f>Módulo1!BI36</f>
        <v>3.8119267846571647</v>
      </c>
      <c r="F61" s="25">
        <f>Módulo1!CH36</f>
        <v>2753.5494222010329</v>
      </c>
      <c r="G61" s="305">
        <f t="shared" si="7"/>
        <v>0.29603555622918915</v>
      </c>
      <c r="H61" s="305">
        <f t="shared" si="8"/>
        <v>1069487.9672157047</v>
      </c>
      <c r="I61" s="26">
        <f t="shared" si="2"/>
        <v>3.8676950560974075</v>
      </c>
      <c r="K61" s="303">
        <f t="shared" si="3"/>
        <v>5.5768271440242767E-2</v>
      </c>
      <c r="M61" s="444">
        <f t="shared" si="4"/>
        <v>6485.2509301643213</v>
      </c>
      <c r="N61" s="303">
        <f t="shared" si="5"/>
        <v>7373.8628568401609</v>
      </c>
      <c r="P61" s="303">
        <f t="shared" si="6"/>
        <v>888.61192667583964</v>
      </c>
    </row>
    <row r="62" spans="5:16">
      <c r="E62" s="407">
        <f>Módulo1!BI37</f>
        <v>3.9382271582032313</v>
      </c>
      <c r="F62" s="25">
        <f>Módulo1!CH37</f>
        <v>4265.263970681016</v>
      </c>
      <c r="G62" s="305">
        <f t="shared" si="7"/>
        <v>0.38376562692824445</v>
      </c>
      <c r="H62" s="305">
        <f t="shared" si="8"/>
        <v>1388043.2512168237</v>
      </c>
      <c r="I62" s="26">
        <f t="shared" si="2"/>
        <v>3.9809221522792595</v>
      </c>
      <c r="K62" s="303">
        <f t="shared" si="3"/>
        <v>4.269499407602817E-2</v>
      </c>
      <c r="M62" s="444">
        <f t="shared" si="4"/>
        <v>8674.1545972795338</v>
      </c>
      <c r="N62" s="303">
        <f t="shared" si="5"/>
        <v>9570.2250867597231</v>
      </c>
      <c r="P62" s="303">
        <f t="shared" si="6"/>
        <v>896.07048948018928</v>
      </c>
    </row>
    <row r="63" spans="5:16">
      <c r="E63" s="407">
        <f>Módulo1!BI38</f>
        <v>4.0439963694456269</v>
      </c>
      <c r="F63" s="25">
        <f>Módulo1!CH38</f>
        <v>6258.3315477820252</v>
      </c>
      <c r="G63" s="305">
        <f t="shared" si="7"/>
        <v>0.4678910928707955</v>
      </c>
      <c r="H63" s="305">
        <f t="shared" si="8"/>
        <v>1694087.1704467472</v>
      </c>
      <c r="I63" s="26">
        <f t="shared" si="2"/>
        <v>4.0674549068971455</v>
      </c>
      <c r="K63" s="303">
        <f t="shared" si="3"/>
        <v>2.3458537451518602E-2</v>
      </c>
      <c r="M63" s="444">
        <f t="shared" si="4"/>
        <v>11066.14533017334</v>
      </c>
      <c r="N63" s="303">
        <f t="shared" si="5"/>
        <v>11680.324459309426</v>
      </c>
      <c r="P63" s="303">
        <f t="shared" si="6"/>
        <v>614.17912913608598</v>
      </c>
    </row>
    <row r="64" spans="5:16">
      <c r="E64" s="407">
        <f>Módulo1!BI39</f>
        <v>4.1308717838897726</v>
      </c>
      <c r="F64" s="25">
        <f>Módulo1!CH39</f>
        <v>8660.8164476763486</v>
      </c>
      <c r="G64" s="305">
        <f t="shared" si="7"/>
        <v>0.54095883784438992</v>
      </c>
      <c r="H64" s="305">
        <f t="shared" si="8"/>
        <v>1960432.6854032825</v>
      </c>
      <c r="I64" s="26">
        <f t="shared" si="2"/>
        <v>4.1308710880950024</v>
      </c>
      <c r="K64" s="303">
        <f t="shared" si="3"/>
        <v>6.9579477024461767E-7</v>
      </c>
      <c r="M64" s="444">
        <f t="shared" si="4"/>
        <v>13516.734517514586</v>
      </c>
      <c r="N64" s="303">
        <f t="shared" si="5"/>
        <v>13516.712862011149</v>
      </c>
      <c r="P64" s="303">
        <f t="shared" si="6"/>
        <v>2.1655503436704748E-2</v>
      </c>
    </row>
    <row r="65" spans="5:16">
      <c r="E65" s="407">
        <f>Módulo1!BI40</f>
        <v>4.2010995958803807</v>
      </c>
      <c r="F65" s="25">
        <f>Módulo1!CH40</f>
        <v>11255.757206915298</v>
      </c>
      <c r="G65" s="305">
        <f t="shared" si="7"/>
        <v>0.59883945176441333</v>
      </c>
      <c r="H65" s="305">
        <f t="shared" si="8"/>
        <v>2171841.7020278187</v>
      </c>
      <c r="I65" s="26">
        <f t="shared" si="2"/>
        <v>4.1753473212586973</v>
      </c>
      <c r="K65" s="303">
        <f t="shared" si="3"/>
        <v>2.5752274621683391E-2</v>
      </c>
      <c r="M65" s="444">
        <f t="shared" si="4"/>
        <v>15889.110886049273</v>
      </c>
      <c r="N65" s="303">
        <f t="shared" si="5"/>
        <v>14974.327293473356</v>
      </c>
      <c r="P65" s="303">
        <f t="shared" si="6"/>
        <v>914.78359257591728</v>
      </c>
    </row>
    <row r="66" spans="5:16" ht="15.75" thickBot="1">
      <c r="E66" s="408">
        <f>Módulo1!BI41</f>
        <v>4.2571417175335542</v>
      </c>
      <c r="F66" s="27">
        <f>Módulo1!CH41</f>
        <v>13678.365777491592</v>
      </c>
      <c r="G66" s="2">
        <f t="shared" si="7"/>
        <v>0.64028438920526021</v>
      </c>
      <c r="H66" s="2">
        <f t="shared" si="8"/>
        <v>2323502.1699847877</v>
      </c>
      <c r="I66" s="28">
        <f t="shared" si="2"/>
        <v>4.2046622358145589</v>
      </c>
      <c r="K66" s="303">
        <f t="shared" si="3"/>
        <v>5.2479481718995302E-2</v>
      </c>
      <c r="M66" s="444">
        <f t="shared" si="4"/>
        <v>18077.639332989751</v>
      </c>
      <c r="N66" s="303">
        <f t="shared" si="5"/>
        <v>16019.989821524317</v>
      </c>
      <c r="P66" s="303">
        <f t="shared" si="6"/>
        <v>2057.6495114654335</v>
      </c>
    </row>
    <row r="67" spans="5:16">
      <c r="E67" s="409">
        <f>Módulo1!DB13</f>
        <v>2.0361940192843342</v>
      </c>
      <c r="F67" s="415">
        <f>Módulo1!EA13</f>
        <v>2.14306831896543</v>
      </c>
      <c r="G67" s="413">
        <f>($C$2+$B$17*3*F67/$B$16)^$C$4/($C$3+($B$17*3*F67/$B$16)^$C$4)</f>
        <v>6.7572856357432072E-3</v>
      </c>
      <c r="H67" s="413">
        <f>G67*(4200000*(1-$B$16/100)+3*F67*($B$16*$B$17/10000))+(1-G67)*((1-$B$16/100)/4200000+$B$16/(3*$B$17*F67))^(-1)</f>
        <v>21822.589416973238</v>
      </c>
      <c r="I67" s="414">
        <f t="shared" si="2"/>
        <v>2.1774254350680007</v>
      </c>
      <c r="K67" s="303">
        <f t="shared" si="3"/>
        <v>0.14123141578366649</v>
      </c>
      <c r="M67" s="444">
        <f t="shared" si="4"/>
        <v>108.69110882545556</v>
      </c>
      <c r="N67" s="303">
        <f t="shared" si="5"/>
        <v>150.46151660857055</v>
      </c>
      <c r="P67" s="303">
        <f t="shared" si="6"/>
        <v>41.77040778311499</v>
      </c>
    </row>
    <row r="68" spans="5:16">
      <c r="E68" s="409">
        <f>Módulo1!DB14</f>
        <v>2.2499478146998562</v>
      </c>
      <c r="F68" s="25">
        <f>Módulo1!EA14</f>
        <v>9.5274830928359258</v>
      </c>
      <c r="G68" s="305">
        <f t="shared" ref="G68:G95" si="9">($C$2+$B$17*3*F68/$B$16)^$C$4/($C$3+($B$17*3*F68/$B$16)^$C$4)</f>
        <v>7.3993853236983672E-3</v>
      </c>
      <c r="H68" s="305">
        <f t="shared" ref="H68:H95" si="10">G68*(4200000*(1-$B$16/100)+3*F68*($B$16*$B$17/10000))+(1-G68)*((1-$B$16/100)/4200000+$B$16/(3*$B$17*F68))^(-1)</f>
        <v>23936.749565499947</v>
      </c>
      <c r="I68" s="26">
        <f t="shared" si="2"/>
        <v>2.217584329477905</v>
      </c>
      <c r="K68" s="303">
        <f t="shared" si="3"/>
        <v>3.2363485221951205E-2</v>
      </c>
      <c r="M68" s="444">
        <f t="shared" si="4"/>
        <v>177.80657428767441</v>
      </c>
      <c r="N68" s="303">
        <f t="shared" si="5"/>
        <v>165.03814343422655</v>
      </c>
      <c r="P68" s="303">
        <f t="shared" si="6"/>
        <v>12.768430853447853</v>
      </c>
    </row>
    <row r="69" spans="5:16">
      <c r="E69" s="409">
        <f>Módulo1!DB15</f>
        <v>2.543393382821034</v>
      </c>
      <c r="F69" s="25">
        <f>Módulo1!EA15</f>
        <v>40.517143135565817</v>
      </c>
      <c r="G69" s="305">
        <f t="shared" si="9"/>
        <v>1.0028820215539873E-2</v>
      </c>
      <c r="H69" s="305">
        <f t="shared" si="10"/>
        <v>32598.038372776158</v>
      </c>
      <c r="I69" s="26">
        <f t="shared" si="2"/>
        <v>2.3517106200468607</v>
      </c>
      <c r="K69" s="303">
        <f t="shared" si="3"/>
        <v>0.19168276277417329</v>
      </c>
      <c r="M69" s="444">
        <f t="shared" si="4"/>
        <v>349.45670914806067</v>
      </c>
      <c r="N69" s="303">
        <f t="shared" si="5"/>
        <v>224.75565105108228</v>
      </c>
      <c r="P69" s="303">
        <f t="shared" si="6"/>
        <v>124.70105809697839</v>
      </c>
    </row>
    <row r="70" spans="5:16">
      <c r="E70" s="409">
        <f>Módulo1!DB16</f>
        <v>3.1628891671682906</v>
      </c>
      <c r="F70" s="25">
        <f>Módulo1!EA16</f>
        <v>388.3032048456339</v>
      </c>
      <c r="G70" s="305">
        <f t="shared" si="9"/>
        <v>3.5984085971926719E-2</v>
      </c>
      <c r="H70" s="305">
        <f t="shared" si="10"/>
        <v>118276.09847808168</v>
      </c>
      <c r="I70" s="26">
        <f t="shared" si="2"/>
        <v>2.9114161436077803</v>
      </c>
      <c r="K70" s="303">
        <f t="shared" si="3"/>
        <v>0.25147302356051027</v>
      </c>
      <c r="M70" s="444">
        <f t="shared" si="4"/>
        <v>1455.0876918672766</v>
      </c>
      <c r="N70" s="303">
        <f t="shared" si="5"/>
        <v>815.4853127427391</v>
      </c>
      <c r="P70" s="303">
        <f t="shared" si="6"/>
        <v>639.60237912453749</v>
      </c>
    </row>
    <row r="71" spans="5:16">
      <c r="E71" s="409">
        <f>Módulo1!DB17</f>
        <v>3.2738970468114639</v>
      </c>
      <c r="F71" s="25">
        <f>Módulo1!EA17</f>
        <v>558.74216765770291</v>
      </c>
      <c r="G71" s="305">
        <f t="shared" si="9"/>
        <v>4.7403184007950461E-2</v>
      </c>
      <c r="H71" s="305">
        <f t="shared" si="10"/>
        <v>156033.73414581819</v>
      </c>
      <c r="I71" s="26">
        <f t="shared" si="2"/>
        <v>3.0317376554049824</v>
      </c>
      <c r="K71" s="303">
        <f t="shared" si="3"/>
        <v>0.24215939140648146</v>
      </c>
      <c r="M71" s="444">
        <f t="shared" si="4"/>
        <v>1878.8713616220532</v>
      </c>
      <c r="N71" s="303">
        <f t="shared" si="5"/>
        <v>1075.815148839222</v>
      </c>
      <c r="P71" s="303">
        <f t="shared" si="6"/>
        <v>803.05621278283115</v>
      </c>
    </row>
    <row r="72" spans="5:16">
      <c r="E72" s="409">
        <f>Módulo1!DB18</f>
        <v>3.3372770510180461</v>
      </c>
      <c r="F72" s="25">
        <f>Módulo1!EA18</f>
        <v>687.04954522451806</v>
      </c>
      <c r="G72" s="305">
        <f t="shared" si="9"/>
        <v>5.5628446654847813E-2</v>
      </c>
      <c r="H72" s="305">
        <f t="shared" si="10"/>
        <v>183247.46093916683</v>
      </c>
      <c r="I72" s="26">
        <f t="shared" si="2"/>
        <v>3.1015571192079077</v>
      </c>
      <c r="K72" s="303">
        <f t="shared" si="3"/>
        <v>0.23571993181013839</v>
      </c>
      <c r="M72" s="444">
        <f t="shared" si="4"/>
        <v>2174.0876600215602</v>
      </c>
      <c r="N72" s="303">
        <f t="shared" si="5"/>
        <v>1263.4472637849308</v>
      </c>
      <c r="P72" s="303">
        <f t="shared" si="6"/>
        <v>910.64039623662939</v>
      </c>
    </row>
    <row r="73" spans="5:16">
      <c r="E73" s="409">
        <f>Módulo1!DB19</f>
        <v>3.3813602661348598</v>
      </c>
      <c r="F73" s="25">
        <f>Módulo1!EA19</f>
        <v>793.29243622060017</v>
      </c>
      <c r="G73" s="305">
        <f t="shared" si="9"/>
        <v>6.223314197916812E-2</v>
      </c>
      <c r="H73" s="305">
        <f t="shared" si="10"/>
        <v>205108.27965843573</v>
      </c>
      <c r="I73" s="26">
        <f t="shared" si="2"/>
        <v>3.1505023453982663</v>
      </c>
      <c r="K73" s="303">
        <f t="shared" si="3"/>
        <v>0.2308579207365935</v>
      </c>
      <c r="M73" s="444">
        <f t="shared" si="4"/>
        <v>2406.3581508756383</v>
      </c>
      <c r="N73" s="303">
        <f t="shared" si="5"/>
        <v>1414.1723622577977</v>
      </c>
      <c r="P73" s="303">
        <f t="shared" si="6"/>
        <v>992.18578861784067</v>
      </c>
    </row>
    <row r="74" spans="5:16">
      <c r="E74" s="409">
        <f>Módulo1!DB20</f>
        <v>3.4149826412723434</v>
      </c>
      <c r="F74" s="25">
        <f>Módulo1!EA20</f>
        <v>885.38554570760812</v>
      </c>
      <c r="G74" s="305">
        <f t="shared" si="9"/>
        <v>6.7822043026508294E-2</v>
      </c>
      <c r="H74" s="305">
        <f t="shared" si="10"/>
        <v>223612.5728579986</v>
      </c>
      <c r="I74" s="26">
        <f t="shared" ref="I74:I137" si="11">LOG(H74*0.00689476)</f>
        <v>3.1880153719758866</v>
      </c>
      <c r="K74" s="303">
        <f t="shared" ref="K74:K137" si="12">ABS(E74-I74)</f>
        <v>0.22696726929645683</v>
      </c>
      <c r="M74" s="444">
        <f t="shared" ref="M74:M137" si="13">10^E74</f>
        <v>2600.0556370009263</v>
      </c>
      <c r="N74" s="303">
        <f t="shared" ref="N74:N137" si="14">10^I74</f>
        <v>1541.7550228384166</v>
      </c>
      <c r="P74" s="303">
        <f t="shared" ref="P74:P137" si="15">ABS(M74-N74)</f>
        <v>1058.3006141625096</v>
      </c>
    </row>
    <row r="75" spans="5:16">
      <c r="E75" s="409">
        <f>Módulo1!DB21</f>
        <v>3.4420542580677216</v>
      </c>
      <c r="F75" s="25">
        <f>Módulo1!EA21</f>
        <v>967.42402953756118</v>
      </c>
      <c r="G75" s="305">
        <f t="shared" si="9"/>
        <v>7.270224803050572E-2</v>
      </c>
      <c r="H75" s="305">
        <f t="shared" si="10"/>
        <v>239774.42054684978</v>
      </c>
      <c r="I75" s="26">
        <f t="shared" si="11"/>
        <v>3.2183220035222453</v>
      </c>
      <c r="K75" s="303">
        <f t="shared" si="12"/>
        <v>0.22373225454547629</v>
      </c>
      <c r="M75" s="444">
        <f t="shared" si="13"/>
        <v>2767.2873515899569</v>
      </c>
      <c r="N75" s="303">
        <f t="shared" si="14"/>
        <v>1653.1870838095999</v>
      </c>
      <c r="P75" s="303">
        <f t="shared" si="15"/>
        <v>1114.1002677803569</v>
      </c>
    </row>
    <row r="76" spans="5:16">
      <c r="E76" s="409">
        <f>Módulo1!DB22</f>
        <v>3.4646469196965723</v>
      </c>
      <c r="F76" s="25">
        <f>Módulo1!EA22</f>
        <v>1041.8525919326191</v>
      </c>
      <c r="G76" s="305">
        <f t="shared" si="9"/>
        <v>7.7054319393241102E-2</v>
      </c>
      <c r="H76" s="305">
        <f t="shared" si="10"/>
        <v>254190.2198790916</v>
      </c>
      <c r="I76" s="26">
        <f t="shared" si="11"/>
        <v>3.2436779901987198</v>
      </c>
      <c r="K76" s="303">
        <f t="shared" si="12"/>
        <v>0.22096892949785252</v>
      </c>
      <c r="M76" s="444">
        <f t="shared" si="13"/>
        <v>2915.0561171948766</v>
      </c>
      <c r="N76" s="303">
        <f t="shared" si="14"/>
        <v>1752.5805604135667</v>
      </c>
      <c r="P76" s="303">
        <f t="shared" si="15"/>
        <v>1162.4755567813099</v>
      </c>
    </row>
    <row r="77" spans="5:16">
      <c r="E77" s="409">
        <f>Módulo1!DB23</f>
        <v>3.4839892547218807</v>
      </c>
      <c r="F77" s="25">
        <f>Módulo1!EA23</f>
        <v>1110.2685533213394</v>
      </c>
      <c r="G77" s="305">
        <f t="shared" si="9"/>
        <v>8.0994714567561799E-2</v>
      </c>
      <c r="H77" s="305">
        <f t="shared" si="10"/>
        <v>267244.71309628623</v>
      </c>
      <c r="I77" s="26">
        <f t="shared" si="11"/>
        <v>3.2654282757150459</v>
      </c>
      <c r="K77" s="303">
        <f t="shared" si="12"/>
        <v>0.2185609790068348</v>
      </c>
      <c r="M77" s="444">
        <f t="shared" si="13"/>
        <v>3047.8195797953581</v>
      </c>
      <c r="N77" s="303">
        <f t="shared" si="14"/>
        <v>1842.5881580677528</v>
      </c>
      <c r="P77" s="303">
        <f t="shared" si="15"/>
        <v>1205.2314217276053</v>
      </c>
    </row>
    <row r="78" spans="5:16">
      <c r="E78" s="409">
        <f>Módulo1!DB24</f>
        <v>3.5008688067796947</v>
      </c>
      <c r="F78" s="25">
        <f>Módulo1!EA24</f>
        <v>1173.783080553663</v>
      </c>
      <c r="G78" s="305">
        <f t="shared" si="9"/>
        <v>8.4603530975807945E-2</v>
      </c>
      <c r="H78" s="305">
        <f t="shared" si="10"/>
        <v>279202.56868767238</v>
      </c>
      <c r="I78" s="26">
        <f t="shared" si="11"/>
        <v>3.2844385629156401</v>
      </c>
      <c r="K78" s="303">
        <f t="shared" si="12"/>
        <v>0.21643024386405463</v>
      </c>
      <c r="M78" s="444">
        <f t="shared" si="13"/>
        <v>3168.610133445633</v>
      </c>
      <c r="N78" s="303">
        <f t="shared" si="14"/>
        <v>1925.0347024850173</v>
      </c>
      <c r="P78" s="303">
        <f t="shared" si="15"/>
        <v>1243.5754309606157</v>
      </c>
    </row>
    <row r="79" spans="5:16">
      <c r="E79" s="409">
        <f>Módulo1!DB25</f>
        <v>3.515820102704315</v>
      </c>
      <c r="F79" s="25">
        <f>Módulo1!EA25</f>
        <v>1233.2057298563429</v>
      </c>
      <c r="G79" s="305">
        <f t="shared" si="9"/>
        <v>8.7938533968612217E-2</v>
      </c>
      <c r="H79" s="305">
        <f t="shared" si="10"/>
        <v>290254.69389719493</v>
      </c>
      <c r="I79" s="26">
        <f t="shared" si="11"/>
        <v>3.3012984051250798</v>
      </c>
      <c r="K79" s="303">
        <f t="shared" si="12"/>
        <v>0.21452169757923523</v>
      </c>
      <c r="M79" s="444">
        <f t="shared" si="13"/>
        <v>3279.5941472760874</v>
      </c>
      <c r="N79" s="303">
        <f t="shared" si="14"/>
        <v>2001.2364532946242</v>
      </c>
      <c r="P79" s="303">
        <f t="shared" si="15"/>
        <v>1278.3576939814632</v>
      </c>
    </row>
    <row r="80" spans="5:16">
      <c r="E80" s="409">
        <f>Módulo1!DB26</f>
        <v>3.5292222342925816</v>
      </c>
      <c r="F80" s="25">
        <f>Módulo1!EA26</f>
        <v>1289.1476849748988</v>
      </c>
      <c r="G80" s="305">
        <f t="shared" si="9"/>
        <v>9.1042932926274717E-2</v>
      </c>
      <c r="H80" s="305">
        <f t="shared" si="10"/>
        <v>300543.91125408711</v>
      </c>
      <c r="I80" s="26">
        <f t="shared" si="11"/>
        <v>3.3164270873826101</v>
      </c>
      <c r="K80" s="303">
        <f t="shared" si="12"/>
        <v>0.21279514690997159</v>
      </c>
      <c r="M80" s="444">
        <f t="shared" si="13"/>
        <v>3382.3787277112774</v>
      </c>
      <c r="N80" s="303">
        <f t="shared" si="14"/>
        <v>2072.1781375582314</v>
      </c>
      <c r="P80" s="303">
        <f t="shared" si="15"/>
        <v>1310.2005901530461</v>
      </c>
    </row>
    <row r="81" spans="5:16">
      <c r="E81" s="409">
        <f>Módulo1!DB27</f>
        <v>3.5413535929224658</v>
      </c>
      <c r="F81" s="25">
        <f>Módulo1!EA27</f>
        <v>1342.0836011837901</v>
      </c>
      <c r="G81" s="305">
        <f t="shared" si="9"/>
        <v>9.3950001254882565E-2</v>
      </c>
      <c r="H81" s="305">
        <f t="shared" si="10"/>
        <v>310180.21591069142</v>
      </c>
      <c r="I81" s="26">
        <f t="shared" si="11"/>
        <v>3.3301332473451022</v>
      </c>
      <c r="K81" s="303">
        <f t="shared" si="12"/>
        <v>0.21122034557736358</v>
      </c>
      <c r="M81" s="444">
        <f t="shared" si="13"/>
        <v>3478.1923288746425</v>
      </c>
      <c r="N81" s="303">
        <f t="shared" si="14"/>
        <v>2138.6181454524008</v>
      </c>
      <c r="P81" s="303">
        <f t="shared" si="15"/>
        <v>1339.5741834222417</v>
      </c>
    </row>
    <row r="82" spans="5:16">
      <c r="E82" s="409">
        <f>Módulo1!DB28</f>
        <v>3.5524244981231186</v>
      </c>
      <c r="F82" s="25">
        <f>Módulo1!EA28</f>
        <v>1392.3906919808053</v>
      </c>
      <c r="G82" s="305">
        <f t="shared" si="9"/>
        <v>9.6685974451475504E-2</v>
      </c>
      <c r="H82" s="305">
        <f t="shared" si="10"/>
        <v>319250.34762354899</v>
      </c>
      <c r="I82" s="26">
        <f t="shared" si="11"/>
        <v>3.3426505322273874</v>
      </c>
      <c r="K82" s="303">
        <f t="shared" si="12"/>
        <v>0.20977396589573116</v>
      </c>
      <c r="M82" s="444">
        <f t="shared" si="13"/>
        <v>3567.9971444067451</v>
      </c>
      <c r="N82" s="303">
        <f t="shared" si="14"/>
        <v>2201.1545267809429</v>
      </c>
      <c r="P82" s="303">
        <f t="shared" si="15"/>
        <v>1366.8426176258022</v>
      </c>
    </row>
    <row r="83" spans="5:16">
      <c r="E83" s="409">
        <f>Módulo1!DB29</f>
        <v>3.5625976249827147</v>
      </c>
      <c r="F83" s="25">
        <f>Módulo1!EA29</f>
        <v>1440.3745232188546</v>
      </c>
      <c r="G83" s="305">
        <f t="shared" si="9"/>
        <v>9.9271949386680797E-2</v>
      </c>
      <c r="H83" s="305">
        <f t="shared" si="10"/>
        <v>327824.06461321918</v>
      </c>
      <c r="I83" s="26">
        <f t="shared" si="11"/>
        <v>3.3541599841017358</v>
      </c>
      <c r="K83" s="303">
        <f t="shared" si="12"/>
        <v>0.20843764088097894</v>
      </c>
      <c r="M83" s="444">
        <f t="shared" si="13"/>
        <v>3652.5622391168959</v>
      </c>
      <c r="N83" s="303">
        <f t="shared" si="14"/>
        <v>2260.2682477326416</v>
      </c>
      <c r="P83" s="303">
        <f t="shared" si="15"/>
        <v>1392.2939913842542</v>
      </c>
    </row>
    <row r="84" spans="5:16">
      <c r="E84" s="409">
        <f>Módulo1!DB30</f>
        <v>3.5720013193525535</v>
      </c>
      <c r="F84" s="25">
        <f>Módulo1!EA30</f>
        <v>1486.2866522628342</v>
      </c>
      <c r="G84" s="305">
        <f t="shared" si="9"/>
        <v>0.10172517477329113</v>
      </c>
      <c r="H84" s="305">
        <f t="shared" si="10"/>
        <v>335958.40680673131</v>
      </c>
      <c r="I84" s="26">
        <f t="shared" si="11"/>
        <v>3.364804666466557</v>
      </c>
      <c r="K84" s="303">
        <f t="shared" si="12"/>
        <v>0.20719665288599654</v>
      </c>
      <c r="M84" s="444">
        <f t="shared" si="13"/>
        <v>3732.5129170213058</v>
      </c>
      <c r="N84" s="303">
        <f t="shared" si="14"/>
        <v>2316.3525849147786</v>
      </c>
      <c r="P84" s="303">
        <f t="shared" si="15"/>
        <v>1416.1603321065272</v>
      </c>
    </row>
    <row r="85" spans="5:16">
      <c r="E85" s="409">
        <f>Módulo1!DB31</f>
        <v>3.5807385756921857</v>
      </c>
      <c r="F85" s="25">
        <f>Módulo1!EA31</f>
        <v>1530.3370563607248</v>
      </c>
      <c r="G85" s="305">
        <f t="shared" si="9"/>
        <v>0.10405995494870578</v>
      </c>
      <c r="H85" s="305">
        <f t="shared" si="10"/>
        <v>343700.68191035726</v>
      </c>
      <c r="I85" s="26">
        <f t="shared" si="11"/>
        <v>3.3746995471882077</v>
      </c>
      <c r="K85" s="303">
        <f t="shared" si="12"/>
        <v>0.20603902850397793</v>
      </c>
      <c r="M85" s="444">
        <f t="shared" si="13"/>
        <v>3808.3650919315151</v>
      </c>
      <c r="N85" s="303">
        <f t="shared" si="14"/>
        <v>2369.7337136082551</v>
      </c>
      <c r="P85" s="303">
        <f t="shared" si="15"/>
        <v>1438.6313783232599</v>
      </c>
    </row>
    <row r="86" spans="5:16">
      <c r="E86" s="409">
        <f>Módulo1!DB32</f>
        <v>3.5888932672356697</v>
      </c>
      <c r="F86" s="25">
        <f>Módulo1!EA32</f>
        <v>1572.7031153352791</v>
      </c>
      <c r="G86" s="305">
        <f t="shared" si="9"/>
        <v>0.10628829939165819</v>
      </c>
      <c r="H86" s="305">
        <f t="shared" si="10"/>
        <v>351090.61159744131</v>
      </c>
      <c r="I86" s="26">
        <f t="shared" si="11"/>
        <v>3.3839383696892975</v>
      </c>
      <c r="K86" s="303">
        <f t="shared" si="12"/>
        <v>0.20495489754637219</v>
      </c>
      <c r="M86" s="444">
        <f t="shared" si="13"/>
        <v>3880.5498538385345</v>
      </c>
      <c r="N86" s="303">
        <f t="shared" si="14"/>
        <v>2420.6855052175756</v>
      </c>
      <c r="P86" s="303">
        <f t="shared" si="15"/>
        <v>1459.8643486209589</v>
      </c>
    </row>
    <row r="87" spans="5:16">
      <c r="E87" s="409">
        <f>Módulo1!DB33</f>
        <v>3.5965345780336913</v>
      </c>
      <c r="F87" s="25">
        <f>Módulo1!EA33</f>
        <v>1613.5362480030906</v>
      </c>
      <c r="G87" s="305">
        <f t="shared" si="9"/>
        <v>0.10842040001623338</v>
      </c>
      <c r="H87" s="305">
        <f t="shared" si="10"/>
        <v>358161.90876257879</v>
      </c>
      <c r="I87" s="26">
        <f t="shared" si="11"/>
        <v>3.392598549279159</v>
      </c>
      <c r="K87" s="303">
        <f t="shared" si="12"/>
        <v>0.20393602875453221</v>
      </c>
      <c r="M87" s="444">
        <f t="shared" si="13"/>
        <v>3949.4314302196062</v>
      </c>
      <c r="N87" s="303">
        <f t="shared" si="14"/>
        <v>2469.4404020598804</v>
      </c>
      <c r="P87" s="303">
        <f t="shared" si="15"/>
        <v>1479.9910281597258</v>
      </c>
    </row>
    <row r="88" spans="5:16">
      <c r="E88" s="409">
        <f>Módulo1!DB34</f>
        <v>3.6037202247380131</v>
      </c>
      <c r="F88" s="25">
        <f>Módulo1!EA34</f>
        <v>1652.9669098949171</v>
      </c>
      <c r="G88" s="305">
        <f t="shared" si="9"/>
        <v>0.11046498878261517</v>
      </c>
      <c r="H88" s="305">
        <f t="shared" si="10"/>
        <v>364943.45937144425</v>
      </c>
      <c r="I88" s="26">
        <f t="shared" si="11"/>
        <v>3.4007447378969156</v>
      </c>
      <c r="K88" s="303">
        <f t="shared" si="12"/>
        <v>0.20297548684109756</v>
      </c>
      <c r="M88" s="444">
        <f t="shared" si="13"/>
        <v>4015.3205801222675</v>
      </c>
      <c r="N88" s="303">
        <f t="shared" si="14"/>
        <v>2516.19756593586</v>
      </c>
      <c r="P88" s="303">
        <f t="shared" si="15"/>
        <v>1499.1230141864075</v>
      </c>
    </row>
    <row r="89" spans="5:16">
      <c r="E89" s="409">
        <f>Módulo1!DB35</f>
        <v>3.6104988435530796</v>
      </c>
      <c r="F89" s="25">
        <f>Módulo1!EA35</f>
        <v>1691.108420800738</v>
      </c>
      <c r="G89" s="305">
        <f t="shared" si="9"/>
        <v>0.11242961024960754</v>
      </c>
      <c r="H89" s="305">
        <f t="shared" si="10"/>
        <v>371460.22327654227</v>
      </c>
      <c r="I89" s="26">
        <f t="shared" si="11"/>
        <v>3.408431468840964</v>
      </c>
      <c r="K89" s="303">
        <f t="shared" si="12"/>
        <v>0.20206737471211556</v>
      </c>
      <c r="M89" s="444">
        <f t="shared" si="13"/>
        <v>4078.4847574379037</v>
      </c>
      <c r="N89" s="303">
        <f t="shared" si="14"/>
        <v>2561.1290890381733</v>
      </c>
      <c r="P89" s="303">
        <f t="shared" si="15"/>
        <v>1517.3556683997303</v>
      </c>
    </row>
    <row r="90" spans="5:16">
      <c r="E90" s="409">
        <f>Módulo1!DB36</f>
        <v>3.7524319011604357</v>
      </c>
      <c r="F90" s="25">
        <f>Módulo1!EA36</f>
        <v>2753.5494222010329</v>
      </c>
      <c r="G90" s="305">
        <f t="shared" si="9"/>
        <v>0.1626592837648663</v>
      </c>
      <c r="H90" s="305">
        <f t="shared" si="10"/>
        <v>538214.63236102578</v>
      </c>
      <c r="I90" s="26">
        <f t="shared" si="11"/>
        <v>3.5694746540871236</v>
      </c>
      <c r="K90" s="303">
        <f t="shared" si="12"/>
        <v>0.18295724707331207</v>
      </c>
      <c r="M90" s="444">
        <f t="shared" si="13"/>
        <v>5654.9907797398464</v>
      </c>
      <c r="N90" s="303">
        <f t="shared" si="14"/>
        <v>3710.86071861751</v>
      </c>
      <c r="P90" s="303">
        <f t="shared" si="15"/>
        <v>1944.1300611223364</v>
      </c>
    </row>
    <row r="91" spans="5:16">
      <c r="E91" s="409">
        <f>Módulo1!DB37</f>
        <v>3.8741160936857075</v>
      </c>
      <c r="F91" s="25">
        <f>Módulo1!EA37</f>
        <v>4265.263970681016</v>
      </c>
      <c r="G91" s="305">
        <f t="shared" si="9"/>
        <v>0.22264021226334299</v>
      </c>
      <c r="H91" s="305">
        <f t="shared" si="10"/>
        <v>737660.60637459706</v>
      </c>
      <c r="I91" s="26">
        <f t="shared" si="11"/>
        <v>3.7063757446510954</v>
      </c>
      <c r="K91" s="303">
        <f t="shared" si="12"/>
        <v>0.1677403490346121</v>
      </c>
      <c r="M91" s="444">
        <f t="shared" si="13"/>
        <v>7483.6952461626961</v>
      </c>
      <c r="N91" s="303">
        <f t="shared" si="14"/>
        <v>5085.992842407325</v>
      </c>
      <c r="P91" s="303">
        <f t="shared" si="15"/>
        <v>2397.7024037553711</v>
      </c>
    </row>
    <row r="92" spans="5:16">
      <c r="E92" s="409">
        <f>Módulo1!DB38</f>
        <v>3.9758040961614514</v>
      </c>
      <c r="F92" s="25">
        <f>Módulo1!EA38</f>
        <v>6258.3315477820252</v>
      </c>
      <c r="G92" s="305">
        <f t="shared" si="9"/>
        <v>0.2874176718471842</v>
      </c>
      <c r="H92" s="305">
        <f t="shared" si="10"/>
        <v>953420.32970468281</v>
      </c>
      <c r="I92" s="26">
        <f t="shared" si="11"/>
        <v>3.8178035615154227</v>
      </c>
      <c r="K92" s="303">
        <f t="shared" si="12"/>
        <v>0.1580005346460287</v>
      </c>
      <c r="M92" s="444">
        <f t="shared" si="13"/>
        <v>9458.1042398615027</v>
      </c>
      <c r="N92" s="303">
        <f t="shared" si="14"/>
        <v>6573.6043524346642</v>
      </c>
      <c r="P92" s="303">
        <f t="shared" si="15"/>
        <v>2884.4998874268385</v>
      </c>
    </row>
    <row r="93" spans="5:16">
      <c r="E93" s="409">
        <f>Módulo1!DB39</f>
        <v>4.0589799588712001</v>
      </c>
      <c r="F93" s="25">
        <f>Módulo1!EA39</f>
        <v>8660.8164476763486</v>
      </c>
      <c r="G93" s="305">
        <f t="shared" si="9"/>
        <v>0.35053347093596915</v>
      </c>
      <c r="H93" s="305">
        <f t="shared" si="10"/>
        <v>1164015.6884498263</v>
      </c>
      <c r="I93" s="26">
        <f t="shared" si="11"/>
        <v>3.9044779871165347</v>
      </c>
      <c r="K93" s="303">
        <f t="shared" si="12"/>
        <v>0.1545019717546654</v>
      </c>
      <c r="M93" s="444">
        <f t="shared" si="13"/>
        <v>11454.600813617313</v>
      </c>
      <c r="N93" s="303">
        <f t="shared" si="14"/>
        <v>8025.6088080963355</v>
      </c>
      <c r="P93" s="303">
        <f t="shared" si="15"/>
        <v>3428.9920055209777</v>
      </c>
    </row>
    <row r="94" spans="5:16">
      <c r="E94" s="409">
        <f>Módulo1!DB40</f>
        <v>4.1258292291514245</v>
      </c>
      <c r="F94" s="25">
        <f>Módulo1!EA40</f>
        <v>11255.757206915298</v>
      </c>
      <c r="G94" s="305">
        <f t="shared" si="9"/>
        <v>0.40583665639378169</v>
      </c>
      <c r="H94" s="305">
        <f t="shared" si="10"/>
        <v>1348868.8719880609</v>
      </c>
      <c r="I94" s="26">
        <f t="shared" si="11"/>
        <v>3.9684888859179819</v>
      </c>
      <c r="K94" s="303">
        <f t="shared" si="12"/>
        <v>0.15734034323344259</v>
      </c>
      <c r="M94" s="444">
        <f t="shared" si="13"/>
        <v>13360.700512457001</v>
      </c>
      <c r="N94" s="303">
        <f t="shared" si="14"/>
        <v>9300.1271438284039</v>
      </c>
      <c r="P94" s="303">
        <f t="shared" si="15"/>
        <v>4060.5733686285967</v>
      </c>
    </row>
    <row r="95" spans="5:16" ht="15.75" thickBot="1">
      <c r="E95" s="410">
        <f>Módulo1!DB41</f>
        <v>4.1788022333058343</v>
      </c>
      <c r="F95" s="27">
        <f>Módulo1!EA41</f>
        <v>13678.365777491592</v>
      </c>
      <c r="G95" s="2">
        <f t="shared" si="9"/>
        <v>0.44873265630918496</v>
      </c>
      <c r="H95" s="2">
        <f t="shared" si="10"/>
        <v>1492485.8747376145</v>
      </c>
      <c r="I95" s="28">
        <f t="shared" si="11"/>
        <v>4.0124293829479578</v>
      </c>
      <c r="K95" s="303">
        <f t="shared" si="12"/>
        <v>0.16637285035787652</v>
      </c>
      <c r="M95" s="444">
        <f t="shared" si="13"/>
        <v>15093.926585006691</v>
      </c>
      <c r="N95" s="303">
        <f t="shared" si="14"/>
        <v>10290.331909705914</v>
      </c>
      <c r="P95" s="303">
        <f t="shared" si="15"/>
        <v>4803.5946753007775</v>
      </c>
    </row>
    <row r="96" spans="5:16">
      <c r="E96" s="407">
        <f>Módulo1!EU13</f>
        <v>2.2692105794916486</v>
      </c>
      <c r="F96" s="6">
        <f>Módulo1!FT13</f>
        <v>2.14306831896543</v>
      </c>
      <c r="G96" s="48">
        <f>($C$2+$B$21*3*F96/$B$20)^$C$4/($C$3+($B$21*3*F96/$B$20)^$C$4)</f>
        <v>7.0342006934855268E-3</v>
      </c>
      <c r="H96" s="48">
        <f>G96*(4200000*(1-$B$20/100)+3*F96*($B$20*$B$21/10000))+(1-G96)*((1-$B$20/100)/4200000+$B$20/(3*$B$21*F96))^(-1)</f>
        <v>24285.343628297462</v>
      </c>
      <c r="I96" s="61">
        <f t="shared" si="11"/>
        <v>2.2238634063523808</v>
      </c>
      <c r="K96" s="303">
        <f t="shared" si="12"/>
        <v>4.5347173139267838E-2</v>
      </c>
      <c r="M96" s="444">
        <f t="shared" si="13"/>
        <v>185.87054805366796</v>
      </c>
      <c r="N96" s="303">
        <f t="shared" si="14"/>
        <v>167.44161583464029</v>
      </c>
      <c r="P96" s="303">
        <f t="shared" si="15"/>
        <v>18.428932219027672</v>
      </c>
    </row>
    <row r="97" spans="5:16">
      <c r="E97" s="407">
        <f>Módulo1!EU14</f>
        <v>2.4433077361560138</v>
      </c>
      <c r="F97" s="25">
        <f>Módulo1!FT14</f>
        <v>9.5274830928359258</v>
      </c>
      <c r="G97" s="305">
        <f t="shared" ref="G97:G124" si="16">($C$2+$B$21*3*F97/$B$20)^$C$4/($C$3+($B$21*3*F97/$B$20)^$C$4)</f>
        <v>8.6093857449516566E-3</v>
      </c>
      <c r="H97" s="305">
        <f t="shared" ref="H97:H121" si="17">G97*(4200000*(1-$B$20/100)+3*F97*($B$20*$B$21/10000))+(1-G97)*((1-$B$20/100)/4200000+$B$20/(3*$B$21*F97))^(-1)</f>
        <v>29820.104891552794</v>
      </c>
      <c r="I97" s="26">
        <f t="shared" si="11"/>
        <v>2.3130283201403095</v>
      </c>
      <c r="K97" s="303">
        <f t="shared" si="12"/>
        <v>0.13027941601570436</v>
      </c>
      <c r="M97" s="444">
        <f t="shared" si="13"/>
        <v>277.52859443026381</v>
      </c>
      <c r="N97" s="303">
        <f t="shared" si="14"/>
        <v>205.60246640208257</v>
      </c>
      <c r="P97" s="303">
        <f t="shared" si="15"/>
        <v>71.926128028181239</v>
      </c>
    </row>
    <row r="98" spans="5:16">
      <c r="E98" s="407">
        <f>Módulo1!EU15</f>
        <v>2.6988327885451127</v>
      </c>
      <c r="F98" s="25">
        <f>Módulo1!FT15</f>
        <v>40.517143135565817</v>
      </c>
      <c r="G98" s="305">
        <f t="shared" si="16"/>
        <v>1.4897082486686359E-2</v>
      </c>
      <c r="H98" s="305">
        <f t="shared" si="17"/>
        <v>51931.13810349167</v>
      </c>
      <c r="I98" s="26">
        <f t="shared" si="11"/>
        <v>2.5539469939350634</v>
      </c>
      <c r="K98" s="303">
        <f t="shared" si="12"/>
        <v>0.14488579461004925</v>
      </c>
      <c r="M98" s="444">
        <f t="shared" si="13"/>
        <v>499.84204943630425</v>
      </c>
      <c r="N98" s="303">
        <f t="shared" si="14"/>
        <v>358.05273375043032</v>
      </c>
      <c r="P98" s="303">
        <f t="shared" si="15"/>
        <v>141.78931568587393</v>
      </c>
    </row>
    <row r="99" spans="5:16">
      <c r="E99" s="407">
        <f>Módulo1!EU16</f>
        <v>3.2883526795950413</v>
      </c>
      <c r="F99" s="25">
        <f>Módulo1!FT16</f>
        <v>388.3032048456339</v>
      </c>
      <c r="G99" s="305">
        <f t="shared" si="16"/>
        <v>7.2480544405582381E-2</v>
      </c>
      <c r="H99" s="305">
        <f t="shared" si="17"/>
        <v>255013.18411349261</v>
      </c>
      <c r="I99" s="26">
        <f t="shared" si="11"/>
        <v>3.2450817873225826</v>
      </c>
      <c r="K99" s="303">
        <f t="shared" si="12"/>
        <v>4.3270892272458727E-2</v>
      </c>
      <c r="M99" s="444">
        <f t="shared" si="13"/>
        <v>1942.4626622080868</v>
      </c>
      <c r="N99" s="303">
        <f t="shared" si="14"/>
        <v>1758.2547012983455</v>
      </c>
      <c r="P99" s="303">
        <f t="shared" si="15"/>
        <v>184.20796090974136</v>
      </c>
    </row>
    <row r="100" spans="5:16">
      <c r="E100" s="407">
        <f>Módulo1!EU17</f>
        <v>3.3997812929883797</v>
      </c>
      <c r="F100" s="25">
        <f>Módulo1!FT17</f>
        <v>558.74216765770291</v>
      </c>
      <c r="G100" s="305">
        <f t="shared" si="16"/>
        <v>9.6374963783653372E-2</v>
      </c>
      <c r="H100" s="305">
        <f t="shared" si="17"/>
        <v>339452.87363120425</v>
      </c>
      <c r="I100" s="26">
        <f t="shared" si="11"/>
        <v>3.3692986429363363</v>
      </c>
      <c r="K100" s="303">
        <f t="shared" si="12"/>
        <v>3.0482650052043425E-2</v>
      </c>
      <c r="M100" s="444">
        <f t="shared" si="13"/>
        <v>2510.6217853011972</v>
      </c>
      <c r="N100" s="303">
        <f t="shared" si="14"/>
        <v>2340.4460949974828</v>
      </c>
      <c r="P100" s="303">
        <f t="shared" si="15"/>
        <v>170.17569030371442</v>
      </c>
    </row>
    <row r="101" spans="5:16">
      <c r="E101" s="407">
        <f>Módulo1!EU18</f>
        <v>3.4640285634687578</v>
      </c>
      <c r="F101" s="25">
        <f>Módulo1!FT18</f>
        <v>687.04954522451806</v>
      </c>
      <c r="G101" s="305">
        <f t="shared" si="16"/>
        <v>0.11314571117800309</v>
      </c>
      <c r="H101" s="305">
        <f t="shared" si="17"/>
        <v>398759.65037032333</v>
      </c>
      <c r="I101" s="26">
        <f t="shared" si="11"/>
        <v>3.4392303599396428</v>
      </c>
      <c r="K101" s="303">
        <f t="shared" si="12"/>
        <v>2.4798203529114993E-2</v>
      </c>
      <c r="M101" s="444">
        <f t="shared" si="13"/>
        <v>2910.908561695403</v>
      </c>
      <c r="N101" s="303">
        <f t="shared" si="14"/>
        <v>2749.3520869872937</v>
      </c>
      <c r="P101" s="303">
        <f t="shared" si="15"/>
        <v>161.55647470810936</v>
      </c>
    </row>
    <row r="102" spans="5:16">
      <c r="E102" s="407">
        <f>Módulo1!EU19</f>
        <v>3.5089607457974465</v>
      </c>
      <c r="F102" s="25">
        <f>Módulo1!FT19</f>
        <v>793.29243622060017</v>
      </c>
      <c r="G102" s="305">
        <f t="shared" si="16"/>
        <v>0.1263599323104706</v>
      </c>
      <c r="H102" s="305">
        <f t="shared" si="17"/>
        <v>445510.79306493379</v>
      </c>
      <c r="I102" s="26">
        <f t="shared" si="11"/>
        <v>3.4873773832353976</v>
      </c>
      <c r="K102" s="303">
        <f t="shared" si="12"/>
        <v>2.1583362562048958E-2</v>
      </c>
      <c r="M102" s="444">
        <f t="shared" si="13"/>
        <v>3228.202323773121</v>
      </c>
      <c r="N102" s="303">
        <f t="shared" si="14"/>
        <v>3071.6899955923855</v>
      </c>
      <c r="P102" s="303">
        <f t="shared" si="15"/>
        <v>156.51232818073549</v>
      </c>
    </row>
    <row r="103" spans="5:16">
      <c r="E103" s="407">
        <f>Módulo1!EU20</f>
        <v>3.5433573133796386</v>
      </c>
      <c r="F103" s="25">
        <f>Módulo1!FT20</f>
        <v>885.38554570760812</v>
      </c>
      <c r="G103" s="305">
        <f t="shared" si="16"/>
        <v>0.13737263498226335</v>
      </c>
      <c r="H103" s="305">
        <f t="shared" si="17"/>
        <v>484486.56012312893</v>
      </c>
      <c r="I103" s="26">
        <f t="shared" si="11"/>
        <v>3.5238008874275302</v>
      </c>
      <c r="K103" s="303">
        <f t="shared" si="12"/>
        <v>1.9556425952108381E-2</v>
      </c>
      <c r="M103" s="444">
        <f t="shared" si="13"/>
        <v>3494.2768693985568</v>
      </c>
      <c r="N103" s="303">
        <f t="shared" si="14"/>
        <v>3340.4185552745444</v>
      </c>
      <c r="P103" s="303">
        <f t="shared" si="15"/>
        <v>153.8583141240124</v>
      </c>
    </row>
    <row r="104" spans="5:16">
      <c r="E104" s="407">
        <f>Módulo1!EU21</f>
        <v>3.5711275849195272</v>
      </c>
      <c r="F104" s="25">
        <f>Módulo1!FT21</f>
        <v>967.42402953756118</v>
      </c>
      <c r="G104" s="305">
        <f t="shared" si="16"/>
        <v>0.14686553669090407</v>
      </c>
      <c r="H104" s="305">
        <f t="shared" si="17"/>
        <v>518092.88266124169</v>
      </c>
      <c r="I104" s="26">
        <f t="shared" si="11"/>
        <v>3.5529267795754929</v>
      </c>
      <c r="K104" s="303">
        <f t="shared" si="12"/>
        <v>1.8200805344034343E-2</v>
      </c>
      <c r="M104" s="444">
        <f t="shared" si="13"/>
        <v>3725.0112174888641</v>
      </c>
      <c r="N104" s="303">
        <f t="shared" si="14"/>
        <v>3572.126083657427</v>
      </c>
      <c r="P104" s="303">
        <f t="shared" si="15"/>
        <v>152.88513383143709</v>
      </c>
    </row>
    <row r="105" spans="5:16">
      <c r="E105" s="407">
        <f>Módulo1!EU22</f>
        <v>3.5943522518811064</v>
      </c>
      <c r="F105" s="25">
        <f>Módulo1!FT22</f>
        <v>1041.8525919326191</v>
      </c>
      <c r="G105" s="305">
        <f t="shared" si="16"/>
        <v>0.15523630419478601</v>
      </c>
      <c r="H105" s="305">
        <f t="shared" si="17"/>
        <v>547733.64151992928</v>
      </c>
      <c r="I105" s="26">
        <f t="shared" si="11"/>
        <v>3.5770885692922878</v>
      </c>
      <c r="K105" s="303">
        <f t="shared" si="12"/>
        <v>1.7263682588818607E-2</v>
      </c>
      <c r="M105" s="444">
        <f t="shared" si="13"/>
        <v>3929.6353494190535</v>
      </c>
      <c r="N105" s="303">
        <f t="shared" si="14"/>
        <v>3776.4920022059482</v>
      </c>
      <c r="P105" s="303">
        <f t="shared" si="15"/>
        <v>153.14334721310524</v>
      </c>
    </row>
    <row r="106" spans="5:16">
      <c r="E106" s="407">
        <f>Módulo1!EU23</f>
        <v>3.6142695051570186</v>
      </c>
      <c r="F106" s="25">
        <f>Módulo1!FT23</f>
        <v>1110.2685533213394</v>
      </c>
      <c r="G106" s="305">
        <f t="shared" si="16"/>
        <v>0.16273962430755004</v>
      </c>
      <c r="H106" s="305">
        <f t="shared" si="17"/>
        <v>574308.18262122886</v>
      </c>
      <c r="I106" s="26">
        <f t="shared" si="11"/>
        <v>3.5976641574604611</v>
      </c>
      <c r="K106" s="303">
        <f t="shared" si="12"/>
        <v>1.6605347696557526E-2</v>
      </c>
      <c r="M106" s="444">
        <f t="shared" si="13"/>
        <v>4114.0494276397903</v>
      </c>
      <c r="N106" s="303">
        <f t="shared" si="14"/>
        <v>3959.7170852095442</v>
      </c>
      <c r="P106" s="303">
        <f t="shared" si="15"/>
        <v>154.33234243024617</v>
      </c>
    </row>
    <row r="107" spans="5:16">
      <c r="E107" s="407">
        <f>Módulo1!EU24</f>
        <v>3.6316752556814604</v>
      </c>
      <c r="F107" s="25">
        <f>Módulo1!FT24</f>
        <v>1173.783080553663</v>
      </c>
      <c r="G107" s="305">
        <f t="shared" si="16"/>
        <v>0.16954955079722431</v>
      </c>
      <c r="H107" s="305">
        <f t="shared" si="17"/>
        <v>598431.25426711002</v>
      </c>
      <c r="I107" s="26">
        <f t="shared" si="11"/>
        <v>3.6155334207446881</v>
      </c>
      <c r="K107" s="303">
        <f t="shared" si="12"/>
        <v>1.6141834936772348E-2</v>
      </c>
      <c r="M107" s="444">
        <f t="shared" si="13"/>
        <v>4282.2819240759645</v>
      </c>
      <c r="N107" s="303">
        <f t="shared" si="14"/>
        <v>4126.0398746707015</v>
      </c>
      <c r="P107" s="303">
        <f t="shared" si="15"/>
        <v>156.24204940526306</v>
      </c>
    </row>
    <row r="108" spans="5:16">
      <c r="E108" s="407">
        <f>Módulo1!EU25</f>
        <v>3.6471109822765824</v>
      </c>
      <c r="F108" s="25">
        <f>Módulo1!FT25</f>
        <v>1233.2057298563429</v>
      </c>
      <c r="G108" s="305">
        <f t="shared" si="16"/>
        <v>0.17579087212497102</v>
      </c>
      <c r="H108" s="305">
        <f t="shared" si="17"/>
        <v>620543.6856427741</v>
      </c>
      <c r="I108" s="26">
        <f t="shared" si="11"/>
        <v>3.6312915141992206</v>
      </c>
      <c r="K108" s="303">
        <f t="shared" si="12"/>
        <v>1.5819468077361787E-2</v>
      </c>
      <c r="M108" s="444">
        <f t="shared" si="13"/>
        <v>4437.2202089203365</v>
      </c>
      <c r="N108" s="303">
        <f t="shared" si="14"/>
        <v>4278.4997820223762</v>
      </c>
      <c r="P108" s="303">
        <f t="shared" si="15"/>
        <v>158.72042689796035</v>
      </c>
    </row>
    <row r="109" spans="5:16">
      <c r="E109" s="407">
        <f>Módulo1!EU26</f>
        <v>3.66096148016236</v>
      </c>
      <c r="F109" s="25">
        <f>Módulo1!FT26</f>
        <v>1289.1476849748988</v>
      </c>
      <c r="G109" s="305">
        <f t="shared" si="16"/>
        <v>0.18155642132569672</v>
      </c>
      <c r="H109" s="305">
        <f t="shared" si="17"/>
        <v>640973.47500192665</v>
      </c>
      <c r="I109" s="26">
        <f t="shared" si="11"/>
        <v>3.6453592111575652</v>
      </c>
      <c r="K109" s="303">
        <f t="shared" si="12"/>
        <v>1.5602269004794778E-2</v>
      </c>
      <c r="M109" s="444">
        <f t="shared" si="13"/>
        <v>4581.0125352847163</v>
      </c>
      <c r="N109" s="303">
        <f t="shared" si="14"/>
        <v>4419.3582765042847</v>
      </c>
      <c r="P109" s="303">
        <f t="shared" si="15"/>
        <v>161.65425878043152</v>
      </c>
    </row>
    <row r="110" spans="5:16">
      <c r="E110" s="407">
        <f>Módulo1!EU27</f>
        <v>3.6735098232806109</v>
      </c>
      <c r="F110" s="25">
        <f>Módulo1!FT27</f>
        <v>1342.0836011837901</v>
      </c>
      <c r="G110" s="305">
        <f t="shared" si="16"/>
        <v>0.1869173173972084</v>
      </c>
      <c r="H110" s="305">
        <f t="shared" si="17"/>
        <v>659971.93859883922</v>
      </c>
      <c r="I110" s="26">
        <f t="shared" si="11"/>
        <v>3.6580446235311306</v>
      </c>
      <c r="K110" s="303">
        <f t="shared" si="12"/>
        <v>1.5465199749480352E-2</v>
      </c>
      <c r="M110" s="444">
        <f t="shared" si="13"/>
        <v>4715.3053673650993</v>
      </c>
      <c r="N110" s="303">
        <f t="shared" si="14"/>
        <v>4550.3481233737421</v>
      </c>
      <c r="P110" s="303">
        <f t="shared" si="15"/>
        <v>164.95724399135725</v>
      </c>
    </row>
    <row r="111" spans="5:16">
      <c r="E111" s="407">
        <f>Módulo1!EU28</f>
        <v>3.6849701980392586</v>
      </c>
      <c r="F111" s="25">
        <f>Módulo1!FT28</f>
        <v>1392.3906919808053</v>
      </c>
      <c r="G111" s="305">
        <f t="shared" si="16"/>
        <v>0.19192936447246503</v>
      </c>
      <c r="H111" s="305">
        <f t="shared" si="17"/>
        <v>677736.30121518602</v>
      </c>
      <c r="I111" s="26">
        <f t="shared" si="11"/>
        <v>3.6695799015380097</v>
      </c>
      <c r="K111" s="303">
        <f t="shared" si="12"/>
        <v>1.5390296501248901E-2</v>
      </c>
      <c r="M111" s="444">
        <f t="shared" si="13"/>
        <v>4841.3914406544254</v>
      </c>
      <c r="N111" s="303">
        <f t="shared" si="14"/>
        <v>4672.8291401664155</v>
      </c>
      <c r="P111" s="303">
        <f t="shared" si="15"/>
        <v>168.5623004880099</v>
      </c>
    </row>
    <row r="112" spans="5:16">
      <c r="E112" s="407">
        <f>Módulo1!EU29</f>
        <v>3.6955084974760548</v>
      </c>
      <c r="F112" s="25">
        <f>Módulo1!FT29</f>
        <v>1440.3745232188546</v>
      </c>
      <c r="G112" s="305">
        <f t="shared" si="16"/>
        <v>0.19663723009857284</v>
      </c>
      <c r="H112" s="305">
        <f t="shared" si="17"/>
        <v>694424.44846661249</v>
      </c>
      <c r="I112" s="26">
        <f t="shared" si="11"/>
        <v>3.6801441559585384</v>
      </c>
      <c r="K112" s="303">
        <f t="shared" si="12"/>
        <v>1.5364341517516422E-2</v>
      </c>
      <c r="M112" s="444">
        <f t="shared" si="13"/>
        <v>4960.3063271659048</v>
      </c>
      <c r="N112" s="303">
        <f t="shared" si="14"/>
        <v>4787.8899103096646</v>
      </c>
      <c r="P112" s="303">
        <f t="shared" si="15"/>
        <v>172.41641685624018</v>
      </c>
    </row>
    <row r="113" spans="5:16">
      <c r="E113" s="407">
        <f>Módulo1!EU30</f>
        <v>3.7052557674229831</v>
      </c>
      <c r="F113" s="25">
        <f>Módulo1!FT30</f>
        <v>1486.2866522628342</v>
      </c>
      <c r="G113" s="305">
        <f t="shared" si="16"/>
        <v>0.20107727419862323</v>
      </c>
      <c r="H113" s="305">
        <f t="shared" si="17"/>
        <v>710164.91632132523</v>
      </c>
      <c r="I113" s="26">
        <f t="shared" si="11"/>
        <v>3.6898783668108832</v>
      </c>
      <c r="K113" s="303">
        <f t="shared" si="12"/>
        <v>1.5377400612099912E-2</v>
      </c>
      <c r="M113" s="444">
        <f t="shared" si="13"/>
        <v>5072.8937635217317</v>
      </c>
      <c r="N113" s="303">
        <f t="shared" si="14"/>
        <v>4896.4166584556306</v>
      </c>
      <c r="P113" s="303">
        <f t="shared" si="15"/>
        <v>176.4771050661011</v>
      </c>
    </row>
    <row r="114" spans="5:16">
      <c r="E114" s="407">
        <f>Módulo1!EU31</f>
        <v>3.7143172861671445</v>
      </c>
      <c r="F114" s="25">
        <f>Módulo1!FT31</f>
        <v>1530.3370563607248</v>
      </c>
      <c r="G114" s="305">
        <f t="shared" si="16"/>
        <v>0.20527952369524791</v>
      </c>
      <c r="H114" s="305">
        <f t="shared" si="17"/>
        <v>725063.86462891509</v>
      </c>
      <c r="I114" s="26">
        <f t="shared" si="11"/>
        <v>3.6988954149144688</v>
      </c>
      <c r="K114" s="303">
        <f t="shared" si="12"/>
        <v>1.542187125267569E-2</v>
      </c>
      <c r="M114" s="444">
        <f t="shared" si="13"/>
        <v>5179.8512248962224</v>
      </c>
      <c r="N114" s="303">
        <f t="shared" si="14"/>
        <v>4999.1413312888571</v>
      </c>
      <c r="P114" s="303">
        <f t="shared" si="15"/>
        <v>180.7098936073653</v>
      </c>
    </row>
    <row r="115" spans="5:16">
      <c r="E115" s="407">
        <f>Módulo1!EU32</f>
        <v>3.7227788737837955</v>
      </c>
      <c r="F115" s="25">
        <f>Módulo1!FT32</f>
        <v>1572.7031153352791</v>
      </c>
      <c r="G115" s="305">
        <f t="shared" si="16"/>
        <v>0.2092690870404228</v>
      </c>
      <c r="H115" s="305">
        <f t="shared" si="17"/>
        <v>739210.07318051963</v>
      </c>
      <c r="I115" s="26">
        <f t="shared" si="11"/>
        <v>3.7072870297621376</v>
      </c>
      <c r="K115" s="303">
        <f t="shared" si="12"/>
        <v>1.5491844021657819E-2</v>
      </c>
      <c r="M115" s="444">
        <f t="shared" si="13"/>
        <v>5281.762560583622</v>
      </c>
      <c r="N115" s="303">
        <f t="shared" si="14"/>
        <v>5096.6760441621263</v>
      </c>
      <c r="P115" s="303">
        <f t="shared" si="15"/>
        <v>185.08651642149562</v>
      </c>
    </row>
    <row r="116" spans="5:16">
      <c r="E116" s="407">
        <f>Módulo1!EU33</f>
        <v>3.7307113860293142</v>
      </c>
      <c r="F116" s="25">
        <f>Módulo1!FT33</f>
        <v>1613.5362480030906</v>
      </c>
      <c r="G116" s="305">
        <f t="shared" si="16"/>
        <v>0.21306719046184103</v>
      </c>
      <c r="H116" s="305">
        <f t="shared" si="17"/>
        <v>752678.60206028318</v>
      </c>
      <c r="I116" s="26">
        <f t="shared" si="11"/>
        <v>3.7151287230285237</v>
      </c>
      <c r="K116" s="303">
        <f t="shared" si="12"/>
        <v>1.5582663000790475E-2</v>
      </c>
      <c r="M116" s="444">
        <f t="shared" si="13"/>
        <v>5379.121897379965</v>
      </c>
      <c r="N116" s="303">
        <f t="shared" si="14"/>
        <v>5189.5383183411568</v>
      </c>
      <c r="P116" s="303">
        <f t="shared" si="15"/>
        <v>189.58357903880824</v>
      </c>
    </row>
    <row r="117" spans="5:16">
      <c r="E117" s="407">
        <f>Módulo1!EU34</f>
        <v>3.7381739847834012</v>
      </c>
      <c r="F117" s="25">
        <f>Módulo1!FT34</f>
        <v>1652.9669098949171</v>
      </c>
      <c r="G117" s="305">
        <f t="shared" si="16"/>
        <v>0.21669195205265562</v>
      </c>
      <c r="H117" s="305">
        <f t="shared" si="17"/>
        <v>765533.52623780945</v>
      </c>
      <c r="I117" s="26">
        <f t="shared" si="11"/>
        <v>3.7224833686052379</v>
      </c>
      <c r="K117" s="303">
        <f t="shared" si="12"/>
        <v>1.5690616178163364E-2</v>
      </c>
      <c r="M117" s="444">
        <f t="shared" si="13"/>
        <v>5472.3514946916266</v>
      </c>
      <c r="N117" s="303">
        <f t="shared" si="14"/>
        <v>5278.1699353634058</v>
      </c>
      <c r="P117" s="303">
        <f t="shared" si="15"/>
        <v>194.18155932822083</v>
      </c>
    </row>
    <row r="118" spans="5:16">
      <c r="E118" s="407">
        <f>Módulo1!EU35</f>
        <v>3.7452165635799681</v>
      </c>
      <c r="F118" s="25">
        <f>Módulo1!FT35</f>
        <v>1691.108420800738</v>
      </c>
      <c r="G118" s="305">
        <f t="shared" si="16"/>
        <v>0.22015897004405291</v>
      </c>
      <c r="H118" s="305">
        <f t="shared" si="17"/>
        <v>777830.01392002951</v>
      </c>
      <c r="I118" s="26">
        <f t="shared" si="11"/>
        <v>3.7294038505400304</v>
      </c>
      <c r="K118" s="303">
        <f t="shared" si="12"/>
        <v>1.5812713039937698E-2</v>
      </c>
      <c r="M118" s="444">
        <f t="shared" si="13"/>
        <v>5561.8153142961783</v>
      </c>
      <c r="N118" s="303">
        <f t="shared" si="14"/>
        <v>5362.9512667752679</v>
      </c>
      <c r="P118" s="303">
        <f t="shared" si="15"/>
        <v>198.86404752091039</v>
      </c>
    </row>
    <row r="119" spans="5:16">
      <c r="E119" s="407">
        <f>Módulo1!EU36</f>
        <v>3.8931515488586275</v>
      </c>
      <c r="F119" s="25">
        <f>Módulo1!FT36</f>
        <v>2753.5494222010329</v>
      </c>
      <c r="G119" s="305">
        <f t="shared" si="16"/>
        <v>0.30381113174923918</v>
      </c>
      <c r="H119" s="305">
        <f t="shared" si="17"/>
        <v>1074806.7655680301</v>
      </c>
      <c r="I119" s="26">
        <f t="shared" si="11"/>
        <v>3.8698495449153985</v>
      </c>
      <c r="K119" s="303">
        <f t="shared" si="12"/>
        <v>2.330200394322901E-2</v>
      </c>
      <c r="M119" s="444">
        <f t="shared" si="13"/>
        <v>7819.0060444337114</v>
      </c>
      <c r="N119" s="303">
        <f t="shared" si="14"/>
        <v>7410.534694967836</v>
      </c>
      <c r="P119" s="303">
        <f t="shared" si="15"/>
        <v>408.47134946587539</v>
      </c>
    </row>
    <row r="120" spans="5:16">
      <c r="E120" s="407">
        <f>Módulo1!EU37</f>
        <v>4.0203152716584878</v>
      </c>
      <c r="F120" s="25">
        <f>Módulo1!FT37</f>
        <v>4265.263970681016</v>
      </c>
      <c r="G120" s="305">
        <f t="shared" si="16"/>
        <v>0.39259188988568633</v>
      </c>
      <c r="H120" s="305">
        <f t="shared" si="17"/>
        <v>1390598.8337450293</v>
      </c>
      <c r="I120" s="26">
        <f t="shared" si="11"/>
        <v>3.9817210142190533</v>
      </c>
      <c r="K120" s="303">
        <f t="shared" si="12"/>
        <v>3.8594257439434454E-2</v>
      </c>
      <c r="M120" s="444">
        <f t="shared" si="13"/>
        <v>10478.889763409106</v>
      </c>
      <c r="N120" s="303">
        <f t="shared" si="14"/>
        <v>9587.8452149518816</v>
      </c>
      <c r="P120" s="303">
        <f t="shared" si="15"/>
        <v>891.04454845722466</v>
      </c>
    </row>
    <row r="121" spans="5:16">
      <c r="E121" s="407">
        <f>Módulo1!EU38</f>
        <v>4.1263465030967534</v>
      </c>
      <c r="F121" s="25">
        <f>Módulo1!FT38</f>
        <v>6258.3315477820252</v>
      </c>
      <c r="G121" s="305">
        <f t="shared" si="16"/>
        <v>0.4771732136810023</v>
      </c>
      <c r="H121" s="305">
        <f t="shared" si="17"/>
        <v>1692093.2688063208</v>
      </c>
      <c r="I121" s="26">
        <f t="shared" si="11"/>
        <v>4.0669434512346303</v>
      </c>
      <c r="K121" s="303">
        <f t="shared" si="12"/>
        <v>5.9403051862123135E-2</v>
      </c>
      <c r="M121" s="444">
        <f t="shared" si="13"/>
        <v>13376.623486399434</v>
      </c>
      <c r="N121" s="303">
        <f t="shared" si="14"/>
        <v>11666.576986035065</v>
      </c>
      <c r="P121" s="303">
        <f t="shared" si="15"/>
        <v>1710.0465003643694</v>
      </c>
    </row>
    <row r="122" spans="5:16">
      <c r="E122" s="407">
        <f>Módulo1!EU39</f>
        <v>4.2125355633736987</v>
      </c>
      <c r="F122" s="25">
        <f>Módulo1!FT39</f>
        <v>8660.8164476763486</v>
      </c>
      <c r="G122" s="305">
        <f>($C$2+$B$21*3*F122/$B$20)^$C$4/($C$3+($B$21*3*F122/$B$20)^$C$4)</f>
        <v>0.55020306144396236</v>
      </c>
      <c r="H122" s="305">
        <f>G122*(4200000*(1-$B$20/100)+3*F122*($B$20*$B$21/10000))+(1-G122)*((1-$B$20/100)/4200000+$B$20/(3*$B$21*F122))^(-1)</f>
        <v>1953013.1181751662</v>
      </c>
      <c r="I122" s="26">
        <f t="shared" si="11"/>
        <v>4.1292243138056186</v>
      </c>
      <c r="K122" s="303">
        <f t="shared" si="12"/>
        <v>8.3311249568080115E-2</v>
      </c>
      <c r="M122" s="444">
        <f t="shared" si="13"/>
        <v>16313.064876852526</v>
      </c>
      <c r="N122" s="303">
        <f t="shared" si="14"/>
        <v>13465.556726669405</v>
      </c>
      <c r="P122" s="303">
        <f t="shared" si="15"/>
        <v>2847.508150183121</v>
      </c>
    </row>
    <row r="123" spans="5:16">
      <c r="E123" s="407">
        <f>Módulo1!EU40</f>
        <v>4.2811578580923477</v>
      </c>
      <c r="F123" s="25">
        <f>Módulo1!FT40</f>
        <v>11255.757206915298</v>
      </c>
      <c r="G123" s="305">
        <f t="shared" si="16"/>
        <v>0.60776982784666356</v>
      </c>
      <c r="H123" s="305">
        <f>G123*(4200000*(1-$B$20/100)+3*F123*($B$20*$B$21/10000))+(1-G123)*((1-$B$20/100)/4200000+$B$20/(3*$B$21*F123))^(-1)</f>
        <v>2159181.7628097348</v>
      </c>
      <c r="I123" s="26">
        <f t="shared" si="11"/>
        <v>4.1728083567632028</v>
      </c>
      <c r="K123" s="303">
        <f t="shared" si="12"/>
        <v>0.10834950132914489</v>
      </c>
      <c r="M123" s="444">
        <f t="shared" si="13"/>
        <v>19105.475814359706</v>
      </c>
      <c r="N123" s="303">
        <f t="shared" si="14"/>
        <v>14887.04005095006</v>
      </c>
      <c r="P123" s="303">
        <f t="shared" si="15"/>
        <v>4218.4357634096468</v>
      </c>
    </row>
    <row r="124" spans="5:16" ht="15.75" thickBot="1">
      <c r="E124" s="408">
        <f>Módulo1!EU41</f>
        <v>4.3348973319027602</v>
      </c>
      <c r="F124" s="27">
        <f>Módulo1!FT41</f>
        <v>13678.365777491592</v>
      </c>
      <c r="G124" s="2">
        <f t="shared" si="16"/>
        <v>0.64883692715837626</v>
      </c>
      <c r="H124" s="2">
        <f>G124*(4200000*(1-$B$20/100)+3*F124*($B$20*$B$21/10000))+(1-G124)*((1-$B$20/100)/4200000+$B$20/(3*$B$21*F124))^(-1)</f>
        <v>2306598.7511104275</v>
      </c>
      <c r="I124" s="28">
        <f t="shared" si="11"/>
        <v>4.2014912059463425</v>
      </c>
      <c r="K124" s="303">
        <f t="shared" si="12"/>
        <v>0.13340612595641765</v>
      </c>
      <c r="M124" s="444">
        <f t="shared" si="13"/>
        <v>21622.073131051919</v>
      </c>
      <c r="N124" s="303">
        <f t="shared" si="14"/>
        <v>15903.444805206143</v>
      </c>
      <c r="P124" s="303">
        <f t="shared" si="15"/>
        <v>5718.6283258457752</v>
      </c>
    </row>
    <row r="125" spans="5:16">
      <c r="E125" s="409">
        <f>Módulo1!GN13</f>
        <v>2.232736136177834</v>
      </c>
      <c r="F125" s="48">
        <f>Módulo1!HM13</f>
        <v>2.14306831896543</v>
      </c>
      <c r="G125" s="48">
        <f>($C$2+$B$25*3*F125/$B$24)^$C$4/($C$3+($B$25*3*F125/$B$24)^$C$4)</f>
        <v>6.9804954099201965E-3</v>
      </c>
      <c r="H125" s="48">
        <f>G125*(4200000*(1-$B$24/100)+3*F125*($B$24*$B$25/10000))+(1-G125)*((1-$B$24/100)/4200000+$B$24/(3*$B$25*F125))^(-1)</f>
        <v>24128.926971139874</v>
      </c>
      <c r="I125" s="61">
        <f t="shared" si="11"/>
        <v>2.221057162383528</v>
      </c>
      <c r="K125" s="303">
        <f t="shared" si="12"/>
        <v>1.1678973794305936E-2</v>
      </c>
      <c r="M125" s="444">
        <f t="shared" si="13"/>
        <v>170.89766785139238</v>
      </c>
      <c r="N125" s="303">
        <f t="shared" si="14"/>
        <v>166.36316052353644</v>
      </c>
      <c r="P125" s="303">
        <f t="shared" si="15"/>
        <v>4.5345073278559482</v>
      </c>
    </row>
    <row r="126" spans="5:16">
      <c r="E126" s="409">
        <f>Módulo1!GN14</f>
        <v>2.4479368923523923</v>
      </c>
      <c r="F126" s="305">
        <f>Módulo1!HM14</f>
        <v>9.5274830928359258</v>
      </c>
      <c r="G126" s="305">
        <f t="shared" ref="G126:G153" si="18">($C$2+$B$25*3*F126/$B$24)^$C$4/($C$3+($B$25*3*F126/$B$24)^$C$4)</f>
        <v>8.37601133687421E-3</v>
      </c>
      <c r="H126" s="305">
        <f t="shared" ref="H126:H153" si="19">G126*(4200000*(1-$B$24/100)+3*F126*($B$24*$B$25/10000))+(1-G126)*((1-$B$24/100)/4200000+$B$24/(3*$B$25*F126))^(-1)</f>
        <v>29038.654316671022</v>
      </c>
      <c r="I126" s="26">
        <f t="shared" si="11"/>
        <v>2.3014956402076834</v>
      </c>
      <c r="K126" s="303">
        <f t="shared" si="12"/>
        <v>0.14644125214470893</v>
      </c>
      <c r="M126" s="444">
        <f t="shared" si="13"/>
        <v>280.50260079628697</v>
      </c>
      <c r="N126" s="303">
        <f t="shared" si="14"/>
        <v>200.21455223641067</v>
      </c>
      <c r="P126" s="303">
        <f t="shared" si="15"/>
        <v>80.288048559876302</v>
      </c>
    </row>
    <row r="127" spans="5:16">
      <c r="E127" s="409">
        <f>Módulo1!GN15</f>
        <v>2.7321242560549557</v>
      </c>
      <c r="F127" s="305">
        <f>Módulo1!HM15</f>
        <v>40.517143135565817</v>
      </c>
      <c r="G127" s="305">
        <f t="shared" si="18"/>
        <v>1.3970211779823287E-2</v>
      </c>
      <c r="H127" s="305">
        <f t="shared" si="19"/>
        <v>48734.794542496456</v>
      </c>
      <c r="I127" s="26">
        <f t="shared" si="11"/>
        <v>2.5263582928932653</v>
      </c>
      <c r="K127" s="303">
        <f t="shared" si="12"/>
        <v>0.20576596316169038</v>
      </c>
      <c r="M127" s="444">
        <f t="shared" si="13"/>
        <v>539.66500405879844</v>
      </c>
      <c r="N127" s="303">
        <f t="shared" si="14"/>
        <v>336.01471201982315</v>
      </c>
      <c r="P127" s="303">
        <f t="shared" si="15"/>
        <v>203.65029203897529</v>
      </c>
    </row>
    <row r="128" spans="5:16">
      <c r="E128" s="409">
        <f>Módulo1!GN16</f>
        <v>3.31210868940585</v>
      </c>
      <c r="F128" s="305">
        <f>Módulo1!HM16</f>
        <v>388.3032048456339</v>
      </c>
      <c r="G128" s="305">
        <f t="shared" si="18"/>
        <v>6.5802905817574212E-2</v>
      </c>
      <c r="H128" s="305">
        <f t="shared" si="19"/>
        <v>231733.11912184049</v>
      </c>
      <c r="I128" s="26">
        <f t="shared" si="11"/>
        <v>3.2035072606637001</v>
      </c>
      <c r="K128" s="303">
        <f t="shared" si="12"/>
        <v>0.10860142874214995</v>
      </c>
      <c r="M128" s="444">
        <f t="shared" si="13"/>
        <v>2051.6755804627169</v>
      </c>
      <c r="N128" s="303">
        <f t="shared" si="14"/>
        <v>1597.7442403965022</v>
      </c>
      <c r="P128" s="303">
        <f t="shared" si="15"/>
        <v>453.93134006621472</v>
      </c>
    </row>
    <row r="129" spans="5:16">
      <c r="E129" s="409">
        <f>Módulo1!GN17</f>
        <v>3.4151562731551151</v>
      </c>
      <c r="F129" s="305">
        <f>Módulo1!HM17</f>
        <v>558.74216765770291</v>
      </c>
      <c r="G129" s="305">
        <f t="shared" si="18"/>
        <v>8.7525286803943878E-2</v>
      </c>
      <c r="H129" s="305">
        <f t="shared" si="19"/>
        <v>308574.87471167027</v>
      </c>
      <c r="I129" s="26">
        <f t="shared" si="11"/>
        <v>3.3278797147303196</v>
      </c>
      <c r="K129" s="303">
        <f t="shared" si="12"/>
        <v>8.7276558424795425E-2</v>
      </c>
      <c r="M129" s="444">
        <f t="shared" si="13"/>
        <v>2601.0953527520269</v>
      </c>
      <c r="N129" s="303">
        <f t="shared" si="14"/>
        <v>2127.5497031670379</v>
      </c>
      <c r="P129" s="303">
        <f t="shared" si="15"/>
        <v>473.54564958498895</v>
      </c>
    </row>
    <row r="130" spans="5:16">
      <c r="E130" s="409">
        <f>Módulo1!GN18</f>
        <v>3.4740586181946531</v>
      </c>
      <c r="F130" s="305">
        <f>Módulo1!HM18</f>
        <v>687.04954522451806</v>
      </c>
      <c r="G130" s="305">
        <f t="shared" si="18"/>
        <v>0.1028408883525278</v>
      </c>
      <c r="H130" s="305">
        <f t="shared" si="19"/>
        <v>362789.47770769766</v>
      </c>
      <c r="I130" s="26">
        <f t="shared" si="11"/>
        <v>3.3981738357573743</v>
      </c>
      <c r="K130" s="303">
        <f t="shared" si="12"/>
        <v>7.5884782437278808E-2</v>
      </c>
      <c r="M130" s="444">
        <f t="shared" si="13"/>
        <v>2978.9184769948406</v>
      </c>
      <c r="N130" s="303">
        <f t="shared" si="14"/>
        <v>2501.3463793199276</v>
      </c>
      <c r="P130" s="303">
        <f t="shared" si="15"/>
        <v>477.57209767491304</v>
      </c>
    </row>
    <row r="131" spans="5:16">
      <c r="E131" s="409">
        <f>Módulo1!GN19</f>
        <v>3.515079645371638</v>
      </c>
      <c r="F131" s="305">
        <f>Módulo1!HM19</f>
        <v>793.29243622060017</v>
      </c>
      <c r="G131" s="305">
        <f t="shared" si="18"/>
        <v>0.11494857530434234</v>
      </c>
      <c r="H131" s="305">
        <f t="shared" si="19"/>
        <v>405667.59745206742</v>
      </c>
      <c r="I131" s="26">
        <f t="shared" si="11"/>
        <v>3.4466894733795077</v>
      </c>
      <c r="K131" s="303">
        <f t="shared" si="12"/>
        <v>6.8390171992130266E-2</v>
      </c>
      <c r="M131" s="444">
        <f t="shared" si="13"/>
        <v>3274.0073147411604</v>
      </c>
      <c r="N131" s="303">
        <f t="shared" si="14"/>
        <v>2796.9807242086185</v>
      </c>
      <c r="P131" s="303">
        <f t="shared" si="15"/>
        <v>477.02659053254183</v>
      </c>
    </row>
    <row r="132" spans="5:16">
      <c r="E132" s="409">
        <f>Módulo1!GN20</f>
        <v>3.5464040056590127</v>
      </c>
      <c r="F132" s="305">
        <f>Módulo1!HM20</f>
        <v>885.38554570760812</v>
      </c>
      <c r="G132" s="305">
        <f t="shared" si="18"/>
        <v>0.12506600459275935</v>
      </c>
      <c r="H132" s="305">
        <f t="shared" si="19"/>
        <v>441509.39489867305</v>
      </c>
      <c r="I132" s="26">
        <f t="shared" si="11"/>
        <v>3.4834591027836299</v>
      </c>
      <c r="K132" s="303">
        <f t="shared" si="12"/>
        <v>6.2944902875382791E-2</v>
      </c>
      <c r="M132" s="444">
        <f t="shared" si="13"/>
        <v>3518.8763439609838</v>
      </c>
      <c r="N132" s="303">
        <f t="shared" si="14"/>
        <v>3044.1013155715791</v>
      </c>
      <c r="P132" s="303">
        <f t="shared" si="15"/>
        <v>474.77502838940472</v>
      </c>
    </row>
    <row r="133" spans="5:16">
      <c r="E133" s="409">
        <f>Módulo1!GN21</f>
        <v>3.571653183802364</v>
      </c>
      <c r="F133" s="305">
        <f>Módulo1!HM21</f>
        <v>967.42402953756118</v>
      </c>
      <c r="G133" s="305">
        <f t="shared" si="18"/>
        <v>0.13380681907646322</v>
      </c>
      <c r="H133" s="305">
        <f t="shared" si="19"/>
        <v>472482.77088274033</v>
      </c>
      <c r="I133" s="26">
        <f t="shared" si="11"/>
        <v>3.5129051299548912</v>
      </c>
      <c r="K133" s="303">
        <f t="shared" si="12"/>
        <v>5.8748053847472725E-2</v>
      </c>
      <c r="M133" s="444">
        <f t="shared" si="13"/>
        <v>3729.5220897925842</v>
      </c>
      <c r="N133" s="303">
        <f t="shared" si="14"/>
        <v>3257.6553093714861</v>
      </c>
      <c r="P133" s="303">
        <f t="shared" si="15"/>
        <v>471.86678042109816</v>
      </c>
    </row>
    <row r="134" spans="5:16">
      <c r="E134" s="409">
        <f>Módulo1!GN22</f>
        <v>3.5927463291732336</v>
      </c>
      <c r="F134" s="305">
        <f>Módulo1!HM22</f>
        <v>1041.8525919326191</v>
      </c>
      <c r="G134" s="305">
        <f t="shared" si="18"/>
        <v>0.14152949530240749</v>
      </c>
      <c r="H134" s="305">
        <f t="shared" si="19"/>
        <v>499854.53887316934</v>
      </c>
      <c r="I134" s="26">
        <f t="shared" si="11"/>
        <v>3.537362793424113</v>
      </c>
      <c r="K134" s="303">
        <f t="shared" si="12"/>
        <v>5.5383535749120583E-2</v>
      </c>
      <c r="M134" s="444">
        <f t="shared" si="13"/>
        <v>3915.1312801316158</v>
      </c>
      <c r="N134" s="303">
        <f t="shared" si="14"/>
        <v>3446.3770804411747</v>
      </c>
      <c r="P134" s="303">
        <f t="shared" si="15"/>
        <v>468.75419969044106</v>
      </c>
    </row>
    <row r="135" spans="5:16">
      <c r="E135" s="409">
        <f>Módulo1!GN23</f>
        <v>3.6108218236952268</v>
      </c>
      <c r="F135" s="305">
        <f>Módulo1!HM23</f>
        <v>1110.2685533213394</v>
      </c>
      <c r="G135" s="305">
        <f t="shared" si="18"/>
        <v>0.14846391889002486</v>
      </c>
      <c r="H135" s="305">
        <f t="shared" si="19"/>
        <v>524437.28569612105</v>
      </c>
      <c r="I135" s="26">
        <f t="shared" si="11"/>
        <v>3.5582127143665128</v>
      </c>
      <c r="K135" s="303">
        <f t="shared" si="12"/>
        <v>5.2609109328713988E-2</v>
      </c>
      <c r="M135" s="444">
        <f t="shared" si="13"/>
        <v>4081.5190108827032</v>
      </c>
      <c r="N135" s="303">
        <f t="shared" si="14"/>
        <v>3615.8692199261905</v>
      </c>
      <c r="P135" s="303">
        <f t="shared" si="15"/>
        <v>465.64979095651279</v>
      </c>
    </row>
    <row r="136" spans="5:16">
      <c r="E136" s="409">
        <f>Módulo1!GN24</f>
        <v>3.6266095832622334</v>
      </c>
      <c r="F136" s="305">
        <f>Módulo1!HM24</f>
        <v>1173.783080553663</v>
      </c>
      <c r="G136" s="305">
        <f t="shared" si="18"/>
        <v>0.15476738052472269</v>
      </c>
      <c r="H136" s="305">
        <f t="shared" si="19"/>
        <v>546787.10988350655</v>
      </c>
      <c r="I136" s="26">
        <f t="shared" si="11"/>
        <v>3.5763374212330232</v>
      </c>
      <c r="K136" s="303">
        <f t="shared" si="12"/>
        <v>5.0272162029210143E-2</v>
      </c>
      <c r="M136" s="444">
        <f t="shared" si="13"/>
        <v>4232.6229581189891</v>
      </c>
      <c r="N136" s="303">
        <f t="shared" si="14"/>
        <v>3769.9658937404115</v>
      </c>
      <c r="P136" s="303">
        <f t="shared" si="15"/>
        <v>462.65706437857762</v>
      </c>
    </row>
    <row r="137" spans="5:16">
      <c r="E137" s="409">
        <f>Módulo1!GN25</f>
        <v>3.6406051842136491</v>
      </c>
      <c r="F137" s="305">
        <f>Módulo1!HM25</f>
        <v>1233.2057298563429</v>
      </c>
      <c r="G137" s="305">
        <f t="shared" si="18"/>
        <v>0.16055277369468682</v>
      </c>
      <c r="H137" s="305">
        <f t="shared" si="19"/>
        <v>567303.21752234176</v>
      </c>
      <c r="I137" s="26">
        <f t="shared" si="11"/>
        <v>3.5923344001199236</v>
      </c>
      <c r="K137" s="303">
        <f t="shared" si="12"/>
        <v>4.8270784093725538E-2</v>
      </c>
      <c r="M137" s="444">
        <f t="shared" si="13"/>
        <v>4371.2453589134757</v>
      </c>
      <c r="N137" s="303">
        <f t="shared" si="14"/>
        <v>3911.419532044345</v>
      </c>
      <c r="P137" s="303">
        <f t="shared" si="15"/>
        <v>459.82582686913065</v>
      </c>
    </row>
    <row r="138" spans="5:16">
      <c r="E138" s="409">
        <f>Módulo1!GN26</f>
        <v>3.653160214581388</v>
      </c>
      <c r="F138" s="305">
        <f>Módulo1!HM26</f>
        <v>1289.1476849748988</v>
      </c>
      <c r="G138" s="305">
        <f t="shared" si="18"/>
        <v>0.16590416811228506</v>
      </c>
      <c r="H138" s="305">
        <f t="shared" si="19"/>
        <v>586282.93857468874</v>
      </c>
      <c r="I138" s="26">
        <f t="shared" ref="I138:I201" si="20">LOG(H138*0.00689476)</f>
        <v>3.6066264093603939</v>
      </c>
      <c r="K138" s="303">
        <f t="shared" ref="K138:K201" si="21">ABS(E138-I138)</f>
        <v>4.653380522099404E-2</v>
      </c>
      <c r="M138" s="444">
        <f t="shared" ref="M138:M201" si="22">10^E138</f>
        <v>4499.4581275780029</v>
      </c>
      <c r="N138" s="303">
        <f t="shared" ref="N138:N201" si="23">10^I138</f>
        <v>4042.280153567222</v>
      </c>
      <c r="P138" s="303">
        <f t="shared" ref="P138:P201" si="24">ABS(M138-N138)</f>
        <v>457.17797401078087</v>
      </c>
    </row>
    <row r="139" spans="5:16">
      <c r="E139" s="409">
        <f>Módulo1!GN27</f>
        <v>3.6645329576760011</v>
      </c>
      <c r="F139" s="305">
        <f>Módulo1!HM27</f>
        <v>1342.0836011837901</v>
      </c>
      <c r="G139" s="305">
        <f t="shared" si="18"/>
        <v>0.17088603084527634</v>
      </c>
      <c r="H139" s="305">
        <f t="shared" si="19"/>
        <v>603954.30776387895</v>
      </c>
      <c r="I139" s="26">
        <f t="shared" si="20"/>
        <v>3.6195232366619652</v>
      </c>
      <c r="K139" s="303">
        <f t="shared" si="21"/>
        <v>4.5009721014035886E-2</v>
      </c>
      <c r="M139" s="444">
        <f t="shared" si="22"/>
        <v>4618.8404195378689</v>
      </c>
      <c r="N139" s="303">
        <f t="shared" si="23"/>
        <v>4164.1200029980882</v>
      </c>
      <c r="P139" s="303">
        <f t="shared" si="24"/>
        <v>454.72041653978067</v>
      </c>
    </row>
    <row r="140" spans="5:16">
      <c r="E140" s="409">
        <f>Módulo1!GN28</f>
        <v>3.6749186095995805</v>
      </c>
      <c r="F140" s="305">
        <f>Módulo1!HM28</f>
        <v>1392.3906919808053</v>
      </c>
      <c r="G140" s="305">
        <f t="shared" si="18"/>
        <v>0.17554899219139572</v>
      </c>
      <c r="H140" s="305">
        <f t="shared" si="19"/>
        <v>620496.44005294202</v>
      </c>
      <c r="I140" s="26">
        <f t="shared" si="20"/>
        <v>3.631258447582689</v>
      </c>
      <c r="K140" s="303">
        <f t="shared" si="21"/>
        <v>4.3660162016891491E-2</v>
      </c>
      <c r="M140" s="444">
        <f t="shared" si="22"/>
        <v>4730.6259478610837</v>
      </c>
      <c r="N140" s="303">
        <f t="shared" si="23"/>
        <v>4278.1740350194259</v>
      </c>
      <c r="P140" s="303">
        <f t="shared" si="24"/>
        <v>452.45191284165776</v>
      </c>
    </row>
    <row r="141" spans="5:16">
      <c r="E141" s="409">
        <f>Módulo1!GN29</f>
        <v>3.6844682000654174</v>
      </c>
      <c r="F141" s="305">
        <f>Módulo1!HM29</f>
        <v>1440.3745232188546</v>
      </c>
      <c r="G141" s="305">
        <f t="shared" si="18"/>
        <v>0.17993361305085867</v>
      </c>
      <c r="H141" s="305">
        <f t="shared" si="19"/>
        <v>636052.84558679117</v>
      </c>
      <c r="I141" s="26">
        <f t="shared" si="20"/>
        <v>3.6420123533141213</v>
      </c>
      <c r="K141" s="303">
        <f t="shared" si="21"/>
        <v>4.24558467512961E-2</v>
      </c>
      <c r="M141" s="444">
        <f t="shared" si="22"/>
        <v>4835.7985429481623</v>
      </c>
      <c r="N141" s="303">
        <f t="shared" si="23"/>
        <v>4385.4317176379836</v>
      </c>
      <c r="P141" s="303">
        <f t="shared" si="24"/>
        <v>450.36682531017868</v>
      </c>
    </row>
    <row r="142" spans="5:16">
      <c r="E142" s="409">
        <f>Módulo1!GN30</f>
        <v>3.6933009276425142</v>
      </c>
      <c r="F142" s="305">
        <f>Módulo1!HM30</f>
        <v>1486.2866522628342</v>
      </c>
      <c r="G142" s="305">
        <f t="shared" si="18"/>
        <v>0.18407293735645092</v>
      </c>
      <c r="H142" s="305">
        <f t="shared" si="19"/>
        <v>650740.45179707487</v>
      </c>
      <c r="I142" s="26">
        <f t="shared" si="20"/>
        <v>3.6519269578991618</v>
      </c>
      <c r="K142" s="303">
        <f t="shared" si="21"/>
        <v>4.137396974335239E-2</v>
      </c>
      <c r="M142" s="444">
        <f t="shared" si="22"/>
        <v>4935.1564817725111</v>
      </c>
      <c r="N142" s="303">
        <f t="shared" si="23"/>
        <v>4486.6992374324082</v>
      </c>
      <c r="P142" s="303">
        <f t="shared" si="24"/>
        <v>448.45724434010299</v>
      </c>
    </row>
    <row r="143" spans="5:16">
      <c r="E143" s="409">
        <f>Módulo1!GN31</f>
        <v>3.7015124783559434</v>
      </c>
      <c r="F143" s="305">
        <f>Módulo1!HM31</f>
        <v>1530.3370563607248</v>
      </c>
      <c r="G143" s="305">
        <f t="shared" si="18"/>
        <v>0.18799427479843941</v>
      </c>
      <c r="H143" s="305">
        <f t="shared" si="19"/>
        <v>664655.90553578991</v>
      </c>
      <c r="I143" s="26">
        <f t="shared" si="20"/>
        <v>3.6611160212548937</v>
      </c>
      <c r="K143" s="303">
        <f t="shared" si="21"/>
        <v>4.0396457101049776E-2</v>
      </c>
      <c r="M143" s="444">
        <f t="shared" si="22"/>
        <v>5029.3571623143498</v>
      </c>
      <c r="N143" s="303">
        <f t="shared" si="23"/>
        <v>4582.6429512519435</v>
      </c>
      <c r="P143" s="303">
        <f t="shared" si="24"/>
        <v>446.71421106240632</v>
      </c>
    </row>
    <row r="144" spans="5:16">
      <c r="E144" s="409">
        <f>Módulo1!GN32</f>
        <v>3.7091807994556509</v>
      </c>
      <c r="F144" s="305">
        <f>Módulo1!HM32</f>
        <v>1572.7031153352791</v>
      </c>
      <c r="G144" s="305">
        <f t="shared" si="18"/>
        <v>0.19172047865833933</v>
      </c>
      <c r="H144" s="305">
        <f t="shared" si="19"/>
        <v>677880.09083837515</v>
      </c>
      <c r="I144" s="26">
        <f t="shared" si="20"/>
        <v>3.6696720323804906</v>
      </c>
      <c r="K144" s="303">
        <f t="shared" si="21"/>
        <v>3.9508767075160378E-2</v>
      </c>
      <c r="M144" s="444">
        <f t="shared" si="22"/>
        <v>5118.9489617191748</v>
      </c>
      <c r="N144" s="303">
        <f t="shared" si="23"/>
        <v>4673.820535108799</v>
      </c>
      <c r="P144" s="303">
        <f t="shared" si="24"/>
        <v>445.12842661037575</v>
      </c>
    </row>
    <row r="145" spans="5:16">
      <c r="E145" s="409">
        <f>Módulo1!GN33</f>
        <v>3.7163702075777416</v>
      </c>
      <c r="F145" s="305">
        <f>Módulo1!HM33</f>
        <v>1613.5362480030906</v>
      </c>
      <c r="G145" s="305">
        <f t="shared" si="18"/>
        <v>0.19527088245950255</v>
      </c>
      <c r="H145" s="305">
        <f t="shared" si="19"/>
        <v>690481.44076527411</v>
      </c>
      <c r="I145" s="26">
        <f t="shared" si="20"/>
        <v>3.6776711632054662</v>
      </c>
      <c r="K145" s="303">
        <f t="shared" si="21"/>
        <v>3.8699044372275448E-2</v>
      </c>
      <c r="M145" s="444">
        <f t="shared" si="22"/>
        <v>5204.3944801453808</v>
      </c>
      <c r="N145" s="303">
        <f t="shared" si="23"/>
        <v>4760.7038185307856</v>
      </c>
      <c r="P145" s="303">
        <f t="shared" si="24"/>
        <v>443.69066161459523</v>
      </c>
    </row>
    <row r="146" spans="5:16">
      <c r="E146" s="409">
        <f>Módulo1!GN34</f>
        <v>3.7231343756767172</v>
      </c>
      <c r="F146" s="305">
        <f>Módulo1!HM34</f>
        <v>1652.9669098949171</v>
      </c>
      <c r="G146" s="305">
        <f t="shared" si="18"/>
        <v>0.19866200004966905</v>
      </c>
      <c r="H146" s="305">
        <f t="shared" si="19"/>
        <v>702518.41300749581</v>
      </c>
      <c r="I146" s="26">
        <f t="shared" si="20"/>
        <v>3.6851768649841046</v>
      </c>
      <c r="K146" s="303">
        <f t="shared" si="21"/>
        <v>3.7957510692612662E-2</v>
      </c>
      <c r="M146" s="444">
        <f t="shared" si="22"/>
        <v>5286.0878407432274</v>
      </c>
      <c r="N146" s="303">
        <f t="shared" si="23"/>
        <v>4843.6958532675644</v>
      </c>
      <c r="P146" s="303">
        <f t="shared" si="24"/>
        <v>442.39198747566297</v>
      </c>
    </row>
    <row r="147" spans="5:16">
      <c r="E147" s="409">
        <f>Módulo1!GN35</f>
        <v>3.7295185464188574</v>
      </c>
      <c r="F147" s="305">
        <f>Módulo1!HM35</f>
        <v>1691.108420800738</v>
      </c>
      <c r="G147" s="305">
        <f t="shared" si="18"/>
        <v>0.2019080579196251</v>
      </c>
      <c r="H147" s="305">
        <f t="shared" si="19"/>
        <v>714041.37241638964</v>
      </c>
      <c r="I147" s="26">
        <f t="shared" si="20"/>
        <v>3.6922425294496226</v>
      </c>
      <c r="K147" s="303">
        <f t="shared" si="21"/>
        <v>3.7276016969234771E-2</v>
      </c>
      <c r="M147" s="444">
        <f t="shared" si="22"/>
        <v>5364.3677932695746</v>
      </c>
      <c r="N147" s="303">
        <f t="shared" si="23"/>
        <v>4923.1438928816297</v>
      </c>
      <c r="P147" s="303">
        <f t="shared" si="24"/>
        <v>441.22390038794492</v>
      </c>
    </row>
    <row r="148" spans="5:16">
      <c r="E148" s="409">
        <f>Módulo1!GN36</f>
        <v>3.8640140207984768</v>
      </c>
      <c r="F148" s="305">
        <f>Módulo1!HM36</f>
        <v>2753.5494222010329</v>
      </c>
      <c r="G148" s="305">
        <f t="shared" si="18"/>
        <v>0.28098081625883281</v>
      </c>
      <c r="H148" s="305">
        <f t="shared" si="19"/>
        <v>994995.75974599109</v>
      </c>
      <c r="I148" s="26">
        <f t="shared" si="20"/>
        <v>3.8363403833685088</v>
      </c>
      <c r="K148" s="303">
        <f t="shared" si="21"/>
        <v>2.7673637429967979E-2</v>
      </c>
      <c r="M148" s="444">
        <f t="shared" si="22"/>
        <v>7311.6268801824799</v>
      </c>
      <c r="N148" s="303">
        <f t="shared" si="23"/>
        <v>6860.2569644662772</v>
      </c>
      <c r="P148" s="303">
        <f t="shared" si="24"/>
        <v>451.36991571620274</v>
      </c>
    </row>
    <row r="149" spans="5:16">
      <c r="E149" s="409">
        <f>Módulo1!GN37</f>
        <v>3.9809354084742212</v>
      </c>
      <c r="F149" s="305">
        <f>Módulo1!HM37</f>
        <v>4265.263970681016</v>
      </c>
      <c r="G149" s="305">
        <f t="shared" si="18"/>
        <v>0.36650830746669699</v>
      </c>
      <c r="H149" s="305">
        <f t="shared" si="19"/>
        <v>1299437.785114012</v>
      </c>
      <c r="I149" s="26">
        <f t="shared" si="20"/>
        <v>3.952274644448166</v>
      </c>
      <c r="K149" s="303">
        <f t="shared" si="21"/>
        <v>2.8660764026055219E-2</v>
      </c>
      <c r="M149" s="444">
        <f t="shared" si="22"/>
        <v>9570.517208145242</v>
      </c>
      <c r="N149" s="303">
        <f t="shared" si="23"/>
        <v>8959.3116632927049</v>
      </c>
      <c r="P149" s="303">
        <f t="shared" si="24"/>
        <v>611.20554485253706</v>
      </c>
    </row>
    <row r="150" spans="5:16">
      <c r="E150" s="409">
        <f>Módulo1!GN38</f>
        <v>4.0802401746079378</v>
      </c>
      <c r="F150" s="305">
        <f>Módulo1!HM38</f>
        <v>6258.3315477820252</v>
      </c>
      <c r="G150" s="305">
        <f t="shared" si="18"/>
        <v>0.4495708159275344</v>
      </c>
      <c r="H150" s="305">
        <f t="shared" si="19"/>
        <v>1595690.5651806779</v>
      </c>
      <c r="I150" s="26">
        <f t="shared" si="20"/>
        <v>4.0414678305998804</v>
      </c>
      <c r="K150" s="303">
        <f t="shared" si="21"/>
        <v>3.8772344008057402E-2</v>
      </c>
      <c r="M150" s="444">
        <f t="shared" si="22"/>
        <v>12029.294977474648</v>
      </c>
      <c r="N150" s="303">
        <f t="shared" si="23"/>
        <v>11001.903481185142</v>
      </c>
      <c r="P150" s="303">
        <f t="shared" si="24"/>
        <v>1027.3914962895069</v>
      </c>
    </row>
    <row r="151" spans="5:16">
      <c r="E151" s="409">
        <f>Módulo1!GN39</f>
        <v>4.1629285373529443</v>
      </c>
      <c r="F151" s="305">
        <f>Módulo1!HM39</f>
        <v>8660.8164476763486</v>
      </c>
      <c r="G151" s="305">
        <f t="shared" si="18"/>
        <v>0.52256323851087394</v>
      </c>
      <c r="H151" s="305">
        <f t="shared" si="19"/>
        <v>1856578.6128214111</v>
      </c>
      <c r="I151" s="26">
        <f t="shared" si="20"/>
        <v>4.1072324966151843</v>
      </c>
      <c r="K151" s="303">
        <f t="shared" si="21"/>
        <v>5.5696040737760022E-2</v>
      </c>
      <c r="M151" s="444">
        <f t="shared" si="22"/>
        <v>14552.196062023886</v>
      </c>
      <c r="N151" s="303">
        <f t="shared" si="23"/>
        <v>12800.663956536546</v>
      </c>
      <c r="P151" s="303">
        <f t="shared" si="24"/>
        <v>1751.5321054873402</v>
      </c>
    </row>
    <row r="152" spans="5:16">
      <c r="E152" s="409">
        <f>Módulo1!GN40</f>
        <v>4.2306528125411829</v>
      </c>
      <c r="F152" s="305">
        <f>Módulo1!HM40</f>
        <v>11255.757206915298</v>
      </c>
      <c r="G152" s="305">
        <f t="shared" si="18"/>
        <v>0.58095243397894214</v>
      </c>
      <c r="H152" s="305">
        <f t="shared" si="19"/>
        <v>2065726.3691889225</v>
      </c>
      <c r="I152" s="26">
        <f t="shared" si="20"/>
        <v>4.1535919467584979</v>
      </c>
      <c r="K152" s="303">
        <f t="shared" si="21"/>
        <v>7.7060865782685006E-2</v>
      </c>
      <c r="M152" s="444">
        <f t="shared" si="22"/>
        <v>17007.982978554039</v>
      </c>
      <c r="N152" s="303">
        <f t="shared" si="23"/>
        <v>14242.687541229017</v>
      </c>
      <c r="P152" s="303">
        <f t="shared" si="24"/>
        <v>2765.2954373250213</v>
      </c>
    </row>
    <row r="153" spans="5:16" ht="15.75" thickBot="1">
      <c r="E153" s="410">
        <f>Módulo1!GN41</f>
        <v>4.2853745143253326</v>
      </c>
      <c r="F153" s="2">
        <f>Módulo1!HM41</f>
        <v>13678.365777491592</v>
      </c>
      <c r="G153" s="2">
        <f t="shared" si="18"/>
        <v>0.6230740649787454</v>
      </c>
      <c r="H153" s="2">
        <f t="shared" si="19"/>
        <v>2216915.8284535087</v>
      </c>
      <c r="I153" s="28">
        <f t="shared" si="20"/>
        <v>4.184268357595581</v>
      </c>
      <c r="K153" s="303">
        <f t="shared" si="21"/>
        <v>0.10110615672975154</v>
      </c>
      <c r="M153" s="444">
        <f t="shared" si="22"/>
        <v>19291.878333326178</v>
      </c>
      <c r="N153" s="303">
        <f t="shared" si="23"/>
        <v>15285.102577388117</v>
      </c>
      <c r="P153" s="303">
        <f t="shared" si="24"/>
        <v>4006.7757559380607</v>
      </c>
    </row>
    <row r="154" spans="5:16">
      <c r="E154" s="440">
        <f>'Módulo 2'!O13</f>
        <v>2.284592711548378</v>
      </c>
      <c r="F154" s="48">
        <f>'Módulo 2'!AN13</f>
        <v>1.7632069150585536</v>
      </c>
      <c r="G154" s="237">
        <f>($C$2+$B$29*3*F154/$B$28)^$C$4/($C$3+($B$29*3*F154/$B$28)^$C$4)</f>
        <v>6.9407922130566221E-3</v>
      </c>
      <c r="H154" s="48">
        <f>G154*(4200000*(1-$B$28/100)+3*F154*($B$28*$B$29/10000))+(1-G154)*((1-$B$28/100)/4200000+$B$28/(3*$B$29*F154))^(-1)</f>
        <v>23828.936054364658</v>
      </c>
      <c r="I154" s="61">
        <f t="shared" si="20"/>
        <v>2.2156238052283914</v>
      </c>
      <c r="K154" s="303">
        <f t="shared" si="21"/>
        <v>6.8968906319986534E-2</v>
      </c>
      <c r="M154" s="444">
        <f t="shared" si="22"/>
        <v>192.57180962390683</v>
      </c>
      <c r="N154" s="303">
        <f t="shared" si="23"/>
        <v>164.29479515019136</v>
      </c>
      <c r="P154" s="303">
        <f t="shared" si="24"/>
        <v>28.277014473715468</v>
      </c>
    </row>
    <row r="155" spans="5:16">
      <c r="E155" s="409">
        <f>'Módulo 2'!O14</f>
        <v>2.4477807135527199</v>
      </c>
      <c r="F155" s="305">
        <f>'Módulo 2'!AN14</f>
        <v>7.1624900905489861</v>
      </c>
      <c r="G155" s="305">
        <f t="shared" ref="G155:G182" si="25">($C$2+$B$29*3*F155/$B$28)^$C$4/($C$3+($B$29*3*F155/$B$28)^$C$4)</f>
        <v>8.0638071911636189E-3</v>
      </c>
      <c r="H155" s="305">
        <f t="shared" ref="H155:H182" si="26">G155*(4200000*(1-$B$28/100)+3*F155*($B$28*$B$29/10000))+(1-G155)*((1-$B$28/100)/4200000+$B$28/(3*$B$29*F155))^(-1)</f>
        <v>27753.832120492156</v>
      </c>
      <c r="I155" s="26">
        <f t="shared" si="20"/>
        <v>2.2818421103674358</v>
      </c>
      <c r="K155" s="303">
        <f t="shared" si="21"/>
        <v>0.16593860318528408</v>
      </c>
      <c r="M155" s="444">
        <f t="shared" si="22"/>
        <v>280.40174599577801</v>
      </c>
      <c r="N155" s="303">
        <f t="shared" si="23"/>
        <v>191.35601155108472</v>
      </c>
      <c r="P155" s="303">
        <f t="shared" si="24"/>
        <v>89.045734444693295</v>
      </c>
    </row>
    <row r="156" spans="5:16">
      <c r="E156" s="409">
        <f>'Módulo 2'!O15</f>
        <v>2.687457605727142</v>
      </c>
      <c r="F156" s="305">
        <f>'Módulo 2'!AN15</f>
        <v>27.869515931997672</v>
      </c>
      <c r="G156" s="305">
        <f t="shared" si="25"/>
        <v>1.2216589900047137E-2</v>
      </c>
      <c r="H156" s="305">
        <f t="shared" si="26"/>
        <v>42276.262457464356</v>
      </c>
      <c r="I156" s="26">
        <f t="shared" si="20"/>
        <v>2.464615738802912</v>
      </c>
      <c r="K156" s="303">
        <f t="shared" si="21"/>
        <v>0.22284186692423003</v>
      </c>
      <c r="M156" s="444">
        <f t="shared" si="22"/>
        <v>486.91999145912723</v>
      </c>
      <c r="N156" s="303">
        <f t="shared" si="23"/>
        <v>291.48468334122703</v>
      </c>
      <c r="P156" s="303">
        <f t="shared" si="24"/>
        <v>195.43530811790021</v>
      </c>
    </row>
    <row r="157" spans="5:16">
      <c r="E157" s="409">
        <f>'Módulo 2'!O16</f>
        <v>3.2297664013132694</v>
      </c>
      <c r="F157" s="305">
        <f>'Módulo 2'!AN16</f>
        <v>237.16557383219538</v>
      </c>
      <c r="G157" s="305">
        <f t="shared" si="25"/>
        <v>4.8208388752907859E-2</v>
      </c>
      <c r="H157" s="305">
        <f t="shared" si="26"/>
        <v>168433.04582297886</v>
      </c>
      <c r="I157" s="26">
        <f t="shared" si="20"/>
        <v>3.0649464555905466</v>
      </c>
      <c r="K157" s="303">
        <f t="shared" si="21"/>
        <v>0.16481994572272285</v>
      </c>
      <c r="M157" s="444">
        <f t="shared" si="22"/>
        <v>1697.3304453363157</v>
      </c>
      <c r="N157" s="303">
        <f t="shared" si="23"/>
        <v>1161.3054270184427</v>
      </c>
      <c r="P157" s="303">
        <f t="shared" si="24"/>
        <v>536.02501831787299</v>
      </c>
    </row>
    <row r="158" spans="5:16">
      <c r="E158" s="409">
        <f>'Módulo 2'!O17</f>
        <v>3.3295932266841097</v>
      </c>
      <c r="F158" s="305">
        <f>'Módulo 2'!AN17</f>
        <v>336.60809686671018</v>
      </c>
      <c r="G158" s="305">
        <f t="shared" si="25"/>
        <v>6.3290587325638734E-2</v>
      </c>
      <c r="H158" s="305">
        <f t="shared" si="26"/>
        <v>221388.91062666624</v>
      </c>
      <c r="I158" s="26">
        <f t="shared" si="20"/>
        <v>3.1836750166709269</v>
      </c>
      <c r="K158" s="303">
        <f t="shared" si="21"/>
        <v>0.14591821001318284</v>
      </c>
      <c r="M158" s="444">
        <f t="shared" si="22"/>
        <v>2135.96054719841</v>
      </c>
      <c r="N158" s="303">
        <f t="shared" si="23"/>
        <v>1526.4234054323147</v>
      </c>
      <c r="P158" s="303">
        <f t="shared" si="24"/>
        <v>609.53714176609537</v>
      </c>
    </row>
    <row r="159" spans="5:16">
      <c r="E159" s="409">
        <f>'Módulo 2'!O18</f>
        <v>3.3866732794688068</v>
      </c>
      <c r="F159" s="305">
        <f>'Módulo 2'!AN18</f>
        <v>411.13997861859684</v>
      </c>
      <c r="G159" s="305">
        <f t="shared" si="25"/>
        <v>7.4032026017171459E-2</v>
      </c>
      <c r="H159" s="305">
        <f t="shared" si="26"/>
        <v>259126.18839906139</v>
      </c>
      <c r="I159" s="26">
        <f t="shared" si="20"/>
        <v>3.2520304602581889</v>
      </c>
      <c r="K159" s="303">
        <f t="shared" si="21"/>
        <v>0.13464281921061794</v>
      </c>
      <c r="M159" s="444">
        <f t="shared" si="22"/>
        <v>2435.9775385181729</v>
      </c>
      <c r="N159" s="303">
        <f t="shared" si="23"/>
        <v>1786.6128787263142</v>
      </c>
      <c r="P159" s="303">
        <f t="shared" si="24"/>
        <v>649.36465979185868</v>
      </c>
    </row>
    <row r="160" spans="5:16">
      <c r="E160" s="409">
        <f>'Módulo 2'!O19</f>
        <v>3.4263746427427955</v>
      </c>
      <c r="F160" s="305">
        <f>'Módulo 2'!AN19</f>
        <v>472.76513737554842</v>
      </c>
      <c r="G160" s="305">
        <f t="shared" si="25"/>
        <v>8.2600813053537336E-2</v>
      </c>
      <c r="H160" s="305">
        <f t="shared" si="26"/>
        <v>289242.23567264021</v>
      </c>
      <c r="I160" s="26">
        <f t="shared" si="20"/>
        <v>3.2997808631156516</v>
      </c>
      <c r="K160" s="303">
        <f t="shared" si="21"/>
        <v>0.12659377962714391</v>
      </c>
      <c r="M160" s="444">
        <f t="shared" si="22"/>
        <v>2669.1602141699932</v>
      </c>
      <c r="N160" s="303">
        <f t="shared" si="23"/>
        <v>1994.255796826295</v>
      </c>
      <c r="P160" s="303">
        <f t="shared" si="24"/>
        <v>674.90441734369824</v>
      </c>
    </row>
    <row r="161" spans="5:16">
      <c r="E161" s="409">
        <f>'Módulo 2'!O20</f>
        <v>3.4566415821980736</v>
      </c>
      <c r="F161" s="305">
        <f>'Módulo 2'!AN20</f>
        <v>526.1635271975756</v>
      </c>
      <c r="G161" s="305">
        <f t="shared" si="25"/>
        <v>8.9818998893739468E-2</v>
      </c>
      <c r="H161" s="305">
        <f t="shared" si="26"/>
        <v>314618.94783481385</v>
      </c>
      <c r="I161" s="26">
        <f t="shared" si="20"/>
        <v>3.3363040277335219</v>
      </c>
      <c r="K161" s="303">
        <f t="shared" si="21"/>
        <v>0.12033755446455174</v>
      </c>
      <c r="M161" s="444">
        <f t="shared" si="22"/>
        <v>2861.8151747919756</v>
      </c>
      <c r="N161" s="303">
        <f t="shared" si="23"/>
        <v>2169.2221367735642</v>
      </c>
      <c r="P161" s="303">
        <f t="shared" si="24"/>
        <v>692.59303801841133</v>
      </c>
    </row>
    <row r="162" spans="5:16">
      <c r="E162" s="409">
        <f>'Módulo 2'!O21</f>
        <v>3.4809966256319833</v>
      </c>
      <c r="F162" s="305">
        <f>'Módulo 2'!AN21</f>
        <v>573.73968729978299</v>
      </c>
      <c r="G162" s="305">
        <f t="shared" si="25"/>
        <v>9.6100451245455715E-2</v>
      </c>
      <c r="H162" s="305">
        <f t="shared" si="26"/>
        <v>336707.70074409945</v>
      </c>
      <c r="I162" s="26">
        <f t="shared" si="20"/>
        <v>3.3657722025242305</v>
      </c>
      <c r="K162" s="303">
        <f t="shared" si="21"/>
        <v>0.11522442310775283</v>
      </c>
      <c r="M162" s="444">
        <f t="shared" si="22"/>
        <v>3026.8899097730591</v>
      </c>
      <c r="N162" s="303">
        <f t="shared" si="23"/>
        <v>2321.5187867823888</v>
      </c>
      <c r="P162" s="303">
        <f t="shared" si="24"/>
        <v>705.3711229906703</v>
      </c>
    </row>
    <row r="163" spans="5:16">
      <c r="E163" s="409">
        <f>'Módulo 2'!O22</f>
        <v>3.5013083880677458</v>
      </c>
      <c r="F163" s="305">
        <f>'Módulo 2'!AN22</f>
        <v>616.9220081868765</v>
      </c>
      <c r="G163" s="305">
        <f t="shared" si="25"/>
        <v>0.10168699947784046</v>
      </c>
      <c r="H163" s="305">
        <f t="shared" si="26"/>
        <v>356356.76857924415</v>
      </c>
      <c r="I163" s="26">
        <f t="shared" si="20"/>
        <v>3.3904041655256036</v>
      </c>
      <c r="K163" s="303">
        <f t="shared" si="21"/>
        <v>0.11090422254214216</v>
      </c>
      <c r="M163" s="444">
        <f t="shared" si="22"/>
        <v>3171.8189397475549</v>
      </c>
      <c r="N163" s="303">
        <f t="shared" si="23"/>
        <v>2456.9943937294306</v>
      </c>
      <c r="P163" s="303">
        <f t="shared" si="24"/>
        <v>714.82454601812424</v>
      </c>
    </row>
    <row r="164" spans="5:16">
      <c r="E164" s="409">
        <f>'Módulo 2'!O23</f>
        <v>3.5186857927811181</v>
      </c>
      <c r="F164" s="305">
        <f>'Módulo 2'!AN23</f>
        <v>656.64030307161954</v>
      </c>
      <c r="G164" s="305">
        <f t="shared" si="25"/>
        <v>0.10673386007561697</v>
      </c>
      <c r="H164" s="305">
        <f t="shared" si="26"/>
        <v>374110.72343199461</v>
      </c>
      <c r="I164" s="26">
        <f t="shared" si="20"/>
        <v>3.4115193103028627</v>
      </c>
      <c r="K164" s="303">
        <f t="shared" si="21"/>
        <v>0.10716648247825544</v>
      </c>
      <c r="M164" s="444">
        <f t="shared" si="22"/>
        <v>3301.3060879757895</v>
      </c>
      <c r="N164" s="303">
        <f t="shared" si="23"/>
        <v>2579.4036514899803</v>
      </c>
      <c r="P164" s="303">
        <f t="shared" si="24"/>
        <v>721.90243648580918</v>
      </c>
    </row>
    <row r="165" spans="5:16">
      <c r="E165" s="409">
        <f>'Módulo 2'!O24</f>
        <v>3.5338399692716553</v>
      </c>
      <c r="F165" s="305">
        <f>'Módulo 2'!AN24</f>
        <v>693.53949417443107</v>
      </c>
      <c r="G165" s="305">
        <f t="shared" si="25"/>
        <v>0.11134736535697529</v>
      </c>
      <c r="H165" s="305">
        <f t="shared" si="26"/>
        <v>390342.69544369756</v>
      </c>
      <c r="I165" s="26">
        <f t="shared" si="20"/>
        <v>3.4299652101419036</v>
      </c>
      <c r="K165" s="303">
        <f t="shared" si="21"/>
        <v>0.10387475912975175</v>
      </c>
      <c r="M165" s="444">
        <f t="shared" si="22"/>
        <v>3418.5345164870769</v>
      </c>
      <c r="N165" s="303">
        <f t="shared" si="23"/>
        <v>2691.3192028373887</v>
      </c>
      <c r="P165" s="303">
        <f t="shared" si="24"/>
        <v>727.21531364968814</v>
      </c>
    </row>
    <row r="166" spans="5:16">
      <c r="E166" s="409">
        <f>'Módulo 2'!O25</f>
        <v>3.5472537105420097</v>
      </c>
      <c r="F166" s="305">
        <f>'Módulo 2'!AN25</f>
        <v>728.08832865105455</v>
      </c>
      <c r="G166" s="305">
        <f t="shared" si="25"/>
        <v>0.11560394528305981</v>
      </c>
      <c r="H166" s="305">
        <f t="shared" si="26"/>
        <v>405320.92658506462</v>
      </c>
      <c r="I166" s="26">
        <f t="shared" si="20"/>
        <v>3.4463181802001746</v>
      </c>
      <c r="K166" s="303">
        <f t="shared" si="21"/>
        <v>0.10093553034183511</v>
      </c>
      <c r="M166" s="444">
        <f t="shared" si="22"/>
        <v>3525.7678276103466</v>
      </c>
      <c r="N166" s="303">
        <f t="shared" si="23"/>
        <v>2794.5905117816437</v>
      </c>
      <c r="P166" s="303">
        <f t="shared" si="24"/>
        <v>731.17731582870283</v>
      </c>
    </row>
    <row r="167" spans="5:16">
      <c r="E167" s="409">
        <f>'Módulo 2'!O26</f>
        <v>3.5592694697829703</v>
      </c>
      <c r="F167" s="305">
        <f>'Módulo 2'!AN26</f>
        <v>760.63999218412027</v>
      </c>
      <c r="G167" s="305">
        <f t="shared" si="25"/>
        <v>0.1195606066495415</v>
      </c>
      <c r="H167" s="305">
        <f t="shared" si="26"/>
        <v>419245.51840472553</v>
      </c>
      <c r="I167" s="26">
        <f t="shared" si="20"/>
        <v>3.4609875822387517</v>
      </c>
      <c r="K167" s="303">
        <f t="shared" si="21"/>
        <v>9.8281887544218627E-2</v>
      </c>
      <c r="M167" s="444">
        <f t="shared" si="22"/>
        <v>3624.6783164848739</v>
      </c>
      <c r="N167" s="303">
        <f t="shared" si="23"/>
        <v>2890.5972304761672</v>
      </c>
      <c r="P167" s="303">
        <f t="shared" si="24"/>
        <v>734.08108600870673</v>
      </c>
    </row>
    <row r="168" spans="5:16">
      <c r="E168" s="409">
        <f>'Módulo 2'!O27</f>
        <v>3.5701387486997973</v>
      </c>
      <c r="F168" s="305">
        <f>'Módulo 2'!AN27</f>
        <v>791.46831649557635</v>
      </c>
      <c r="G168" s="305">
        <f t="shared" si="25"/>
        <v>0.1232611374001869</v>
      </c>
      <c r="H168" s="305">
        <f t="shared" si="26"/>
        <v>432270.19192478643</v>
      </c>
      <c r="I168" s="26">
        <f t="shared" si="20"/>
        <v>3.4742744423013949</v>
      </c>
      <c r="K168" s="303">
        <f t="shared" si="21"/>
        <v>9.5864306398402377E-2</v>
      </c>
      <c r="M168" s="444">
        <f t="shared" si="22"/>
        <v>3716.5394639064771</v>
      </c>
      <c r="N168" s="303">
        <f t="shared" si="23"/>
        <v>2980.3992284753426</v>
      </c>
      <c r="P168" s="303">
        <f t="shared" si="24"/>
        <v>736.14023543113444</v>
      </c>
    </row>
    <row r="169" spans="5:16">
      <c r="E169" s="409">
        <f>'Módulo 2'!O28</f>
        <v>3.5800515526886909</v>
      </c>
      <c r="F169" s="305">
        <f>'Módulo 2'!AN28</f>
        <v>820.79060795206237</v>
      </c>
      <c r="G169" s="305">
        <f t="shared" si="25"/>
        <v>0.12673998674319847</v>
      </c>
      <c r="H169" s="305">
        <f t="shared" si="26"/>
        <v>444515.89775895362</v>
      </c>
      <c r="I169" s="26">
        <f t="shared" si="20"/>
        <v>3.4864064511816091</v>
      </c>
      <c r="K169" s="303">
        <f t="shared" si="21"/>
        <v>9.3645101507081829E-2</v>
      </c>
      <c r="M169" s="444">
        <f t="shared" si="22"/>
        <v>3802.3452917337395</v>
      </c>
      <c r="N169" s="303">
        <f t="shared" si="23"/>
        <v>3064.8304312325286</v>
      </c>
      <c r="P169" s="303">
        <f t="shared" si="24"/>
        <v>737.51486050121093</v>
      </c>
    </row>
    <row r="170" spans="5:16">
      <c r="E170" s="409">
        <f>'Módulo 2'!O29</f>
        <v>3.5891548380659044</v>
      </c>
      <c r="F170" s="305">
        <f>'Módulo 2'!AN29</f>
        <v>848.78268104199731</v>
      </c>
      <c r="G170" s="305">
        <f t="shared" si="25"/>
        <v>0.13002480124443905</v>
      </c>
      <c r="H170" s="305">
        <f t="shared" si="26"/>
        <v>456079.71286652761</v>
      </c>
      <c r="I170" s="26">
        <f t="shared" si="20"/>
        <v>3.4975599079774957</v>
      </c>
      <c r="K170" s="303">
        <f t="shared" si="21"/>
        <v>9.1594930088408688E-2</v>
      </c>
      <c r="M170" s="444">
        <f t="shared" si="22"/>
        <v>3882.8877706762473</v>
      </c>
      <c r="N170" s="303">
        <f t="shared" si="23"/>
        <v>3144.5601610836256</v>
      </c>
      <c r="P170" s="303">
        <f t="shared" si="24"/>
        <v>738.32760959262168</v>
      </c>
    </row>
    <row r="171" spans="5:16">
      <c r="E171" s="409">
        <f>'Módulo 2'!O30</f>
        <v>3.597564539804698</v>
      </c>
      <c r="F171" s="305">
        <f>'Módulo 2'!AN30</f>
        <v>875.589119981355</v>
      </c>
      <c r="G171" s="305">
        <f t="shared" si="25"/>
        <v>0.13313814386717879</v>
      </c>
      <c r="H171" s="305">
        <f t="shared" si="26"/>
        <v>467040.87166586757</v>
      </c>
      <c r="I171" s="26">
        <f t="shared" si="20"/>
        <v>3.5078740415935572</v>
      </c>
      <c r="K171" s="303">
        <f t="shared" si="21"/>
        <v>8.9690498211140834E-2</v>
      </c>
      <c r="M171" s="444">
        <f t="shared" si="22"/>
        <v>3958.8089168734982</v>
      </c>
      <c r="N171" s="303">
        <f t="shared" si="23"/>
        <v>3220.1347203269606</v>
      </c>
      <c r="P171" s="303">
        <f t="shared" si="24"/>
        <v>738.67419654653759</v>
      </c>
    </row>
    <row r="172" spans="5:16">
      <c r="E172" s="409">
        <f>'Módulo 2'!O31</f>
        <v>3.605373682978704</v>
      </c>
      <c r="F172" s="305">
        <f>'Módulo 2'!AN31</f>
        <v>901.33049711852584</v>
      </c>
      <c r="G172" s="305">
        <f t="shared" si="25"/>
        <v>0.13609869531414084</v>
      </c>
      <c r="H172" s="305">
        <f t="shared" si="26"/>
        <v>477464.98125296267</v>
      </c>
      <c r="I172" s="26">
        <f t="shared" si="20"/>
        <v>3.5174606779971693</v>
      </c>
      <c r="K172" s="303">
        <f t="shared" si="21"/>
        <v>8.7913004981534648E-2</v>
      </c>
      <c r="M172" s="444">
        <f t="shared" si="22"/>
        <v>4030.6369602330387</v>
      </c>
      <c r="N172" s="303">
        <f t="shared" si="23"/>
        <v>3292.0064541436805</v>
      </c>
      <c r="P172" s="303">
        <f t="shared" si="24"/>
        <v>738.63050608935828</v>
      </c>
    </row>
    <row r="173" spans="5:16">
      <c r="E173" s="409">
        <f>'Módulo 2'!O32</f>
        <v>3.6126580125630356</v>
      </c>
      <c r="F173" s="305">
        <f>'Módulo 2'!AN32</f>
        <v>926.10858246092175</v>
      </c>
      <c r="G173" s="305">
        <f t="shared" si="25"/>
        <v>0.13892211569944113</v>
      </c>
      <c r="H173" s="305">
        <f t="shared" si="26"/>
        <v>487407.04507103737</v>
      </c>
      <c r="I173" s="26">
        <f t="shared" si="20"/>
        <v>3.5264109556658667</v>
      </c>
      <c r="K173" s="303">
        <f t="shared" si="21"/>
        <v>8.6247056897168939E-2</v>
      </c>
      <c r="M173" s="444">
        <f t="shared" si="22"/>
        <v>4098.8121279063571</v>
      </c>
      <c r="N173" s="303">
        <f t="shared" si="23"/>
        <v>3360.5545980739907</v>
      </c>
      <c r="P173" s="303">
        <f t="shared" si="24"/>
        <v>738.25752983236634</v>
      </c>
    </row>
    <row r="174" spans="5:16">
      <c r="E174" s="409">
        <f>'Módulo 2'!O33</f>
        <v>3.6194799988391475</v>
      </c>
      <c r="F174" s="305">
        <f>'Módulo 2'!AN33</f>
        <v>950.01018741223209</v>
      </c>
      <c r="G174" s="305">
        <f t="shared" si="25"/>
        <v>0.14162167660804428</v>
      </c>
      <c r="H174" s="305">
        <f t="shared" si="26"/>
        <v>496913.68103949534</v>
      </c>
      <c r="I174" s="26">
        <f t="shared" si="20"/>
        <v>3.5348001073158337</v>
      </c>
      <c r="K174" s="303">
        <f t="shared" si="21"/>
        <v>8.4679891523313788E-2</v>
      </c>
      <c r="M174" s="444">
        <f t="shared" si="22"/>
        <v>4163.7054489845559</v>
      </c>
      <c r="N174" s="303">
        <f t="shared" si="23"/>
        <v>3426.1005714838725</v>
      </c>
      <c r="P174" s="303">
        <f t="shared" si="24"/>
        <v>737.60487750068341</v>
      </c>
    </row>
    <row r="175" spans="5:16">
      <c r="E175" s="409">
        <f>'Módulo 2'!O34</f>
        <v>3.6258917492729283</v>
      </c>
      <c r="F175" s="305">
        <f>'Módulo 2'!AN34</f>
        <v>973.11005594500523</v>
      </c>
      <c r="G175" s="305">
        <f t="shared" si="25"/>
        <v>0.14420873388116018</v>
      </c>
      <c r="H175" s="305">
        <f t="shared" si="26"/>
        <v>506024.7808626733</v>
      </c>
      <c r="I175" s="26">
        <f t="shared" si="20"/>
        <v>3.5426909388724903</v>
      </c>
      <c r="K175" s="303">
        <f t="shared" si="21"/>
        <v>8.320081040043803E-2</v>
      </c>
      <c r="M175" s="444">
        <f t="shared" si="22"/>
        <v>4225.6327449058817</v>
      </c>
      <c r="N175" s="303">
        <f t="shared" si="23"/>
        <v>3488.9194181007251</v>
      </c>
      <c r="P175" s="303">
        <f t="shared" si="24"/>
        <v>736.71332680515661</v>
      </c>
    </row>
    <row r="176" spans="5:16">
      <c r="E176" s="409">
        <f>'Módulo 2'!O35</f>
        <v>3.6319371659714532</v>
      </c>
      <c r="F176" s="305">
        <f>'Módulo 2'!AN35</f>
        <v>995.47307642767328</v>
      </c>
      <c r="G176" s="305">
        <f t="shared" si="25"/>
        <v>0.14669308739725123</v>
      </c>
      <c r="H176" s="305">
        <f t="shared" si="26"/>
        <v>514774.77282747126</v>
      </c>
      <c r="I176" s="26">
        <f t="shared" si="20"/>
        <v>3.5501364090167149</v>
      </c>
      <c r="K176" s="303">
        <f t="shared" si="21"/>
        <v>8.1800756954738318E-2</v>
      </c>
      <c r="M176" s="444">
        <f t="shared" si="22"/>
        <v>4284.8652218369225</v>
      </c>
      <c r="N176" s="303">
        <f t="shared" si="23"/>
        <v>3549.248512699935</v>
      </c>
      <c r="P176" s="303">
        <f t="shared" si="24"/>
        <v>735.61670913698754</v>
      </c>
    </row>
    <row r="177" spans="5:16">
      <c r="E177" s="409">
        <f>'Módulo 2'!O36</f>
        <v>3.7576534589898856</v>
      </c>
      <c r="F177" s="305">
        <f>'Módulo 2'!AN36</f>
        <v>1626.8955685039609</v>
      </c>
      <c r="G177" s="305">
        <f t="shared" si="25"/>
        <v>0.20981884394912156</v>
      </c>
      <c r="H177" s="305">
        <f t="shared" si="26"/>
        <v>737289.90620444482</v>
      </c>
      <c r="I177" s="26">
        <f t="shared" si="20"/>
        <v>3.7061574416770573</v>
      </c>
      <c r="K177" s="303">
        <f t="shared" si="21"/>
        <v>5.1496017312828268E-2</v>
      </c>
      <c r="M177" s="444">
        <f t="shared" si="22"/>
        <v>5723.3915633048564</v>
      </c>
      <c r="N177" s="303">
        <f t="shared" si="23"/>
        <v>5083.4369537021676</v>
      </c>
      <c r="P177" s="303">
        <f t="shared" si="24"/>
        <v>639.95460960268883</v>
      </c>
    </row>
    <row r="178" spans="5:16">
      <c r="E178" s="409">
        <f>'Módulo 2'!O37</f>
        <v>3.8636334569531483</v>
      </c>
      <c r="F178" s="305">
        <f>'Módulo 2'!AN37</f>
        <v>2559.7028598345842</v>
      </c>
      <c r="G178" s="305">
        <f t="shared" si="25"/>
        <v>0.28463735169466964</v>
      </c>
      <c r="H178" s="305">
        <f t="shared" si="26"/>
        <v>1001445.5066212821</v>
      </c>
      <c r="I178" s="26">
        <f t="shared" si="20"/>
        <v>3.8391464756585996</v>
      </c>
      <c r="K178" s="303">
        <f t="shared" si="21"/>
        <v>2.4486981294548738E-2</v>
      </c>
      <c r="M178" s="444">
        <f t="shared" si="22"/>
        <v>7305.2226494825254</v>
      </c>
      <c r="N178" s="303">
        <f t="shared" si="23"/>
        <v>6904.7264212321561</v>
      </c>
      <c r="P178" s="303">
        <f t="shared" si="24"/>
        <v>400.49622825036931</v>
      </c>
    </row>
    <row r="179" spans="5:16">
      <c r="E179" s="409">
        <f>'Módulo 2'!O38</f>
        <v>3.9503560804247018</v>
      </c>
      <c r="F179" s="305">
        <f>'Módulo 2'!AN38</f>
        <v>3865.4948784225821</v>
      </c>
      <c r="G179" s="305">
        <f t="shared" si="25"/>
        <v>0.36541028756541338</v>
      </c>
      <c r="H179" s="305">
        <f t="shared" si="26"/>
        <v>1287125.2659895907</v>
      </c>
      <c r="I179" s="26">
        <f t="shared" si="20"/>
        <v>3.9481399688980554</v>
      </c>
      <c r="K179" s="303">
        <f t="shared" si="21"/>
        <v>2.2161115266463582E-3</v>
      </c>
      <c r="M179" s="444">
        <f t="shared" si="22"/>
        <v>8919.819793114184</v>
      </c>
      <c r="N179" s="303">
        <f t="shared" si="23"/>
        <v>8874.4197989343938</v>
      </c>
      <c r="P179" s="303">
        <f t="shared" si="24"/>
        <v>45.399994179790156</v>
      </c>
    </row>
    <row r="180" spans="5:16">
      <c r="E180" s="409">
        <f>'Módulo 2'!O39</f>
        <v>4.0196088292502665</v>
      </c>
      <c r="F180" s="305">
        <f>'Módulo 2'!AN39</f>
        <v>5585.8886342388569</v>
      </c>
      <c r="G180" s="305">
        <f t="shared" si="25"/>
        <v>0.44500289880570032</v>
      </c>
      <c r="H180" s="305">
        <f t="shared" si="26"/>
        <v>1569174.3498101123</v>
      </c>
      <c r="I180" s="26">
        <f t="shared" si="20"/>
        <v>4.034190353808464</v>
      </c>
      <c r="K180" s="303">
        <f t="shared" si="21"/>
        <v>1.4581524558197501E-2</v>
      </c>
      <c r="M180" s="444">
        <f t="shared" si="22"/>
        <v>10461.858198681934</v>
      </c>
      <c r="N180" s="303">
        <f t="shared" si="23"/>
        <v>10819.080540096789</v>
      </c>
      <c r="P180" s="303">
        <f t="shared" si="24"/>
        <v>357.22234141485569</v>
      </c>
    </row>
    <row r="181" spans="5:16">
      <c r="E181" s="409">
        <f>'Módulo 2'!O40</f>
        <v>4.0738405164135614</v>
      </c>
      <c r="F181" s="305">
        <f>'Módulo 2'!AN40</f>
        <v>7700.8207942830095</v>
      </c>
      <c r="G181" s="305">
        <f t="shared" si="25"/>
        <v>0.5170871565654368</v>
      </c>
      <c r="H181" s="305">
        <f t="shared" si="26"/>
        <v>1825156.0619010506</v>
      </c>
      <c r="I181" s="26">
        <f t="shared" si="20"/>
        <v>4.0998191585891064</v>
      </c>
      <c r="K181" s="303">
        <f t="shared" si="21"/>
        <v>2.5978642175545019E-2</v>
      </c>
      <c r="M181" s="444">
        <f t="shared" si="22"/>
        <v>11853.333847404128</v>
      </c>
      <c r="N181" s="303">
        <f t="shared" si="23"/>
        <v>12584.013009352902</v>
      </c>
      <c r="P181" s="303">
        <f t="shared" si="24"/>
        <v>730.67916194877398</v>
      </c>
    </row>
    <row r="182" spans="5:16" ht="15.75" thickBot="1">
      <c r="E182" s="410">
        <f>'Módulo 2'!O41</f>
        <v>4.1156628095426715</v>
      </c>
      <c r="F182" s="2">
        <f>'Módulo 2'!AN41</f>
        <v>10097.765612283358</v>
      </c>
      <c r="G182" s="2">
        <f t="shared" si="25"/>
        <v>0.57756171875908358</v>
      </c>
      <c r="H182" s="2">
        <f t="shared" si="26"/>
        <v>2040395.0396739533</v>
      </c>
      <c r="I182" s="28">
        <f t="shared" si="20"/>
        <v>4.1482334124632994</v>
      </c>
      <c r="K182" s="303">
        <f t="shared" si="21"/>
        <v>3.2570602920627856E-2</v>
      </c>
      <c r="M182" s="444">
        <f t="shared" si="22"/>
        <v>13051.571579435153</v>
      </c>
      <c r="N182" s="303">
        <f t="shared" si="23"/>
        <v>14068.03410374238</v>
      </c>
      <c r="P182" s="303">
        <f t="shared" si="24"/>
        <v>1016.4625243072278</v>
      </c>
    </row>
    <row r="183" spans="5:16">
      <c r="E183" s="440">
        <f>'Módulo 2'!BI13</f>
        <v>2.3045115076474296</v>
      </c>
      <c r="F183" s="48">
        <f>'Módulo 2'!CH13</f>
        <v>7.7025737829417809</v>
      </c>
      <c r="G183" s="48">
        <f>($C$2+$B$33*3*F183/$B$32)^$C$4/($C$3+($B$33*3*F183/$B$32)^$C$4)</f>
        <v>8.3133204099085801E-3</v>
      </c>
      <c r="H183" s="48">
        <f>G183*(4200000*(1-$B$32/100)+3*F183*($B$32*$B$33/10000))+(1-G183)*((1-$B$32/100)/4200000+$B$32/(3*$B$33*F183))^(-1)</f>
        <v>29268.469193669785</v>
      </c>
      <c r="I183" s="61">
        <f t="shared" si="20"/>
        <v>2.3049191618555906</v>
      </c>
      <c r="K183" s="303">
        <f t="shared" si="21"/>
        <v>4.0765420816102349E-4</v>
      </c>
      <c r="M183" s="444">
        <f t="shared" si="22"/>
        <v>201.60973911694683</v>
      </c>
      <c r="N183" s="303">
        <f t="shared" si="23"/>
        <v>201.79907065774691</v>
      </c>
      <c r="P183" s="303">
        <f t="shared" si="24"/>
        <v>0.18933154080008308</v>
      </c>
    </row>
    <row r="184" spans="5:16">
      <c r="E184" s="409">
        <f>'Módulo 2'!BI14</f>
        <v>2.4580386964066601</v>
      </c>
      <c r="F184" s="305">
        <f>'Módulo 2'!CH14</f>
        <v>23.561331533765056</v>
      </c>
      <c r="G184" s="305">
        <f t="shared" ref="G184:G211" si="27">($C$2+$B$33*3*F184/$B$32)^$C$4/($C$3+($B$33*3*F184/$B$32)^$C$4)</f>
        <v>1.1774904746936697E-2</v>
      </c>
      <c r="H184" s="305">
        <f t="shared" ref="H184:H211" si="28">G184*(4200000*(1-$B$32/100)+3*F184*($B$32*$B$33/10000))+(1-G184)*((1-$B$32/100)/4200000+$B$32/(3*$B$33*F184))^(-1)</f>
        <v>41641.051225946474</v>
      </c>
      <c r="I184" s="26">
        <f t="shared" si="20"/>
        <v>2.4580408381156502</v>
      </c>
      <c r="K184" s="303">
        <f t="shared" si="21"/>
        <v>2.141708990155422E-6</v>
      </c>
      <c r="M184" s="444">
        <f t="shared" si="22"/>
        <v>287.10363850494099</v>
      </c>
      <c r="N184" s="303">
        <f t="shared" si="23"/>
        <v>287.10505435060685</v>
      </c>
      <c r="P184" s="303">
        <f t="shared" si="24"/>
        <v>1.4158456658606156E-3</v>
      </c>
    </row>
    <row r="185" spans="5:16">
      <c r="E185" s="409">
        <f>'Módulo 2'!BI15</f>
        <v>2.6911815254123108</v>
      </c>
      <c r="F185" s="305">
        <f>'Módulo 2'!CH15</f>
        <v>69.228601389917017</v>
      </c>
      <c r="G185" s="305">
        <f t="shared" si="27"/>
        <v>2.111721068469135E-2</v>
      </c>
      <c r="H185" s="305">
        <f t="shared" si="28"/>
        <v>75066.543054864058</v>
      </c>
      <c r="I185" s="26">
        <f t="shared" si="20"/>
        <v>2.7139655697086047</v>
      </c>
      <c r="K185" s="303">
        <f t="shared" si="21"/>
        <v>2.2784044296293882E-2</v>
      </c>
      <c r="M185" s="444">
        <f t="shared" si="22"/>
        <v>491.1131075898013</v>
      </c>
      <c r="N185" s="303">
        <f t="shared" si="23"/>
        <v>517.56579839295466</v>
      </c>
      <c r="P185" s="303">
        <f t="shared" si="24"/>
        <v>26.452690803153359</v>
      </c>
    </row>
    <row r="186" spans="5:16">
      <c r="E186" s="409">
        <f>'Módulo 2'!BI16</f>
        <v>3.2374989934382725</v>
      </c>
      <c r="F186" s="305">
        <f>'Módulo 2'!CH16</f>
        <v>375.05133765065887</v>
      </c>
      <c r="G186" s="305">
        <f t="shared" si="27"/>
        <v>7.3557556270225616E-2</v>
      </c>
      <c r="H186" s="305">
        <f t="shared" si="28"/>
        <v>263140.67406921001</v>
      </c>
      <c r="I186" s="26">
        <f t="shared" si="20"/>
        <v>3.2587071362572657</v>
      </c>
      <c r="K186" s="303">
        <f t="shared" si="21"/>
        <v>2.1208142818993192E-2</v>
      </c>
      <c r="M186" s="444">
        <f t="shared" si="22"/>
        <v>1727.8219759405467</v>
      </c>
      <c r="N186" s="303">
        <f t="shared" si="23"/>
        <v>1814.2917939454276</v>
      </c>
      <c r="P186" s="303">
        <f t="shared" si="24"/>
        <v>86.469818004880835</v>
      </c>
    </row>
    <row r="187" spans="5:16">
      <c r="E187" s="409">
        <f>'Módulo 2'!BI17</f>
        <v>3.3394250454826455</v>
      </c>
      <c r="F187" s="305">
        <f>'Módulo 2'!CH17</f>
        <v>494.04045360452614</v>
      </c>
      <c r="G187" s="305">
        <f t="shared" si="27"/>
        <v>9.1282711474251321E-2</v>
      </c>
      <c r="H187" s="305">
        <f t="shared" si="28"/>
        <v>326815.48212255741</v>
      </c>
      <c r="I187" s="26">
        <f t="shared" si="20"/>
        <v>3.3528217754371514</v>
      </c>
      <c r="K187" s="303">
        <f t="shared" si="21"/>
        <v>1.3396729954505915E-2</v>
      </c>
      <c r="M187" s="444">
        <f t="shared" si="22"/>
        <v>2184.8672027282628</v>
      </c>
      <c r="N187" s="303">
        <f t="shared" si="23"/>
        <v>2253.3143135193263</v>
      </c>
      <c r="P187" s="303">
        <f t="shared" si="24"/>
        <v>68.447110791063551</v>
      </c>
    </row>
    <row r="188" spans="5:16">
      <c r="E188" s="409">
        <f>'Módulo 2'!BI18</f>
        <v>3.3977435175624047</v>
      </c>
      <c r="F188" s="305">
        <f>'Módulo 2'!CH18</f>
        <v>578.21805625923912</v>
      </c>
      <c r="G188" s="305">
        <f t="shared" si="27"/>
        <v>0.10319021251610454</v>
      </c>
      <c r="H188" s="305">
        <f t="shared" si="28"/>
        <v>369613.06212079298</v>
      </c>
      <c r="I188" s="26">
        <f t="shared" si="20"/>
        <v>3.4062664641801068</v>
      </c>
      <c r="K188" s="303">
        <f t="shared" si="21"/>
        <v>8.5229466177021429E-3</v>
      </c>
      <c r="M188" s="444">
        <f t="shared" si="22"/>
        <v>2498.8691620861646</v>
      </c>
      <c r="N188" s="303">
        <f t="shared" si="23"/>
        <v>2548.3933561879617</v>
      </c>
      <c r="P188" s="303">
        <f t="shared" si="24"/>
        <v>49.524194101797093</v>
      </c>
    </row>
    <row r="189" spans="5:16">
      <c r="E189" s="409">
        <f>'Módulo 2'!BI19</f>
        <v>3.4383031435854452</v>
      </c>
      <c r="F189" s="305">
        <f>'Módulo 2'!CH19</f>
        <v>645.34783596764385</v>
      </c>
      <c r="G189" s="305">
        <f t="shared" si="27"/>
        <v>0.11235451048216703</v>
      </c>
      <c r="H189" s="305">
        <f t="shared" si="28"/>
        <v>402561.98865533888</v>
      </c>
      <c r="I189" s="26">
        <f t="shared" si="20"/>
        <v>3.4433519182477497</v>
      </c>
      <c r="K189" s="303">
        <f t="shared" si="21"/>
        <v>5.0487746623044671E-3</v>
      </c>
      <c r="M189" s="444">
        <f t="shared" si="22"/>
        <v>2743.488496845167</v>
      </c>
      <c r="N189" s="303">
        <f t="shared" si="23"/>
        <v>2775.568296901286</v>
      </c>
      <c r="P189" s="303">
        <f t="shared" si="24"/>
        <v>32.079800056118984</v>
      </c>
    </row>
    <row r="190" spans="5:16">
      <c r="E190" s="409">
        <f>'Módulo 2'!BI20</f>
        <v>3.4692154452064976</v>
      </c>
      <c r="F190" s="305">
        <f>'Módulo 2'!CH20</f>
        <v>702.00304766984232</v>
      </c>
      <c r="G190" s="305">
        <f t="shared" si="27"/>
        <v>0.11987805253405097</v>
      </c>
      <c r="H190" s="305">
        <f t="shared" si="28"/>
        <v>429618.50165918085</v>
      </c>
      <c r="I190" s="26">
        <f t="shared" si="20"/>
        <v>3.4716021295255222</v>
      </c>
      <c r="K190" s="303">
        <f t="shared" si="21"/>
        <v>2.3866843190245568E-3</v>
      </c>
      <c r="M190" s="444">
        <f t="shared" si="22"/>
        <v>2945.8826675597179</v>
      </c>
      <c r="N190" s="303">
        <f t="shared" si="23"/>
        <v>2962.1164604996561</v>
      </c>
      <c r="P190" s="303">
        <f t="shared" si="24"/>
        <v>16.233792939938212</v>
      </c>
    </row>
    <row r="191" spans="5:16">
      <c r="E191" s="409">
        <f>'Módulo 2'!BI21</f>
        <v>3.4940806788474101</v>
      </c>
      <c r="F191" s="305">
        <f>'Módulo 2'!CH21</f>
        <v>751.44605026256886</v>
      </c>
      <c r="G191" s="305">
        <f t="shared" si="27"/>
        <v>0.12629578673524669</v>
      </c>
      <c r="H191" s="305">
        <f t="shared" si="28"/>
        <v>452702.8371875881</v>
      </c>
      <c r="I191" s="26">
        <f t="shared" si="20"/>
        <v>3.4943323697216937</v>
      </c>
      <c r="K191" s="303">
        <f t="shared" si="21"/>
        <v>2.5169087428356107E-4</v>
      </c>
      <c r="M191" s="444">
        <f t="shared" si="22"/>
        <v>3119.4690337560255</v>
      </c>
      <c r="N191" s="303">
        <f t="shared" si="23"/>
        <v>3121.277413727496</v>
      </c>
      <c r="P191" s="303">
        <f t="shared" si="24"/>
        <v>1.8083799714704583</v>
      </c>
    </row>
    <row r="192" spans="5:16">
      <c r="E192" s="409">
        <f>'Módulo 2'!BI22</f>
        <v>3.5148097635043785</v>
      </c>
      <c r="F192" s="305">
        <f>'Módulo 2'!CH22</f>
        <v>795.56453690076989</v>
      </c>
      <c r="G192" s="305">
        <f t="shared" si="27"/>
        <v>0.13191169004234013</v>
      </c>
      <c r="H192" s="305">
        <f t="shared" si="28"/>
        <v>472906.37342040631</v>
      </c>
      <c r="I192" s="26">
        <f t="shared" si="20"/>
        <v>3.513294320497323</v>
      </c>
      <c r="K192" s="303">
        <f t="shared" si="21"/>
        <v>1.515443007055417E-3</v>
      </c>
      <c r="M192" s="444">
        <f t="shared" si="22"/>
        <v>3271.9733936192242</v>
      </c>
      <c r="N192" s="303">
        <f t="shared" si="23"/>
        <v>3260.575947204085</v>
      </c>
      <c r="P192" s="303">
        <f t="shared" si="24"/>
        <v>11.397446415139257</v>
      </c>
    </row>
    <row r="193" spans="5:16">
      <c r="E193" s="409">
        <f>'Módulo 2'!BI23</f>
        <v>3.5325371063488209</v>
      </c>
      <c r="F193" s="305">
        <f>'Módulo 2'!CH23</f>
        <v>835.56144632632413</v>
      </c>
      <c r="G193" s="305">
        <f t="shared" si="27"/>
        <v>0.13691652350648112</v>
      </c>
      <c r="H193" s="305">
        <f t="shared" si="28"/>
        <v>490914.1247339808</v>
      </c>
      <c r="I193" s="26">
        <f t="shared" si="20"/>
        <v>3.529524681335142</v>
      </c>
      <c r="K193" s="303">
        <f t="shared" si="21"/>
        <v>3.0124250136789321E-3</v>
      </c>
      <c r="M193" s="444">
        <f t="shared" si="22"/>
        <v>3408.294442032291</v>
      </c>
      <c r="N193" s="303">
        <f t="shared" si="23"/>
        <v>3384.7350706508646</v>
      </c>
      <c r="P193" s="303">
        <f t="shared" si="24"/>
        <v>23.559371381426445</v>
      </c>
    </row>
    <row r="194" spans="5:16">
      <c r="E194" s="409">
        <f>'Módulo 2'!BI24</f>
        <v>3.5479903233541537</v>
      </c>
      <c r="F194" s="305">
        <f>'Módulo 2'!CH24</f>
        <v>872.25635282353119</v>
      </c>
      <c r="G194" s="305">
        <f t="shared" si="27"/>
        <v>0.14143852479933228</v>
      </c>
      <c r="H194" s="305">
        <f t="shared" si="28"/>
        <v>507186.65501166682</v>
      </c>
      <c r="I194" s="26">
        <f t="shared" si="20"/>
        <v>3.5436869713586732</v>
      </c>
      <c r="K194" s="303">
        <f t="shared" si="21"/>
        <v>4.3033519954804866E-3</v>
      </c>
      <c r="M194" s="444">
        <f t="shared" si="22"/>
        <v>3531.7530049929728</v>
      </c>
      <c r="N194" s="303">
        <f t="shared" si="23"/>
        <v>3496.9302615082465</v>
      </c>
      <c r="P194" s="303">
        <f t="shared" si="24"/>
        <v>34.822743484726288</v>
      </c>
    </row>
    <row r="195" spans="5:16">
      <c r="E195" s="409">
        <f>'Módulo 2'!BI25</f>
        <v>3.5616634548475741</v>
      </c>
      <c r="F195" s="305">
        <f>'Módulo 2'!CH25</f>
        <v>906.23582160607975</v>
      </c>
      <c r="G195" s="305">
        <f t="shared" si="27"/>
        <v>0.1455683829848034</v>
      </c>
      <c r="H195" s="305">
        <f t="shared" si="28"/>
        <v>522049.71492504486</v>
      </c>
      <c r="I195" s="26">
        <f t="shared" si="20"/>
        <v>3.5562310163433959</v>
      </c>
      <c r="K195" s="303">
        <f t="shared" si="21"/>
        <v>5.4324385041781831E-3</v>
      </c>
      <c r="M195" s="444">
        <f t="shared" si="22"/>
        <v>3644.713998827151</v>
      </c>
      <c r="N195" s="303">
        <f t="shared" si="23"/>
        <v>3599.4074924766055</v>
      </c>
      <c r="P195" s="303">
        <f t="shared" si="24"/>
        <v>45.306506350545533</v>
      </c>
    </row>
    <row r="196" spans="5:16">
      <c r="E196" s="409">
        <f>'Módulo 2'!BI26</f>
        <v>3.5739069496013123</v>
      </c>
      <c r="F196" s="305">
        <f>'Módulo 2'!CH26</f>
        <v>937.93585069640494</v>
      </c>
      <c r="G196" s="305">
        <f t="shared" si="27"/>
        <v>0.14937278277085778</v>
      </c>
      <c r="H196" s="305">
        <f t="shared" si="28"/>
        <v>535742.86020577373</v>
      </c>
      <c r="I196" s="26">
        <f t="shared" si="20"/>
        <v>3.5674755453506197</v>
      </c>
      <c r="K196" s="303">
        <f t="shared" si="21"/>
        <v>6.4314042506925517E-3</v>
      </c>
      <c r="M196" s="444">
        <f t="shared" si="22"/>
        <v>3748.9267046319251</v>
      </c>
      <c r="N196" s="303">
        <f t="shared" si="23"/>
        <v>3693.8184428323643</v>
      </c>
      <c r="P196" s="303">
        <f t="shared" si="24"/>
        <v>55.108261799560751</v>
      </c>
    </row>
    <row r="197" spans="5:16">
      <c r="E197" s="409">
        <f>'Módulo 2'!BI27</f>
        <v>3.584978183444735</v>
      </c>
      <c r="F197" s="305">
        <f>'Módulo 2'!CH27</f>
        <v>967.69040682717207</v>
      </c>
      <c r="G197" s="305">
        <f t="shared" si="27"/>
        <v>0.15290230014787182</v>
      </c>
      <c r="H197" s="305">
        <f t="shared" si="28"/>
        <v>548447.79702416051</v>
      </c>
      <c r="I197" s="26">
        <f t="shared" si="20"/>
        <v>3.5776544497709821</v>
      </c>
      <c r="K197" s="303">
        <f t="shared" si="21"/>
        <v>7.3237336737528302E-3</v>
      </c>
      <c r="M197" s="444">
        <f t="shared" si="22"/>
        <v>3845.7246276437027</v>
      </c>
      <c r="N197" s="303">
        <f t="shared" si="23"/>
        <v>3781.4159330103021</v>
      </c>
      <c r="P197" s="303">
        <f t="shared" si="24"/>
        <v>64.308694633400592</v>
      </c>
    </row>
    <row r="198" spans="5:16">
      <c r="E198" s="409">
        <f>'Módulo 2'!BI28</f>
        <v>3.595071595162433</v>
      </c>
      <c r="F198" s="305">
        <f>'Módulo 2'!CH28</f>
        <v>995.76163515433916</v>
      </c>
      <c r="G198" s="305">
        <f t="shared" si="27"/>
        <v>0.15619627289119775</v>
      </c>
      <c r="H198" s="305">
        <f t="shared" si="28"/>
        <v>560305.8689370245</v>
      </c>
      <c r="I198" s="26">
        <f t="shared" si="20"/>
        <v>3.5869443249186839</v>
      </c>
      <c r="K198" s="303">
        <f t="shared" si="21"/>
        <v>8.1272702437491517E-3</v>
      </c>
      <c r="M198" s="444">
        <f t="shared" si="22"/>
        <v>3936.1495908972965</v>
      </c>
      <c r="N198" s="303">
        <f t="shared" si="23"/>
        <v>3863.1744929122428</v>
      </c>
      <c r="P198" s="303">
        <f t="shared" si="24"/>
        <v>72.975097985053708</v>
      </c>
    </row>
    <row r="199" spans="5:16">
      <c r="E199" s="409">
        <f>'Módulo 2'!BI29</f>
        <v>3.6043375631515238</v>
      </c>
      <c r="F199" s="305">
        <f>'Módulo 2'!CH29</f>
        <v>1022.3595244195762</v>
      </c>
      <c r="G199" s="305">
        <f t="shared" si="27"/>
        <v>0.15928594497948603</v>
      </c>
      <c r="H199" s="305">
        <f t="shared" si="28"/>
        <v>571429.34760547697</v>
      </c>
      <c r="I199" s="26">
        <f t="shared" si="20"/>
        <v>3.595481694619171</v>
      </c>
      <c r="K199" s="303">
        <f t="shared" si="21"/>
        <v>8.8558685323527619E-3</v>
      </c>
      <c r="M199" s="444">
        <f t="shared" si="22"/>
        <v>4021.0323134242904</v>
      </c>
      <c r="N199" s="303">
        <f t="shared" si="23"/>
        <v>3939.868208696339</v>
      </c>
      <c r="P199" s="303">
        <f t="shared" si="24"/>
        <v>81.164104727951326</v>
      </c>
    </row>
    <row r="200" spans="5:16">
      <c r="E200" s="409">
        <f>'Módulo 2'!BI30</f>
        <v>3.6128947146549351</v>
      </c>
      <c r="F200" s="305">
        <f>'Módulo 2'!CH30</f>
        <v>1047.6551896598164</v>
      </c>
      <c r="G200" s="305">
        <f t="shared" si="27"/>
        <v>0.162196574273512</v>
      </c>
      <c r="H200" s="305">
        <f t="shared" si="28"/>
        <v>581909.00152800931</v>
      </c>
      <c r="I200" s="26">
        <f t="shared" si="20"/>
        <v>3.6033742287295523</v>
      </c>
      <c r="K200" s="303">
        <f t="shared" si="21"/>
        <v>9.5204859253827934E-3</v>
      </c>
      <c r="M200" s="444">
        <f t="shared" si="22"/>
        <v>4101.046698883436</v>
      </c>
      <c r="N200" s="303">
        <f t="shared" si="23"/>
        <v>4012.1229073752602</v>
      </c>
      <c r="P200" s="303">
        <f t="shared" si="24"/>
        <v>88.923791508175782</v>
      </c>
    </row>
    <row r="201" spans="5:16">
      <c r="E201" s="409">
        <f>'Módulo 2'!BI31</f>
        <v>3.6208382277867868</v>
      </c>
      <c r="F201" s="305">
        <f>'Módulo 2'!CH31</f>
        <v>1071.7901262171483</v>
      </c>
      <c r="G201" s="305">
        <f t="shared" si="27"/>
        <v>0.1649488904642879</v>
      </c>
      <c r="H201" s="305">
        <f t="shared" si="28"/>
        <v>591819.33198993909</v>
      </c>
      <c r="I201" s="26">
        <f t="shared" si="20"/>
        <v>3.6107083008402565</v>
      </c>
      <c r="K201" s="303">
        <f t="shared" si="21"/>
        <v>1.0129926946530254E-2</v>
      </c>
      <c r="M201" s="444">
        <f t="shared" si="22"/>
        <v>4176.7475620607511</v>
      </c>
      <c r="N201" s="303">
        <f t="shared" si="23"/>
        <v>4080.4522574309576</v>
      </c>
      <c r="P201" s="303">
        <f t="shared" si="24"/>
        <v>96.295304629793463</v>
      </c>
    </row>
    <row r="202" spans="5:16">
      <c r="E202" s="409">
        <f>'Módulo 2'!BI32</f>
        <v>3.6282455939727312</v>
      </c>
      <c r="F202" s="305">
        <f>'Módulo 2'!CH32</f>
        <v>1094.8828292936018</v>
      </c>
      <c r="G202" s="305">
        <f t="shared" si="27"/>
        <v>0.16756013098700095</v>
      </c>
      <c r="H202" s="305">
        <f t="shared" si="28"/>
        <v>601222.29363103572</v>
      </c>
      <c r="I202" s="26">
        <f t="shared" ref="I202:I265" si="29">LOG(H202*0.00689476)</f>
        <v>3.6175542294751102</v>
      </c>
      <c r="K202" s="303">
        <f t="shared" ref="K202:K265" si="30">ABS(E202-I202)</f>
        <v>1.0691364497620981E-2</v>
      </c>
      <c r="M202" s="444">
        <f t="shared" ref="M202:M265" si="31">10^E202</f>
        <v>4248.5975465070906</v>
      </c>
      <c r="N202" s="303">
        <f t="shared" ref="N202:N265" si="32">10^I202</f>
        <v>4145.2834212355247</v>
      </c>
      <c r="P202" s="303">
        <f t="shared" ref="P202:P265" si="33">ABS(M202-N202)</f>
        <v>103.3141252715659</v>
      </c>
    </row>
    <row r="203" spans="5:16">
      <c r="E203" s="409">
        <f>'Módulo 2'!BI33</f>
        <v>3.6351807178958193</v>
      </c>
      <c r="F203" s="305">
        <f>'Módulo 2'!CH33</f>
        <v>1117.0336379476994</v>
      </c>
      <c r="G203" s="305">
        <f t="shared" si="27"/>
        <v>0.17004479428192515</v>
      </c>
      <c r="H203" s="305">
        <f t="shared" si="28"/>
        <v>610170.00002926122</v>
      </c>
      <c r="I203" s="26">
        <f t="shared" si="29"/>
        <v>3.6239700044573961</v>
      </c>
      <c r="K203" s="303">
        <f t="shared" si="30"/>
        <v>1.121071343842317E-2</v>
      </c>
      <c r="M203" s="444">
        <f t="shared" si="31"/>
        <v>4316.9867719156173</v>
      </c>
      <c r="N203" s="303">
        <f t="shared" si="32"/>
        <v>4206.9757094017532</v>
      </c>
      <c r="P203" s="303">
        <f t="shared" si="33"/>
        <v>110.01106251386409</v>
      </c>
    </row>
    <row r="204" spans="5:16">
      <c r="E204" s="409">
        <f>'Módulo 2'!BI34</f>
        <v>3.6416968981790632</v>
      </c>
      <c r="F204" s="305">
        <f>'Módulo 2'!CH34</f>
        <v>1138.3283507279052</v>
      </c>
      <c r="G204" s="305">
        <f t="shared" si="27"/>
        <v>0.17241519867220739</v>
      </c>
      <c r="H204" s="305">
        <f t="shared" si="28"/>
        <v>618706.73122393177</v>
      </c>
      <c r="I204" s="26">
        <f t="shared" si="29"/>
        <v>3.6300039943548703</v>
      </c>
      <c r="K204" s="303">
        <f t="shared" si="30"/>
        <v>1.1692903824192857E-2</v>
      </c>
      <c r="M204" s="444">
        <f t="shared" si="31"/>
        <v>4382.2474620079829</v>
      </c>
      <c r="N204" s="303">
        <f t="shared" si="32"/>
        <v>4265.8344221735142</v>
      </c>
      <c r="P204" s="303">
        <f t="shared" si="33"/>
        <v>116.41303983446869</v>
      </c>
    </row>
    <row r="205" spans="5:16">
      <c r="E205" s="409">
        <f>'Módulo 2'!BI35</f>
        <v>3.6478390358442647</v>
      </c>
      <c r="F205" s="305">
        <f>'Módulo 2'!CH35</f>
        <v>1158.8409718736461</v>
      </c>
      <c r="G205" s="305">
        <f t="shared" si="27"/>
        <v>0.17468190443291889</v>
      </c>
      <c r="H205" s="305">
        <f t="shared" si="28"/>
        <v>626870.44990618725</v>
      </c>
      <c r="I205" s="26">
        <f t="shared" si="29"/>
        <v>3.6356969514803623</v>
      </c>
      <c r="K205" s="303">
        <f t="shared" si="30"/>
        <v>1.2142084363902406E-2</v>
      </c>
      <c r="M205" s="444">
        <f t="shared" si="31"/>
        <v>4444.665026882235</v>
      </c>
      <c r="N205" s="303">
        <f t="shared" si="32"/>
        <v>4322.1213031951884</v>
      </c>
      <c r="P205" s="303">
        <f t="shared" si="33"/>
        <v>122.54372368704662</v>
      </c>
    </row>
    <row r="206" spans="5:16">
      <c r="E206" s="409">
        <f>'Módulo 2'!BI36</f>
        <v>3.7750950473809501</v>
      </c>
      <c r="F206" s="305">
        <f>'Módulo 2'!CH36</f>
        <v>1705.0045995836172</v>
      </c>
      <c r="G206" s="305">
        <f t="shared" si="27"/>
        <v>0.22974277658644762</v>
      </c>
      <c r="H206" s="305">
        <f t="shared" si="28"/>
        <v>825305.11805306107</v>
      </c>
      <c r="I206" s="26">
        <f t="shared" si="29"/>
        <v>3.7551336917541116</v>
      </c>
      <c r="K206" s="303">
        <f t="shared" si="30"/>
        <v>1.9961355626838539E-2</v>
      </c>
      <c r="M206" s="444">
        <f t="shared" si="31"/>
        <v>5957.9252124467857</v>
      </c>
      <c r="N206" s="303">
        <f t="shared" si="32"/>
        <v>5690.2807157475245</v>
      </c>
      <c r="P206" s="303">
        <f t="shared" si="33"/>
        <v>267.64449669926125</v>
      </c>
    </row>
    <row r="207" spans="5:16">
      <c r="E207" s="409">
        <f>'Módulo 2'!BI37</f>
        <v>3.8814131586279914</v>
      </c>
      <c r="F207" s="305">
        <f>'Módulo 2'!CH37</f>
        <v>2435.2701321897107</v>
      </c>
      <c r="G207" s="305">
        <f t="shared" si="27"/>
        <v>0.29084514895481173</v>
      </c>
      <c r="H207" s="305">
        <f t="shared" si="28"/>
        <v>1045787.750095101</v>
      </c>
      <c r="I207" s="26">
        <f t="shared" si="29"/>
        <v>3.8579627037854194</v>
      </c>
      <c r="K207" s="303">
        <f t="shared" si="30"/>
        <v>2.3450454842572022E-2</v>
      </c>
      <c r="M207" s="444">
        <f t="shared" si="31"/>
        <v>7610.4994451034454</v>
      </c>
      <c r="N207" s="303">
        <f t="shared" si="32"/>
        <v>7210.4555478457014</v>
      </c>
      <c r="P207" s="303">
        <f t="shared" si="33"/>
        <v>400.04389725774399</v>
      </c>
    </row>
    <row r="208" spans="5:16">
      <c r="E208" s="409">
        <f>'Módulo 2'!BI38</f>
        <v>3.9674568032555664</v>
      </c>
      <c r="F208" s="305">
        <f>'Módulo 2'!CH38</f>
        <v>3369.3256276497109</v>
      </c>
      <c r="G208" s="305">
        <f t="shared" si="27"/>
        <v>0.35430116909636622</v>
      </c>
      <c r="H208" s="305">
        <f t="shared" si="28"/>
        <v>1275062.2003898406</v>
      </c>
      <c r="I208" s="26">
        <f t="shared" si="29"/>
        <v>3.9440505245437456</v>
      </c>
      <c r="K208" s="303">
        <f t="shared" si="30"/>
        <v>2.3406278711820772E-2</v>
      </c>
      <c r="M208" s="444">
        <f t="shared" si="31"/>
        <v>9278.0520215428896</v>
      </c>
      <c r="N208" s="303">
        <f t="shared" si="32"/>
        <v>8791.2478567598682</v>
      </c>
      <c r="P208" s="303">
        <f t="shared" si="33"/>
        <v>486.80416478302141</v>
      </c>
    </row>
    <row r="209" spans="5:16">
      <c r="E209" s="409">
        <f>'Módulo 2'!BI39</f>
        <v>4.0353168522838807</v>
      </c>
      <c r="F209" s="305">
        <f>'Módulo 2'!CH39</f>
        <v>4505.7538796705885</v>
      </c>
      <c r="G209" s="305">
        <f t="shared" si="27"/>
        <v>0.41606114090212992</v>
      </c>
      <c r="H209" s="305">
        <f t="shared" si="28"/>
        <v>1498511.0538322907</v>
      </c>
      <c r="I209" s="26">
        <f t="shared" si="29"/>
        <v>4.0141791042852173</v>
      </c>
      <c r="K209" s="303">
        <f t="shared" si="30"/>
        <v>2.1137747998663414E-2</v>
      </c>
      <c r="M209" s="444">
        <f t="shared" si="31"/>
        <v>10847.180132594962</v>
      </c>
      <c r="N209" s="303">
        <f t="shared" si="32"/>
        <v>10331.874073520721</v>
      </c>
      <c r="P209" s="303">
        <f t="shared" si="33"/>
        <v>515.30605907424069</v>
      </c>
    </row>
    <row r="210" spans="5:16">
      <c r="E210" s="409">
        <f>'Módulo 2'!BI40</f>
        <v>4.0877540723334143</v>
      </c>
      <c r="F210" s="305">
        <f>'Módulo 2'!CH40</f>
        <v>5811.3223197322832</v>
      </c>
      <c r="G210" s="305">
        <f t="shared" si="27"/>
        <v>0.47255099024996328</v>
      </c>
      <c r="H210" s="305">
        <f t="shared" si="28"/>
        <v>1703175.7305085794</v>
      </c>
      <c r="I210" s="26">
        <f t="shared" si="29"/>
        <v>4.0697786133719909</v>
      </c>
      <c r="K210" s="303">
        <f t="shared" si="30"/>
        <v>1.7975458961423385E-2</v>
      </c>
      <c r="M210" s="444">
        <f t="shared" si="31"/>
        <v>12239.229329166143</v>
      </c>
      <c r="N210" s="303">
        <f t="shared" si="32"/>
        <v>11742.987899681348</v>
      </c>
      <c r="P210" s="303">
        <f t="shared" si="33"/>
        <v>496.24142948479493</v>
      </c>
    </row>
    <row r="211" spans="5:16" ht="15.75" thickBot="1">
      <c r="E211" s="410">
        <f>'Módulo 2'!BI41</f>
        <v>4.1276377607718224</v>
      </c>
      <c r="F211" s="2">
        <f>'Módulo 2'!CH41</f>
        <v>7213.0652744885429</v>
      </c>
      <c r="G211" s="2">
        <f t="shared" si="27"/>
        <v>0.52119219291924845</v>
      </c>
      <c r="H211" s="2">
        <f t="shared" si="28"/>
        <v>1879647.400834</v>
      </c>
      <c r="I211" s="28">
        <f t="shared" si="29"/>
        <v>4.1125955419003883</v>
      </c>
      <c r="K211" s="303">
        <f t="shared" si="30"/>
        <v>1.5042218871434088E-2</v>
      </c>
      <c r="M211" s="444">
        <f t="shared" si="31"/>
        <v>13416.454457651707</v>
      </c>
      <c r="N211" s="303">
        <f t="shared" si="32"/>
        <v>12959.717713374241</v>
      </c>
      <c r="P211" s="303">
        <f t="shared" si="33"/>
        <v>456.73674427746664</v>
      </c>
    </row>
    <row r="212" spans="5:16">
      <c r="E212" s="440">
        <f>'Módulo 2'!DB13</f>
        <v>1.9088584905624375</v>
      </c>
      <c r="F212" s="48">
        <f>'Módulo 2'!EA13</f>
        <v>2.1251050990752098</v>
      </c>
      <c r="G212" s="48">
        <f>($C$2+$B$37*3*F212/$B$36)^$C$4/($C$3+($B$37*3*F212/$B$36)^$C$4)</f>
        <v>6.8143462787084346E-3</v>
      </c>
      <c r="H212" s="48">
        <f>G212*(4200000*(1-$B$36/100)+3*F212*($B$36*$B$37/10000))+(1-G212)*((1-$B$36/100)/4200000+$B$36/(3*$B$37*F212))^(-1)</f>
        <v>22571.407039577854</v>
      </c>
      <c r="I212" s="61">
        <f t="shared" si="29"/>
        <v>2.192077786047403</v>
      </c>
      <c r="K212" s="303">
        <f t="shared" si="30"/>
        <v>0.28321929548496549</v>
      </c>
      <c r="M212" s="444">
        <f t="shared" si="31"/>
        <v>81.069685935798702</v>
      </c>
      <c r="N212" s="303">
        <f t="shared" si="32"/>
        <v>155.62443440019979</v>
      </c>
      <c r="P212" s="303">
        <f t="shared" si="33"/>
        <v>74.554748464401086</v>
      </c>
    </row>
    <row r="213" spans="5:16">
      <c r="E213" s="409">
        <f>'Módulo 2'!DB14</f>
        <v>2.1252956457274639</v>
      </c>
      <c r="F213" s="305">
        <f>'Módulo 2'!EA14</f>
        <v>7.3090226120753465</v>
      </c>
      <c r="G213" s="305">
        <f t="shared" ref="G213:G240" si="34">($C$2+$B$37*3*F213/$B$36)^$C$4/($C$3+($B$37*3*F213/$B$36)^$C$4)</f>
        <v>7.4071747207184917E-3</v>
      </c>
      <c r="H213" s="305">
        <f t="shared" ref="H213:H240" si="35">G213*(4200000*(1-$B$36/100)+3*F213*($B$36*$B$37/10000))+(1-G213)*((1-$B$36/100)/4200000+$B$36/(3*$B$37*F213))^(-1)</f>
        <v>24572.154110444044</v>
      </c>
      <c r="I213" s="26">
        <f t="shared" si="29"/>
        <v>2.2289623838426378</v>
      </c>
      <c r="K213" s="303">
        <f t="shared" si="30"/>
        <v>0.10366673811517391</v>
      </c>
      <c r="M213" s="444">
        <f t="shared" si="31"/>
        <v>133.44295351982356</v>
      </c>
      <c r="N213" s="303">
        <f t="shared" si="32"/>
        <v>169.41910527452526</v>
      </c>
      <c r="P213" s="303">
        <f t="shared" si="33"/>
        <v>35.976151754701704</v>
      </c>
    </row>
    <row r="214" spans="5:16">
      <c r="E214" s="409">
        <f>'Módulo 2'!DB15</f>
        <v>2.3691427853808995</v>
      </c>
      <c r="F214" s="305">
        <f>'Módulo 2'!EA15</f>
        <v>25.808871744029545</v>
      </c>
      <c r="G214" s="305">
        <f t="shared" si="34"/>
        <v>9.4804056974352145E-3</v>
      </c>
      <c r="H214" s="305">
        <f t="shared" si="35"/>
        <v>31571.534454483946</v>
      </c>
      <c r="I214" s="26">
        <f t="shared" si="29"/>
        <v>2.3378148435882222</v>
      </c>
      <c r="K214" s="303">
        <f t="shared" si="30"/>
        <v>3.1327941792677283E-2</v>
      </c>
      <c r="M214" s="444">
        <f t="shared" si="31"/>
        <v>233.96063174376883</v>
      </c>
      <c r="N214" s="303">
        <f t="shared" si="32"/>
        <v>217.67815289539789</v>
      </c>
      <c r="P214" s="303">
        <f t="shared" si="33"/>
        <v>16.282478848370943</v>
      </c>
    </row>
    <row r="215" spans="5:16">
      <c r="E215" s="409">
        <f>'Módulo 2'!DB16</f>
        <v>2.8122232176268698</v>
      </c>
      <c r="F215" s="305">
        <f>'Módulo 2'!EA16</f>
        <v>208.35058625915886</v>
      </c>
      <c r="G215" s="305">
        <f t="shared" si="34"/>
        <v>2.7950365901040376E-2</v>
      </c>
      <c r="H215" s="305">
        <f t="shared" si="35"/>
        <v>94031.945514845225</v>
      </c>
      <c r="I215" s="26">
        <f t="shared" si="29"/>
        <v>2.8117945751256164</v>
      </c>
      <c r="K215" s="303">
        <f t="shared" si="30"/>
        <v>4.2864250125340675E-4</v>
      </c>
      <c r="M215" s="444">
        <f t="shared" si="31"/>
        <v>648.96790279529614</v>
      </c>
      <c r="N215" s="303">
        <f t="shared" si="32"/>
        <v>648.32769665793489</v>
      </c>
      <c r="P215" s="303">
        <f t="shared" si="33"/>
        <v>0.64020613736124687</v>
      </c>
    </row>
    <row r="216" spans="5:16">
      <c r="E216" s="409">
        <f>'Módulo 2'!DB17</f>
        <v>2.8899695216315657</v>
      </c>
      <c r="F216" s="305">
        <f>'Módulo 2'!EA17</f>
        <v>295.82952804405107</v>
      </c>
      <c r="G216" s="305">
        <f t="shared" si="34"/>
        <v>3.6050349536343972E-2</v>
      </c>
      <c r="H216" s="305">
        <f t="shared" si="35"/>
        <v>121462.06435660808</v>
      </c>
      <c r="I216" s="26">
        <f t="shared" si="29"/>
        <v>2.922959811472607</v>
      </c>
      <c r="K216" s="303">
        <f t="shared" si="30"/>
        <v>3.2990289841041243E-2</v>
      </c>
      <c r="M216" s="444">
        <f t="shared" si="31"/>
        <v>776.19264226521796</v>
      </c>
      <c r="N216" s="303">
        <f t="shared" si="32"/>
        <v>837.45178284336737</v>
      </c>
      <c r="P216" s="303">
        <f t="shared" si="33"/>
        <v>61.259140578149413</v>
      </c>
    </row>
    <row r="217" spans="5:16">
      <c r="E217" s="409">
        <f>'Módulo 2'!DB18</f>
        <v>2.9348743571911884</v>
      </c>
      <c r="F217" s="305">
        <f>'Módulo 2'!EA18</f>
        <v>361.7257875523735</v>
      </c>
      <c r="G217" s="305">
        <f t="shared" si="34"/>
        <v>4.1934836784935654E-2</v>
      </c>
      <c r="H217" s="305">
        <f t="shared" si="35"/>
        <v>141399.90583475694</v>
      </c>
      <c r="I217" s="26">
        <f t="shared" si="29"/>
        <v>2.9889682736421497</v>
      </c>
      <c r="K217" s="303">
        <f t="shared" si="30"/>
        <v>5.4093916450961288E-2</v>
      </c>
      <c r="M217" s="444">
        <f t="shared" si="31"/>
        <v>860.7446999140036</v>
      </c>
      <c r="N217" s="303">
        <f t="shared" si="32"/>
        <v>974.91841475324895</v>
      </c>
      <c r="P217" s="303">
        <f t="shared" si="33"/>
        <v>114.17371483924535</v>
      </c>
    </row>
    <row r="218" spans="5:16">
      <c r="E218" s="409">
        <f>'Módulo 2'!DB19</f>
        <v>2.9664245143600736</v>
      </c>
      <c r="F218" s="305">
        <f>'Módulo 2'!EA19</f>
        <v>416.39894026817666</v>
      </c>
      <c r="G218" s="305">
        <f t="shared" si="34"/>
        <v>4.6695550078817996E-2</v>
      </c>
      <c r="H218" s="305">
        <f t="shared" si="35"/>
        <v>157535.77226831281</v>
      </c>
      <c r="I218" s="26">
        <f t="shared" si="29"/>
        <v>3.0358983396821042</v>
      </c>
      <c r="K218" s="303">
        <f t="shared" si="30"/>
        <v>6.9473825322030613E-2</v>
      </c>
      <c r="M218" s="444">
        <f t="shared" si="31"/>
        <v>925.60249021735717</v>
      </c>
      <c r="N218" s="303">
        <f t="shared" si="32"/>
        <v>1086.1713412046734</v>
      </c>
      <c r="P218" s="303">
        <f t="shared" si="33"/>
        <v>160.56885098731618</v>
      </c>
    </row>
    <row r="219" spans="5:16">
      <c r="E219" s="409">
        <f>'Módulo 2'!DB20</f>
        <v>2.9907000367804089</v>
      </c>
      <c r="F219" s="305">
        <f>'Módulo 2'!EA20</f>
        <v>463.89753145556028</v>
      </c>
      <c r="G219" s="305">
        <f t="shared" si="34"/>
        <v>5.075068722724424E-2</v>
      </c>
      <c r="H219" s="305">
        <f t="shared" si="35"/>
        <v>171283.79420804855</v>
      </c>
      <c r="I219" s="26">
        <f t="shared" si="29"/>
        <v>3.0722354281048996</v>
      </c>
      <c r="K219" s="303">
        <f t="shared" si="30"/>
        <v>8.1535391324490725E-2</v>
      </c>
      <c r="M219" s="444">
        <f t="shared" si="31"/>
        <v>978.81369423093088</v>
      </c>
      <c r="N219" s="303">
        <f t="shared" si="32"/>
        <v>1180.9606529538862</v>
      </c>
      <c r="P219" s="303">
        <f t="shared" si="33"/>
        <v>202.14695872295533</v>
      </c>
    </row>
    <row r="220" spans="5:16">
      <c r="E220" s="409">
        <f>'Módulo 2'!DB21</f>
        <v>3.0103979077221052</v>
      </c>
      <c r="F220" s="305">
        <f>'Módulo 2'!EA21</f>
        <v>506.30616242848953</v>
      </c>
      <c r="G220" s="305">
        <f t="shared" si="34"/>
        <v>5.4312439345913135E-2</v>
      </c>
      <c r="H220" s="305">
        <f t="shared" si="35"/>
        <v>183361.68135070114</v>
      </c>
      <c r="I220" s="26">
        <f t="shared" si="29"/>
        <v>3.1018277360056521</v>
      </c>
      <c r="K220" s="303">
        <f t="shared" si="30"/>
        <v>9.1429828283546843E-2</v>
      </c>
      <c r="M220" s="444">
        <f t="shared" si="31"/>
        <v>1024.2309797254636</v>
      </c>
      <c r="N220" s="303">
        <f t="shared" si="32"/>
        <v>1264.2347861095616</v>
      </c>
      <c r="P220" s="303">
        <f t="shared" si="33"/>
        <v>240.00380638409797</v>
      </c>
    </row>
    <row r="221" spans="5:16">
      <c r="E221" s="409">
        <f>'Módulo 2'!DB22</f>
        <v>3.0269513183974741</v>
      </c>
      <c r="F221" s="305">
        <f>'Módulo 2'!EA22</f>
        <v>544.86552712631669</v>
      </c>
      <c r="G221" s="305">
        <f t="shared" si="34"/>
        <v>5.7505599262193438E-2</v>
      </c>
      <c r="H221" s="305">
        <f t="shared" si="35"/>
        <v>194191.61813483117</v>
      </c>
      <c r="I221" s="26">
        <f t="shared" si="29"/>
        <v>3.1267496339851384</v>
      </c>
      <c r="K221" s="303">
        <f t="shared" si="30"/>
        <v>9.9798315587664277E-2</v>
      </c>
      <c r="M221" s="444">
        <f t="shared" si="31"/>
        <v>1064.0237413597613</v>
      </c>
      <c r="N221" s="303">
        <f t="shared" si="32"/>
        <v>1338.9046010513089</v>
      </c>
      <c r="P221" s="303">
        <f t="shared" si="33"/>
        <v>274.88085969154758</v>
      </c>
    </row>
    <row r="222" spans="5:16">
      <c r="E222" s="409">
        <f>'Módulo 2'!DB23</f>
        <v>3.041212773374073</v>
      </c>
      <c r="F222" s="305">
        <f>'Módulo 2'!EA23</f>
        <v>580.38463115500792</v>
      </c>
      <c r="G222" s="305">
        <f t="shared" si="34"/>
        <v>6.0410716625228351E-2</v>
      </c>
      <c r="H222" s="305">
        <f t="shared" si="35"/>
        <v>204046.15862118526</v>
      </c>
      <c r="I222" s="26">
        <f t="shared" si="29"/>
        <v>3.1482475765454283</v>
      </c>
      <c r="K222" s="303">
        <f t="shared" si="30"/>
        <v>0.10703480317135527</v>
      </c>
      <c r="M222" s="444">
        <f t="shared" si="31"/>
        <v>1099.5444059627418</v>
      </c>
      <c r="N222" s="303">
        <f t="shared" si="32"/>
        <v>1406.8492926150043</v>
      </c>
      <c r="P222" s="303">
        <f t="shared" si="33"/>
        <v>307.30488665226244</v>
      </c>
    </row>
    <row r="223" spans="5:16">
      <c r="E223" s="409">
        <f>'Módulo 2'!DB24</f>
        <v>3.0537303831142171</v>
      </c>
      <c r="F223" s="305">
        <f>'Módulo 2'!EA24</f>
        <v>613.42546515765059</v>
      </c>
      <c r="G223" s="305">
        <f t="shared" si="34"/>
        <v>6.3083250199727714E-2</v>
      </c>
      <c r="H223" s="305">
        <f t="shared" si="35"/>
        <v>213112.98598504916</v>
      </c>
      <c r="I223" s="26">
        <f t="shared" si="29"/>
        <v>3.1671290675426986</v>
      </c>
      <c r="K223" s="303">
        <f t="shared" si="30"/>
        <v>0.11339868442848156</v>
      </c>
      <c r="M223" s="444">
        <f t="shared" si="31"/>
        <v>1131.6975693485508</v>
      </c>
      <c r="N223" s="303">
        <f t="shared" si="32"/>
        <v>1469.3628912502786</v>
      </c>
      <c r="P223" s="303">
        <f t="shared" si="33"/>
        <v>337.66532190172779</v>
      </c>
    </row>
    <row r="224" spans="5:16">
      <c r="E224" s="409">
        <f>'Módulo 2'!DB25</f>
        <v>3.0648772711801557</v>
      </c>
      <c r="F224" s="305">
        <f>'Módulo 2'!EA25</f>
        <v>644.39707003069304</v>
      </c>
      <c r="G224" s="305">
        <f t="shared" si="34"/>
        <v>6.5563244607745721E-2</v>
      </c>
      <c r="H224" s="305">
        <f t="shared" si="35"/>
        <v>221527.63721016239</v>
      </c>
      <c r="I224" s="26">
        <f t="shared" si="29"/>
        <v>3.1839470687853493</v>
      </c>
      <c r="K224" s="303">
        <f t="shared" si="30"/>
        <v>0.11906979760519354</v>
      </c>
      <c r="M224" s="444">
        <f t="shared" si="31"/>
        <v>1161.1204423239531</v>
      </c>
      <c r="N224" s="303">
        <f t="shared" si="32"/>
        <v>1527.3798919311414</v>
      </c>
      <c r="P224" s="303">
        <f t="shared" si="33"/>
        <v>366.25944960718834</v>
      </c>
    </row>
    <row r="225" spans="5:16">
      <c r="E225" s="409">
        <f>'Módulo 2'!DB26</f>
        <v>3.0749188244919097</v>
      </c>
      <c r="F225" s="305">
        <f>'Módulo 2'!EA26</f>
        <v>673.60803987420513</v>
      </c>
      <c r="G225" s="305">
        <f t="shared" si="34"/>
        <v>6.7880692914893598E-2</v>
      </c>
      <c r="H225" s="305">
        <f t="shared" si="35"/>
        <v>229391.64055773758</v>
      </c>
      <c r="I225" s="26">
        <f t="shared" si="29"/>
        <v>3.1990967407843054</v>
      </c>
      <c r="K225" s="303">
        <f t="shared" si="30"/>
        <v>0.12417791629239572</v>
      </c>
      <c r="M225" s="444">
        <f t="shared" si="31"/>
        <v>1188.2801010681444</v>
      </c>
      <c r="N225" s="303">
        <f t="shared" si="32"/>
        <v>1581.600307651868</v>
      </c>
      <c r="P225" s="303">
        <f t="shared" si="33"/>
        <v>393.32020658372358</v>
      </c>
    </row>
    <row r="226" spans="5:16">
      <c r="E226" s="409">
        <f>'Módulo 2'!DB27</f>
        <v>3.0840504777024322</v>
      </c>
      <c r="F226" s="305">
        <f>'Módulo 2'!EA27</f>
        <v>701.29791707057575</v>
      </c>
      <c r="G226" s="305">
        <f t="shared" si="34"/>
        <v>7.0058722670690687E-2</v>
      </c>
      <c r="H226" s="305">
        <f t="shared" si="35"/>
        <v>236783.29271027108</v>
      </c>
      <c r="I226" s="26">
        <f t="shared" si="29"/>
        <v>3.2128702089684813</v>
      </c>
      <c r="K226" s="303">
        <f t="shared" si="30"/>
        <v>0.12881973126604906</v>
      </c>
      <c r="M226" s="444">
        <f t="shared" si="31"/>
        <v>1213.5298898828948</v>
      </c>
      <c r="N226" s="303">
        <f t="shared" si="32"/>
        <v>1632.5639752470709</v>
      </c>
      <c r="P226" s="303">
        <f t="shared" si="33"/>
        <v>419.03408536417601</v>
      </c>
    </row>
    <row r="227" spans="5:16">
      <c r="E227" s="409">
        <f>'Módulo 2'!DB28</f>
        <v>3.0924202759915511</v>
      </c>
      <c r="F227" s="305">
        <f>'Módulo 2'!EA28</f>
        <v>727.65700597434193</v>
      </c>
      <c r="G227" s="305">
        <f t="shared" si="34"/>
        <v>7.2115594841745692E-2</v>
      </c>
      <c r="H227" s="305">
        <f t="shared" si="35"/>
        <v>243764.4210958762</v>
      </c>
      <c r="I227" s="26">
        <f t="shared" si="29"/>
        <v>3.2254894713786939</v>
      </c>
      <c r="K227" s="303">
        <f t="shared" si="30"/>
        <v>0.13306919538714279</v>
      </c>
      <c r="M227" s="444">
        <f t="shared" si="31"/>
        <v>1237.1440649282995</v>
      </c>
      <c r="N227" s="303">
        <f t="shared" si="32"/>
        <v>1680.6971799950047</v>
      </c>
      <c r="P227" s="303">
        <f t="shared" si="33"/>
        <v>443.55311506670523</v>
      </c>
    </row>
    <row r="228" spans="5:16">
      <c r="E228" s="409">
        <f>'Módulo 2'!DB29</f>
        <v>3.1001430251581246</v>
      </c>
      <c r="F228" s="305">
        <f>'Módulo 2'!EA29</f>
        <v>752.83943296425093</v>
      </c>
      <c r="G228" s="305">
        <f t="shared" si="34"/>
        <v>7.4066014260454657E-2</v>
      </c>
      <c r="H228" s="305">
        <f t="shared" si="35"/>
        <v>250384.81751609693</v>
      </c>
      <c r="I228" s="26">
        <f t="shared" si="29"/>
        <v>3.2371271445957066</v>
      </c>
      <c r="K228" s="303">
        <f t="shared" si="30"/>
        <v>0.13698411943758204</v>
      </c>
      <c r="M228" s="444">
        <f t="shared" si="31"/>
        <v>1259.3400789517837</v>
      </c>
      <c r="N228" s="303">
        <f t="shared" si="32"/>
        <v>1726.3432244172868</v>
      </c>
      <c r="P228" s="303">
        <f t="shared" si="33"/>
        <v>467.00314546550317</v>
      </c>
    </row>
    <row r="229" spans="5:16">
      <c r="E229" s="409">
        <f>'Módulo 2'!DB30</f>
        <v>3.1073095310135046</v>
      </c>
      <c r="F229" s="305">
        <f>'Módulo 2'!EA30</f>
        <v>776.97206878738007</v>
      </c>
      <c r="G229" s="305">
        <f t="shared" si="34"/>
        <v>7.5922020388114866E-2</v>
      </c>
      <c r="H229" s="305">
        <f t="shared" si="35"/>
        <v>256685.25212156869</v>
      </c>
      <c r="I229" s="26">
        <f t="shared" si="29"/>
        <v>3.2479200703521491</v>
      </c>
      <c r="K229" s="303">
        <f t="shared" si="30"/>
        <v>0.14061053933864454</v>
      </c>
      <c r="M229" s="444">
        <f t="shared" si="31"/>
        <v>1280.2934717386261</v>
      </c>
      <c r="N229" s="303">
        <f t="shared" si="32"/>
        <v>1769.783208917708</v>
      </c>
      <c r="P229" s="303">
        <f t="shared" si="33"/>
        <v>489.48973717908189</v>
      </c>
    </row>
    <row r="230" spans="5:16">
      <c r="E230" s="409">
        <f>'Módulo 2'!DB31</f>
        <v>3.1139928397593879</v>
      </c>
      <c r="F230" s="305">
        <f>'Módulo 2'!EA31</f>
        <v>800.16081006534284</v>
      </c>
      <c r="G230" s="305">
        <f t="shared" si="34"/>
        <v>7.7693611475148375E-2</v>
      </c>
      <c r="H230" s="305">
        <f t="shared" si="35"/>
        <v>262699.58548642154</v>
      </c>
      <c r="I230" s="26">
        <f t="shared" si="29"/>
        <v>3.257978540913018</v>
      </c>
      <c r="K230" s="303">
        <f t="shared" si="30"/>
        <v>0.14398570115363007</v>
      </c>
      <c r="M230" s="444">
        <f t="shared" si="31"/>
        <v>1300.1481422318698</v>
      </c>
      <c r="N230" s="303">
        <f t="shared" si="32"/>
        <v>1811.250594028362</v>
      </c>
      <c r="P230" s="303">
        <f t="shared" si="33"/>
        <v>511.10245179649223</v>
      </c>
    </row>
    <row r="231" spans="5:16">
      <c r="E231" s="409">
        <f>'Módulo 2'!DB32</f>
        <v>3.1202525758128674</v>
      </c>
      <c r="F231" s="305">
        <f>'Módulo 2'!EA32</f>
        <v>822.49511622614091</v>
      </c>
      <c r="G231" s="305">
        <f t="shared" si="34"/>
        <v>7.9389193373643641E-2</v>
      </c>
      <c r="H231" s="305">
        <f t="shared" si="35"/>
        <v>268456.28744608292</v>
      </c>
      <c r="I231" s="26">
        <f t="shared" si="29"/>
        <v>3.2673927333179216</v>
      </c>
      <c r="K231" s="303">
        <f t="shared" si="30"/>
        <v>0.14714015750505416</v>
      </c>
      <c r="M231" s="444">
        <f t="shared" si="31"/>
        <v>1319.0236297348158</v>
      </c>
      <c r="N231" s="303">
        <f t="shared" si="32"/>
        <v>1850.9416724317559</v>
      </c>
      <c r="P231" s="303">
        <f t="shared" si="33"/>
        <v>531.91804269694012</v>
      </c>
    </row>
    <row r="232" spans="5:16">
      <c r="E232" s="409">
        <f>'Módulo 2'!DB33</f>
        <v>3.1261380328028849</v>
      </c>
      <c r="F232" s="305">
        <f>'Módulo 2'!EA33</f>
        <v>844.05135949211058</v>
      </c>
      <c r="G232" s="305">
        <f t="shared" si="34"/>
        <v>8.1015909543681125E-2</v>
      </c>
      <c r="H232" s="305">
        <f t="shared" si="35"/>
        <v>273979.55396039051</v>
      </c>
      <c r="I232" s="26">
        <f t="shared" si="29"/>
        <v>3.2762373077034872</v>
      </c>
      <c r="K232" s="303">
        <f t="shared" si="30"/>
        <v>0.15009927490060226</v>
      </c>
      <c r="M232" s="444">
        <f t="shared" si="31"/>
        <v>1337.0203972560662</v>
      </c>
      <c r="N232" s="303">
        <f t="shared" si="32"/>
        <v>1889.023269463944</v>
      </c>
      <c r="P232" s="303">
        <f t="shared" si="33"/>
        <v>552.00287220787777</v>
      </c>
    </row>
    <row r="233" spans="5:16">
      <c r="E233" s="409">
        <f>'Módulo 2'!DB34</f>
        <v>3.1316904241834806</v>
      </c>
      <c r="F233" s="305">
        <f>'Módulo 2'!EA34</f>
        <v>864.8953464707364</v>
      </c>
      <c r="G233" s="305">
        <f t="shared" si="34"/>
        <v>8.2579888466708981E-2</v>
      </c>
      <c r="H233" s="305">
        <f t="shared" si="35"/>
        <v>279290.14450857072</v>
      </c>
      <c r="I233" s="26">
        <f t="shared" si="29"/>
        <v>3.2845747641414658</v>
      </c>
      <c r="K233" s="303">
        <f t="shared" si="30"/>
        <v>0.15288433995798512</v>
      </c>
      <c r="M233" s="444">
        <f t="shared" si="31"/>
        <v>1354.2237441355262</v>
      </c>
      <c r="N233" s="303">
        <f t="shared" si="32"/>
        <v>1925.6385167519152</v>
      </c>
      <c r="P233" s="303">
        <f t="shared" si="33"/>
        <v>571.41477261638897</v>
      </c>
    </row>
    <row r="234" spans="5:16">
      <c r="E234" s="409">
        <f>'Módulo 2'!DB35</f>
        <v>3.1369445533423841</v>
      </c>
      <c r="F234" s="305">
        <f>'Módulo 2'!EA35</f>
        <v>885.08424856443662</v>
      </c>
      <c r="G234" s="305">
        <f t="shared" si="34"/>
        <v>8.4086432336238956E-2</v>
      </c>
      <c r="H234" s="305">
        <f t="shared" si="35"/>
        <v>284406.020772574</v>
      </c>
      <c r="I234" s="26">
        <f t="shared" si="29"/>
        <v>3.2924579394116273</v>
      </c>
      <c r="K234" s="303">
        <f t="shared" si="30"/>
        <v>0.15551338606924325</v>
      </c>
      <c r="M234" s="444">
        <f t="shared" si="31"/>
        <v>1370.7067559744903</v>
      </c>
      <c r="N234" s="303">
        <f t="shared" si="32"/>
        <v>1960.9112557819149</v>
      </c>
      <c r="P234" s="303">
        <f t="shared" si="33"/>
        <v>590.20449980742455</v>
      </c>
    </row>
    <row r="235" spans="5:16">
      <c r="E235" s="409">
        <f>'Módulo 2'!DB36</f>
        <v>3.2512246593689715</v>
      </c>
      <c r="F235" s="305">
        <f>'Módulo 2'!EA36</f>
        <v>1458.0916036899459</v>
      </c>
      <c r="G235" s="305">
        <f t="shared" si="34"/>
        <v>0.12389159784500312</v>
      </c>
      <c r="H235" s="305">
        <f t="shared" si="35"/>
        <v>419675.44444490259</v>
      </c>
      <c r="I235" s="26">
        <f t="shared" si="29"/>
        <v>3.4614327124273854</v>
      </c>
      <c r="K235" s="303">
        <f t="shared" si="30"/>
        <v>0.21020805305841384</v>
      </c>
      <c r="M235" s="444">
        <f t="shared" si="31"/>
        <v>1783.3010257173103</v>
      </c>
      <c r="N235" s="303">
        <f t="shared" si="32"/>
        <v>2893.5614673409382</v>
      </c>
      <c r="P235" s="303">
        <f t="shared" si="33"/>
        <v>1110.2604416236279</v>
      </c>
    </row>
    <row r="236" spans="5:16">
      <c r="E236" s="409">
        <f>'Módulo 2'!DB37</f>
        <v>3.3578567608325134</v>
      </c>
      <c r="F236" s="305">
        <f>'Módulo 2'!EA37</f>
        <v>2309.5062015815329</v>
      </c>
      <c r="G236" s="305">
        <f t="shared" si="34"/>
        <v>0.17488695780677752</v>
      </c>
      <c r="H236" s="305">
        <f t="shared" si="35"/>
        <v>593215.86125010892</v>
      </c>
      <c r="I236" s="26">
        <f t="shared" si="29"/>
        <v>3.6117319079630459</v>
      </c>
      <c r="K236" s="303">
        <f t="shared" si="30"/>
        <v>0.2538751471305325</v>
      </c>
      <c r="M236" s="444">
        <f t="shared" si="31"/>
        <v>2279.5900927462849</v>
      </c>
      <c r="N236" s="303">
        <f t="shared" si="32"/>
        <v>4090.080991512802</v>
      </c>
      <c r="P236" s="303">
        <f t="shared" si="33"/>
        <v>1810.4908987665171</v>
      </c>
    </row>
    <row r="237" spans="5:16">
      <c r="E237" s="409">
        <f>'Módulo 2'!DB38</f>
        <v>3.4561405984206779</v>
      </c>
      <c r="F237" s="305">
        <f>'Módulo 2'!EA38</f>
        <v>3499.2409802936686</v>
      </c>
      <c r="G237" s="305">
        <f t="shared" si="34"/>
        <v>0.23466506889490457</v>
      </c>
      <c r="H237" s="305">
        <f t="shared" si="35"/>
        <v>796946.26048194396</v>
      </c>
      <c r="I237" s="26">
        <f t="shared" si="29"/>
        <v>3.7399481905258321</v>
      </c>
      <c r="K237" s="303">
        <f t="shared" si="30"/>
        <v>0.28380759210515416</v>
      </c>
      <c r="M237" s="444">
        <f t="shared" si="31"/>
        <v>2858.5158090092618</v>
      </c>
      <c r="N237" s="303">
        <f t="shared" si="32"/>
        <v>5494.753198920489</v>
      </c>
      <c r="P237" s="303">
        <f t="shared" si="33"/>
        <v>2636.2373899112272</v>
      </c>
    </row>
    <row r="238" spans="5:16">
      <c r="E238" s="409">
        <f>'Módulo 2'!DB39</f>
        <v>3.545711605181908</v>
      </c>
      <c r="F238" s="305">
        <f>'Módulo 2'!EA39</f>
        <v>5045.8604493150515</v>
      </c>
      <c r="G238" s="305">
        <f t="shared" si="34"/>
        <v>0.29838207782741716</v>
      </c>
      <c r="H238" s="305">
        <f t="shared" si="35"/>
        <v>1014438.2846654786</v>
      </c>
      <c r="I238" s="26">
        <f t="shared" si="29"/>
        <v>3.8447447844194302</v>
      </c>
      <c r="K238" s="303">
        <f t="shared" si="30"/>
        <v>0.29903317923752226</v>
      </c>
      <c r="M238" s="444">
        <f t="shared" si="31"/>
        <v>3513.2706304512726</v>
      </c>
      <c r="N238" s="303">
        <f t="shared" si="32"/>
        <v>6994.3085075801591</v>
      </c>
      <c r="P238" s="303">
        <f t="shared" si="33"/>
        <v>3481.0378771288865</v>
      </c>
    </row>
    <row r="239" spans="5:16">
      <c r="E239" s="409">
        <f>'Módulo 2'!DB40</f>
        <v>3.6265052026798861</v>
      </c>
      <c r="F239" s="305">
        <f>'Módulo 2'!EA40</f>
        <v>6889.5293111188894</v>
      </c>
      <c r="G239" s="305">
        <f t="shared" si="34"/>
        <v>0.35992567049819735</v>
      </c>
      <c r="H239" s="305">
        <f t="shared" si="35"/>
        <v>1224847.2794321594</v>
      </c>
      <c r="I239" s="26">
        <f t="shared" si="29"/>
        <v>3.9266010952962742</v>
      </c>
      <c r="K239" s="303">
        <f t="shared" si="30"/>
        <v>0.30009589261638814</v>
      </c>
      <c r="M239" s="444">
        <f t="shared" si="31"/>
        <v>4231.6057898628924</v>
      </c>
      <c r="N239" s="303">
        <f t="shared" si="32"/>
        <v>8445.0280283376869</v>
      </c>
      <c r="P239" s="303">
        <f t="shared" si="33"/>
        <v>4213.4222384747945</v>
      </c>
    </row>
    <row r="240" spans="5:16" ht="15.75" thickBot="1">
      <c r="E240" s="410">
        <f>'Módulo 2'!DB41</f>
        <v>3.6987068575242468</v>
      </c>
      <c r="F240" s="2">
        <f>'Módulo 2'!EA41</f>
        <v>8861.8229986881706</v>
      </c>
      <c r="G240" s="2">
        <f t="shared" si="34"/>
        <v>0.41352601359259938</v>
      </c>
      <c r="H240" s="2">
        <f t="shared" si="35"/>
        <v>1408388.7292755768</v>
      </c>
      <c r="I240" s="28">
        <f t="shared" si="29"/>
        <v>3.987241694341102</v>
      </c>
      <c r="K240" s="303">
        <f t="shared" si="30"/>
        <v>0.28853483681685521</v>
      </c>
      <c r="M240" s="444">
        <f t="shared" si="31"/>
        <v>4996.9713280257092</v>
      </c>
      <c r="N240" s="303">
        <f t="shared" si="32"/>
        <v>9710.5022750600874</v>
      </c>
      <c r="P240" s="303">
        <f t="shared" si="33"/>
        <v>4713.5309470343782</v>
      </c>
    </row>
    <row r="241" spans="5:16">
      <c r="E241" s="440">
        <f>'Módulo 2'!EU13</f>
        <v>2.0987795685437396</v>
      </c>
      <c r="F241" s="48">
        <f>'Módulo 2'!FT13</f>
        <v>2.7298472189518961</v>
      </c>
      <c r="G241" s="48">
        <f>($C$2+$B$41*3*F241/$B$40)^$C$4/($C$3+($B$41*3*F241/$B$40)^$C$4)</f>
        <v>6.8822776084333593E-3</v>
      </c>
      <c r="H241" s="48">
        <f>G241*(4200000*(1-$B$40/100)+3*F241*($B$40*$B$41/10000))+(1-G241)*((1-$B$40/100)/4200000+$B$40/(3*$B$41*F241))^(-1)</f>
        <v>22578.08130892659</v>
      </c>
      <c r="I241" s="61">
        <f t="shared" si="29"/>
        <v>2.1922061861013589</v>
      </c>
      <c r="K241" s="303">
        <f t="shared" si="30"/>
        <v>9.3426617557619274E-2</v>
      </c>
      <c r="M241" s="444">
        <f t="shared" si="31"/>
        <v>125.53926121432669</v>
      </c>
      <c r="N241" s="303">
        <f t="shared" si="32"/>
        <v>155.67045188553485</v>
      </c>
      <c r="P241" s="303">
        <f t="shared" si="33"/>
        <v>30.131190671208159</v>
      </c>
    </row>
    <row r="242" spans="5:16">
      <c r="E242" s="409">
        <f>'Módulo 2'!EU14</f>
        <v>2.3002074415749978</v>
      </c>
      <c r="F242" s="305">
        <f>'Módulo 2'!FT14</f>
        <v>10.826409801524276</v>
      </c>
      <c r="G242" s="305">
        <f t="shared" ref="G242:G269" si="36">($C$2+$B$41*3*F242/$B$40)^$C$4/($C$3+($B$41*3*F242/$B$40)^$C$4)</f>
        <v>7.8003657722410993E-3</v>
      </c>
      <c r="H242" s="305">
        <f t="shared" ref="H242:H269" si="37">G242*(4200000*(1-$B$40/100)+3*F242*($B$40*$B$41/10000))+(1-G242)*((1-$B$40/100)/4200000+$B$40/(3*$B$41*F242))^(-1)</f>
        <v>25647.054898653223</v>
      </c>
      <c r="I242" s="26">
        <f t="shared" si="29"/>
        <v>2.2475566548279229</v>
      </c>
      <c r="K242" s="303">
        <f t="shared" si="30"/>
        <v>5.2650786747074907E-2</v>
      </c>
      <c r="M242" s="444">
        <f t="shared" si="31"/>
        <v>199.6215583408347</v>
      </c>
      <c r="N242" s="303">
        <f t="shared" si="32"/>
        <v>176.83028823303826</v>
      </c>
      <c r="P242" s="303">
        <f t="shared" si="33"/>
        <v>22.791270107796436</v>
      </c>
    </row>
    <row r="243" spans="5:16">
      <c r="E243" s="409">
        <f>'Módulo 2'!EU15</f>
        <v>2.5475051508021616</v>
      </c>
      <c r="F243" s="305">
        <f>'Módulo 2'!FT15</f>
        <v>40.872762152086644</v>
      </c>
      <c r="G243" s="305">
        <f t="shared" si="36"/>
        <v>1.1105670137989323E-2</v>
      </c>
      <c r="H243" s="305">
        <f t="shared" si="37"/>
        <v>36701.705229383842</v>
      </c>
      <c r="I243" s="26">
        <f t="shared" si="29"/>
        <v>2.4032053962485285</v>
      </c>
      <c r="K243" s="303">
        <f t="shared" si="30"/>
        <v>0.14429975455363309</v>
      </c>
      <c r="M243" s="444">
        <f t="shared" si="31"/>
        <v>352.78097063291597</v>
      </c>
      <c r="N243" s="303">
        <f t="shared" si="32"/>
        <v>253.04944914734665</v>
      </c>
      <c r="P243" s="303">
        <f t="shared" si="33"/>
        <v>99.731521485569317</v>
      </c>
    </row>
    <row r="244" spans="5:16">
      <c r="E244" s="409">
        <f>'Módulo 2'!EU16</f>
        <v>3.0257646745715445</v>
      </c>
      <c r="F244" s="305">
        <f>'Módulo 2'!FT16</f>
        <v>328.32583369751001</v>
      </c>
      <c r="G244" s="305">
        <f t="shared" si="36"/>
        <v>3.883184413059429E-2</v>
      </c>
      <c r="H244" s="305">
        <f t="shared" si="37"/>
        <v>129629.83623032777</v>
      </c>
      <c r="I244" s="26">
        <f t="shared" si="29"/>
        <v>2.9512241257587211</v>
      </c>
      <c r="K244" s="303">
        <f t="shared" si="30"/>
        <v>7.4540548812823459E-2</v>
      </c>
      <c r="M244" s="444">
        <f t="shared" si="31"/>
        <v>1061.1204260499505</v>
      </c>
      <c r="N244" s="303">
        <f t="shared" si="32"/>
        <v>893.76660964741438</v>
      </c>
      <c r="P244" s="303">
        <f t="shared" si="33"/>
        <v>167.35381640253615</v>
      </c>
    </row>
    <row r="245" spans="5:16">
      <c r="E245" s="409">
        <f>'Módulo 2'!EU17</f>
        <v>3.1103214426354406</v>
      </c>
      <c r="F245" s="305">
        <f>'Módulo 2'!FT17</f>
        <v>461.25457625622818</v>
      </c>
      <c r="G245" s="305">
        <f t="shared" si="36"/>
        <v>5.0338221644257455E-2</v>
      </c>
      <c r="H245" s="305">
        <f t="shared" si="37"/>
        <v>168257.93421980151</v>
      </c>
      <c r="I245" s="26">
        <f t="shared" si="29"/>
        <v>3.0644947059783374</v>
      </c>
      <c r="K245" s="303">
        <f t="shared" si="30"/>
        <v>4.582673665710324E-2</v>
      </c>
      <c r="M245" s="444">
        <f t="shared" si="31"/>
        <v>1289.2034012890097</v>
      </c>
      <c r="N245" s="303">
        <f t="shared" si="32"/>
        <v>1160.098074541319</v>
      </c>
      <c r="P245" s="303">
        <f t="shared" si="33"/>
        <v>129.1053267476907</v>
      </c>
    </row>
    <row r="246" spans="5:16">
      <c r="E246" s="409">
        <f>'Módulo 2'!EU18</f>
        <v>3.1589085345487686</v>
      </c>
      <c r="F246" s="305">
        <f>'Módulo 2'!FT18</f>
        <v>560.0764526814221</v>
      </c>
      <c r="G246" s="305">
        <f t="shared" si="36"/>
        <v>5.8532442725864116E-2</v>
      </c>
      <c r="H246" s="305">
        <f t="shared" si="37"/>
        <v>195782.54383072845</v>
      </c>
      <c r="I246" s="26">
        <f t="shared" si="29"/>
        <v>3.1302931204583038</v>
      </c>
      <c r="K246" s="303">
        <f t="shared" si="30"/>
        <v>2.8615414090464864E-2</v>
      </c>
      <c r="M246" s="444">
        <f t="shared" si="31"/>
        <v>1441.8116639398279</v>
      </c>
      <c r="N246" s="303">
        <f t="shared" si="32"/>
        <v>1349.8736519023541</v>
      </c>
      <c r="P246" s="303">
        <f t="shared" si="33"/>
        <v>91.938012037473754</v>
      </c>
    </row>
    <row r="247" spans="5:16">
      <c r="E247" s="409">
        <f>'Módulo 2'!EU19</f>
        <v>3.1928946169911372</v>
      </c>
      <c r="F247" s="305">
        <f>'Módulo 2'!FT19</f>
        <v>641.37043219987549</v>
      </c>
      <c r="G247" s="305">
        <f t="shared" si="36"/>
        <v>6.5074854795590109E-2</v>
      </c>
      <c r="H247" s="305">
        <f t="shared" si="37"/>
        <v>217766.99740044746</v>
      </c>
      <c r="I247" s="26">
        <f t="shared" si="29"/>
        <v>3.1765112164552103</v>
      </c>
      <c r="K247" s="303">
        <f t="shared" si="30"/>
        <v>1.6383400535926906E-2</v>
      </c>
      <c r="M247" s="444">
        <f t="shared" si="31"/>
        <v>1559.1741181050477</v>
      </c>
      <c r="N247" s="303">
        <f t="shared" si="32"/>
        <v>1501.4511829967103</v>
      </c>
      <c r="P247" s="303">
        <f t="shared" si="33"/>
        <v>57.722935108337424</v>
      </c>
    </row>
    <row r="248" spans="5:16">
      <c r="E248" s="409">
        <f>'Módulo 2'!EU20</f>
        <v>3.2189442968667343</v>
      </c>
      <c r="F248" s="305">
        <f>'Módulo 2'!FT20</f>
        <v>711.55168047020936</v>
      </c>
      <c r="G248" s="305">
        <f t="shared" si="36"/>
        <v>7.0592328161942525E-2</v>
      </c>
      <c r="H248" s="305">
        <f t="shared" si="37"/>
        <v>236312.64990988511</v>
      </c>
      <c r="I248" s="26">
        <f t="shared" si="29"/>
        <v>3.2120061236100188</v>
      </c>
      <c r="K248" s="303">
        <f t="shared" si="30"/>
        <v>6.9381732567155296E-3</v>
      </c>
      <c r="M248" s="444">
        <f t="shared" si="31"/>
        <v>1655.5576060388876</v>
      </c>
      <c r="N248" s="303">
        <f t="shared" si="32"/>
        <v>1629.3190060926802</v>
      </c>
      <c r="P248" s="303">
        <f t="shared" si="33"/>
        <v>26.238599946207387</v>
      </c>
    </row>
    <row r="249" spans="5:16">
      <c r="E249" s="409">
        <f>'Módulo 2'!EU21</f>
        <v>3.2400105197288243</v>
      </c>
      <c r="F249" s="305">
        <f>'Módulo 2'!FT21</f>
        <v>773.89972722308903</v>
      </c>
      <c r="G249" s="305">
        <f t="shared" si="36"/>
        <v>7.539967838545121E-2</v>
      </c>
      <c r="H249" s="305">
        <f t="shared" si="37"/>
        <v>252475.12300850055</v>
      </c>
      <c r="I249" s="26">
        <f t="shared" si="29"/>
        <v>3.2407377458645397</v>
      </c>
      <c r="K249" s="303">
        <f t="shared" si="30"/>
        <v>7.2722613571540862E-4</v>
      </c>
      <c r="M249" s="444">
        <f t="shared" si="31"/>
        <v>1737.8429232627579</v>
      </c>
      <c r="N249" s="303">
        <f t="shared" si="32"/>
        <v>1740.7553791140906</v>
      </c>
      <c r="P249" s="303">
        <f t="shared" si="33"/>
        <v>2.9124558513326519</v>
      </c>
    </row>
    <row r="250" spans="5:16">
      <c r="E250" s="409">
        <f>'Módulo 2'!EU22</f>
        <v>3.2576604457553238</v>
      </c>
      <c r="F250" s="305">
        <f>'Módulo 2'!FT22</f>
        <v>830.35527914090176</v>
      </c>
      <c r="G250" s="305">
        <f t="shared" si="36"/>
        <v>7.9680547848389432E-2</v>
      </c>
      <c r="H250" s="305">
        <f t="shared" si="37"/>
        <v>266870.34140835004</v>
      </c>
      <c r="I250" s="26">
        <f t="shared" si="29"/>
        <v>3.2648194646227311</v>
      </c>
      <c r="K250" s="303">
        <f t="shared" si="30"/>
        <v>7.1590188674073296E-3</v>
      </c>
      <c r="M250" s="444">
        <f t="shared" si="31"/>
        <v>1809.9244452495268</v>
      </c>
      <c r="N250" s="303">
        <f t="shared" si="32"/>
        <v>1840.0069551286358</v>
      </c>
      <c r="P250" s="303">
        <f t="shared" si="33"/>
        <v>30.082509879109011</v>
      </c>
    </row>
    <row r="251" spans="5:16">
      <c r="E251" s="409">
        <f>'Módulo 2'!EU23</f>
        <v>3.2728250180421421</v>
      </c>
      <c r="F251" s="305">
        <f>'Módulo 2'!FT23</f>
        <v>882.17771569708759</v>
      </c>
      <c r="G251" s="305">
        <f t="shared" si="36"/>
        <v>8.355266445492078E-2</v>
      </c>
      <c r="H251" s="305">
        <f t="shared" si="37"/>
        <v>279893.23446418613</v>
      </c>
      <c r="I251" s="26">
        <f t="shared" si="29"/>
        <v>3.2855115542937452</v>
      </c>
      <c r="K251" s="303">
        <f t="shared" si="30"/>
        <v>1.2686536251603098E-2</v>
      </c>
      <c r="M251" s="444">
        <f t="shared" si="31"/>
        <v>1874.2392046109253</v>
      </c>
      <c r="N251" s="303">
        <f t="shared" si="32"/>
        <v>1929.7966772542927</v>
      </c>
      <c r="P251" s="303">
        <f t="shared" si="33"/>
        <v>55.557472643367419</v>
      </c>
    </row>
    <row r="252" spans="5:16">
      <c r="E252" s="409">
        <f>'Módulo 2'!EU24</f>
        <v>3.2861019852836955</v>
      </c>
      <c r="F252" s="305">
        <f>'Módulo 2'!FT24</f>
        <v>930.2382602038407</v>
      </c>
      <c r="G252" s="305">
        <f t="shared" si="36"/>
        <v>8.7096607185800673E-2</v>
      </c>
      <c r="H252" s="305">
        <f t="shared" si="37"/>
        <v>291814.15757537243</v>
      </c>
      <c r="I252" s="26">
        <f t="shared" si="29"/>
        <v>3.3036255115796562</v>
      </c>
      <c r="K252" s="303">
        <f t="shared" si="30"/>
        <v>1.7523526295960767E-2</v>
      </c>
      <c r="M252" s="444">
        <f t="shared" si="31"/>
        <v>1932.4220540121096</v>
      </c>
      <c r="N252" s="303">
        <f t="shared" si="32"/>
        <v>2011.9885810843766</v>
      </c>
      <c r="P252" s="303">
        <f t="shared" si="33"/>
        <v>79.566527072267036</v>
      </c>
    </row>
    <row r="253" spans="5:16">
      <c r="E253" s="409">
        <f>'Módulo 2'!EU25</f>
        <v>3.2978977372275042</v>
      </c>
      <c r="F253" s="305">
        <f>'Módulo 2'!FT25</f>
        <v>975.16870870816945</v>
      </c>
      <c r="G253" s="305">
        <f t="shared" si="36"/>
        <v>9.037025645999773E-2</v>
      </c>
      <c r="H253" s="305">
        <f t="shared" si="37"/>
        <v>302827.33761806571</v>
      </c>
      <c r="I253" s="26">
        <f t="shared" si="29"/>
        <v>3.3197142317597832</v>
      </c>
      <c r="K253" s="303">
        <f t="shared" si="30"/>
        <v>2.1816494532278963E-2</v>
      </c>
      <c r="M253" s="444">
        <f t="shared" si="31"/>
        <v>1985.6273091542828</v>
      </c>
      <c r="N253" s="303">
        <f t="shared" si="32"/>
        <v>2087.9218143155344</v>
      </c>
      <c r="P253" s="303">
        <f t="shared" si="33"/>
        <v>102.29450516125166</v>
      </c>
    </row>
    <row r="254" spans="5:16">
      <c r="E254" s="409">
        <f>'Módulo 2'!EU26</f>
        <v>3.3085009611430323</v>
      </c>
      <c r="F254" s="305">
        <f>'Módulo 2'!FT26</f>
        <v>1017.4441505632619</v>
      </c>
      <c r="G254" s="305">
        <f t="shared" si="36"/>
        <v>9.3416761941952947E-2</v>
      </c>
      <c r="H254" s="305">
        <f t="shared" si="37"/>
        <v>313077.58927116374</v>
      </c>
      <c r="I254" s="26">
        <f t="shared" si="29"/>
        <v>3.3341711344491629</v>
      </c>
      <c r="K254" s="303">
        <f t="shared" si="30"/>
        <v>2.5670173306130639E-2</v>
      </c>
      <c r="M254" s="444">
        <f t="shared" si="31"/>
        <v>2034.7026988737762</v>
      </c>
      <c r="N254" s="303">
        <f t="shared" si="32"/>
        <v>2158.5948394032512</v>
      </c>
      <c r="P254" s="303">
        <f t="shared" si="33"/>
        <v>123.892140529475</v>
      </c>
    </row>
    <row r="255" spans="5:16">
      <c r="E255" s="409">
        <f>'Módulo 2'!EU27</f>
        <v>3.3181239947096697</v>
      </c>
      <c r="F255" s="305">
        <f>'Módulo 2'!FT27</f>
        <v>1057.4322765256875</v>
      </c>
      <c r="G255" s="305">
        <f t="shared" si="36"/>
        <v>9.6269255231015885E-2</v>
      </c>
      <c r="H255" s="305">
        <f t="shared" si="37"/>
        <v>322676.11888164916</v>
      </c>
      <c r="I255" s="26">
        <f t="shared" si="29"/>
        <v>3.3472859780482085</v>
      </c>
      <c r="K255" s="303">
        <f t="shared" si="30"/>
        <v>2.9161983338538811E-2</v>
      </c>
      <c r="M255" s="444">
        <f t="shared" si="31"/>
        <v>2080.29054268646</v>
      </c>
      <c r="N255" s="303">
        <f t="shared" si="32"/>
        <v>2224.7743974204409</v>
      </c>
      <c r="P255" s="303">
        <f t="shared" si="33"/>
        <v>144.48385473398093</v>
      </c>
    </row>
    <row r="256" spans="5:16">
      <c r="E256" s="409">
        <f>'Módulo 2'!EU28</f>
        <v>3.3269275010495978</v>
      </c>
      <c r="F256" s="305">
        <f>'Módulo 2'!FT28</f>
        <v>1095.4244085266066</v>
      </c>
      <c r="G256" s="305">
        <f t="shared" si="36"/>
        <v>9.8953794658767968E-2</v>
      </c>
      <c r="H256" s="305">
        <f t="shared" si="37"/>
        <v>331710.40091443667</v>
      </c>
      <c r="I256" s="26">
        <f t="shared" si="29"/>
        <v>3.3592782426124752</v>
      </c>
      <c r="K256" s="303">
        <f t="shared" si="30"/>
        <v>3.2350741562877428E-2</v>
      </c>
      <c r="M256" s="444">
        <f t="shared" si="31"/>
        <v>2122.8900477636398</v>
      </c>
      <c r="N256" s="303">
        <f t="shared" si="32"/>
        <v>2287.0636038088228</v>
      </c>
      <c r="P256" s="303">
        <f t="shared" si="33"/>
        <v>164.17355604518298</v>
      </c>
    </row>
    <row r="257" spans="5:16">
      <c r="E257" s="409">
        <f>'Módulo 2'!EU29</f>
        <v>3.3350359317674041</v>
      </c>
      <c r="F257" s="305">
        <f>'Módulo 2'!FT29</f>
        <v>1131.6558992246316</v>
      </c>
      <c r="G257" s="305">
        <f t="shared" si="36"/>
        <v>0.10149128868033611</v>
      </c>
      <c r="H257" s="305">
        <f t="shared" si="37"/>
        <v>340250.62943472312</v>
      </c>
      <c r="I257" s="26">
        <f t="shared" si="29"/>
        <v>3.3703180906834751</v>
      </c>
      <c r="K257" s="303">
        <f t="shared" si="30"/>
        <v>3.5282158916071005E-2</v>
      </c>
      <c r="M257" s="444">
        <f t="shared" si="31"/>
        <v>2162.8974657053327</v>
      </c>
      <c r="N257" s="303">
        <f t="shared" si="32"/>
        <v>2345.9464298013536</v>
      </c>
      <c r="P257" s="303">
        <f t="shared" si="33"/>
        <v>183.04896409602088</v>
      </c>
    </row>
    <row r="258" spans="5:16">
      <c r="E258" s="409">
        <f>'Módulo 2'!EU30</f>
        <v>3.3425476160436021</v>
      </c>
      <c r="F258" s="305">
        <f>'Módulo 2'!FT30</f>
        <v>1166.3200349171336</v>
      </c>
      <c r="G258" s="305">
        <f t="shared" si="36"/>
        <v>0.10389879881726148</v>
      </c>
      <c r="H258" s="305">
        <f t="shared" si="37"/>
        <v>348354.08889751078</v>
      </c>
      <c r="I258" s="26">
        <f t="shared" si="29"/>
        <v>3.3805400659454352</v>
      </c>
      <c r="K258" s="303">
        <f t="shared" si="30"/>
        <v>3.7992449901833147E-2</v>
      </c>
      <c r="M258" s="444">
        <f t="shared" si="31"/>
        <v>2200.6329737931087</v>
      </c>
      <c r="N258" s="303">
        <f t="shared" si="32"/>
        <v>2401.8178379670035</v>
      </c>
      <c r="P258" s="303">
        <f t="shared" si="33"/>
        <v>201.18486417389477</v>
      </c>
    </row>
    <row r="259" spans="5:16">
      <c r="E259" s="409">
        <f>'Módulo 2'!EU31</f>
        <v>3.3495415698445883</v>
      </c>
      <c r="F259" s="305">
        <f>'Módulo 2'!FT31</f>
        <v>1199.5778015424532</v>
      </c>
      <c r="G259" s="305">
        <f t="shared" si="36"/>
        <v>0.1061904497390366</v>
      </c>
      <c r="H259" s="305">
        <f t="shared" si="37"/>
        <v>356068.20734105411</v>
      </c>
      <c r="I259" s="26">
        <f t="shared" si="29"/>
        <v>3.3900523514693135</v>
      </c>
      <c r="K259" s="303">
        <f t="shared" si="30"/>
        <v>4.0510781624725212E-2</v>
      </c>
      <c r="M259" s="444">
        <f t="shared" si="31"/>
        <v>2236.3592485463164</v>
      </c>
      <c r="N259" s="303">
        <f t="shared" si="32"/>
        <v>2455.0048332468077</v>
      </c>
      <c r="P259" s="303">
        <f t="shared" si="33"/>
        <v>218.64558470049133</v>
      </c>
    </row>
    <row r="260" spans="5:16">
      <c r="E260" s="409">
        <f>'Módulo 2'!EU32</f>
        <v>3.356082225693557</v>
      </c>
      <c r="F260" s="305">
        <f>'Módulo 2'!FT32</f>
        <v>1231.5649236046122</v>
      </c>
      <c r="G260" s="305">
        <f t="shared" si="36"/>
        <v>0.1083780817333846</v>
      </c>
      <c r="H260" s="305">
        <f t="shared" si="37"/>
        <v>363432.74551684229</v>
      </c>
      <c r="I260" s="26">
        <f t="shared" si="29"/>
        <v>3.3989432083379056</v>
      </c>
      <c r="K260" s="303">
        <f t="shared" si="30"/>
        <v>4.2860982644348677E-2</v>
      </c>
      <c r="M260" s="444">
        <f t="shared" si="31"/>
        <v>2270.2946498415795</v>
      </c>
      <c r="N260" s="303">
        <f t="shared" si="32"/>
        <v>2505.7815564797038</v>
      </c>
      <c r="P260" s="303">
        <f t="shared" si="33"/>
        <v>235.48690663812431</v>
      </c>
    </row>
    <row r="261" spans="5:16">
      <c r="E261" s="409">
        <f>'Módulo 2'!EU33</f>
        <v>3.3622228005340511</v>
      </c>
      <c r="F261" s="305">
        <f>'Módulo 2'!FT33</f>
        <v>1262.3970513951626</v>
      </c>
      <c r="G261" s="305">
        <f t="shared" si="36"/>
        <v>0.11047172912487926</v>
      </c>
      <c r="H261" s="305">
        <f t="shared" si="37"/>
        <v>370481.40217904031</v>
      </c>
      <c r="I261" s="26">
        <f t="shared" si="29"/>
        <v>3.4072855650839733</v>
      </c>
      <c r="K261" s="303">
        <f t="shared" si="30"/>
        <v>4.5062764549922196E-2</v>
      </c>
      <c r="M261" s="444">
        <f t="shared" si="31"/>
        <v>2302.6227995251438</v>
      </c>
      <c r="N261" s="303">
        <f t="shared" si="32"/>
        <v>2554.3803524879622</v>
      </c>
      <c r="P261" s="303">
        <f t="shared" si="33"/>
        <v>251.75755296281841</v>
      </c>
    </row>
    <row r="262" spans="5:16">
      <c r="E262" s="409">
        <f>'Módulo 2'!EU34</f>
        <v>3.368007746207534</v>
      </c>
      <c r="F262" s="305">
        <f>'Módulo 2'!FT34</f>
        <v>1292.1736582893602</v>
      </c>
      <c r="G262" s="305">
        <f t="shared" si="36"/>
        <v>0.1124799780152919</v>
      </c>
      <c r="H262" s="305">
        <f t="shared" si="37"/>
        <v>377243.01453874091</v>
      </c>
      <c r="I262" s="26">
        <f t="shared" si="29"/>
        <v>3.4151403600303931</v>
      </c>
      <c r="K262" s="303">
        <f t="shared" si="30"/>
        <v>4.713261382285916E-2</v>
      </c>
      <c r="M262" s="444">
        <f t="shared" si="31"/>
        <v>2333.4996829148736</v>
      </c>
      <c r="N262" s="303">
        <f t="shared" si="32"/>
        <v>2601.0000469211313</v>
      </c>
      <c r="P262" s="303">
        <f t="shared" si="33"/>
        <v>267.50036400625777</v>
      </c>
    </row>
    <row r="263" spans="5:16">
      <c r="E263" s="409">
        <f>'Módulo 2'!EU35</f>
        <v>3.3734745666191945</v>
      </c>
      <c r="F263" s="305">
        <f>'Módulo 2'!FT35</f>
        <v>1320.9810191230604</v>
      </c>
      <c r="G263" s="305">
        <f t="shared" si="36"/>
        <v>0.11441023843786256</v>
      </c>
      <c r="H263" s="305">
        <f t="shared" si="37"/>
        <v>383742.47158498759</v>
      </c>
      <c r="I263" s="26">
        <f t="shared" si="29"/>
        <v>3.4225590218035298</v>
      </c>
      <c r="K263" s="303">
        <f t="shared" si="30"/>
        <v>4.9084455184335241E-2</v>
      </c>
      <c r="M263" s="444">
        <f t="shared" si="31"/>
        <v>2363.0590084030732</v>
      </c>
      <c r="N263" s="303">
        <f t="shared" si="32"/>
        <v>2645.8122433853091</v>
      </c>
      <c r="P263" s="303">
        <f t="shared" si="33"/>
        <v>282.75323498223588</v>
      </c>
    </row>
    <row r="264" spans="5:16">
      <c r="E264" s="409">
        <f>'Módulo 2'!EU36</f>
        <v>3.4904170632324218</v>
      </c>
      <c r="F264" s="305">
        <f>'Módulo 2'!FT36</f>
        <v>2128.0465610262781</v>
      </c>
      <c r="G264" s="305">
        <f t="shared" si="36"/>
        <v>0.16410222213835976</v>
      </c>
      <c r="H264" s="305">
        <f t="shared" si="37"/>
        <v>551195.99063322716</v>
      </c>
      <c r="I264" s="26">
        <f t="shared" si="29"/>
        <v>3.579825203278399</v>
      </c>
      <c r="K264" s="303">
        <f t="shared" si="30"/>
        <v>8.9408140045977191E-2</v>
      </c>
      <c r="M264" s="444">
        <f t="shared" si="31"/>
        <v>3093.2645415167131</v>
      </c>
      <c r="N264" s="303">
        <f t="shared" si="32"/>
        <v>3800.3640683783524</v>
      </c>
      <c r="P264" s="303">
        <f t="shared" si="33"/>
        <v>707.09952686163933</v>
      </c>
    </row>
    <row r="265" spans="5:16">
      <c r="E265" s="409">
        <f>'Módulo 2'!EU37</f>
        <v>3.595552262750731</v>
      </c>
      <c r="F265" s="305">
        <f>'Módulo 2'!FT37</f>
        <v>3305.6228615666914</v>
      </c>
      <c r="G265" s="305">
        <f t="shared" si="36"/>
        <v>0.22492384734114404</v>
      </c>
      <c r="H265" s="305">
        <f t="shared" si="37"/>
        <v>756471.19467309408</v>
      </c>
      <c r="I265" s="26">
        <f t="shared" si="29"/>
        <v>3.7173115487690209</v>
      </c>
      <c r="K265" s="303">
        <f t="shared" si="30"/>
        <v>0.12175928601828989</v>
      </c>
      <c r="M265" s="444">
        <f t="shared" si="31"/>
        <v>3940.5084464595307</v>
      </c>
      <c r="N265" s="303">
        <f t="shared" si="32"/>
        <v>5215.6873341842611</v>
      </c>
      <c r="P265" s="303">
        <f t="shared" si="33"/>
        <v>1275.1788877247304</v>
      </c>
    </row>
    <row r="266" spans="5:16">
      <c r="E266" s="409">
        <f>'Módulo 2'!EU38</f>
        <v>3.6883306244914502</v>
      </c>
      <c r="F266" s="305">
        <f>'Módulo 2'!FT38</f>
        <v>4937.9936766338224</v>
      </c>
      <c r="G266" s="305">
        <f t="shared" si="36"/>
        <v>0.29344743691082881</v>
      </c>
      <c r="H266" s="305">
        <f t="shared" si="37"/>
        <v>988129.39213557949</v>
      </c>
      <c r="I266" s="26">
        <f t="shared" ref="I266:I298" si="38">LOG(H266*0.00689476)</f>
        <v>3.8333329710752939</v>
      </c>
      <c r="K266" s="303">
        <f t="shared" ref="K266:K298" si="39">ABS(E266-I266)</f>
        <v>0.1450023465838437</v>
      </c>
      <c r="M266" s="444">
        <f t="shared" ref="M266:M298" si="40">10^E266</f>
        <v>4878.997824803706</v>
      </c>
      <c r="N266" s="303">
        <f t="shared" ref="N266:N298" si="41">10^I266</f>
        <v>6812.9150077207178</v>
      </c>
      <c r="P266" s="303">
        <f t="shared" ref="P266:P298" si="42">ABS(M266-N266)</f>
        <v>1933.9171829170118</v>
      </c>
    </row>
    <row r="267" spans="5:16">
      <c r="E267" s="409">
        <f>'Módulo 2'!EU39</f>
        <v>3.7688702518672921</v>
      </c>
      <c r="F267" s="305">
        <f>'Módulo 2'!FT39</f>
        <v>7074.7357620634284</v>
      </c>
      <c r="G267" s="305">
        <f t="shared" si="36"/>
        <v>0.36442526754435378</v>
      </c>
      <c r="H267" s="305">
        <f t="shared" si="37"/>
        <v>1228525.7053420744</v>
      </c>
      <c r="I267" s="26">
        <f t="shared" si="38"/>
        <v>3.927903401371835</v>
      </c>
      <c r="K267" s="303">
        <f t="shared" si="39"/>
        <v>0.15903314950454295</v>
      </c>
      <c r="M267" s="444">
        <f t="shared" si="40"/>
        <v>5873.1386270813018</v>
      </c>
      <c r="N267" s="303">
        <f t="shared" si="41"/>
        <v>8470.3898921643249</v>
      </c>
      <c r="P267" s="303">
        <f t="shared" si="42"/>
        <v>2597.2512650830231</v>
      </c>
    </row>
    <row r="268" spans="5:16">
      <c r="E268" s="409">
        <f>'Módulo 2'!EU40</f>
        <v>3.8377944139538647</v>
      </c>
      <c r="F268" s="305">
        <f>'Módulo 2'!FT40</f>
        <v>9695.4909695549031</v>
      </c>
      <c r="G268" s="305">
        <f t="shared" si="36"/>
        <v>0.4322033999422274</v>
      </c>
      <c r="H268" s="305">
        <f t="shared" si="37"/>
        <v>1458545.3164155027</v>
      </c>
      <c r="I268" s="26">
        <f t="shared" si="38"/>
        <v>4.0024390804215066</v>
      </c>
      <c r="K268" s="303">
        <f t="shared" si="39"/>
        <v>0.16464466646764198</v>
      </c>
      <c r="M268" s="444">
        <f t="shared" si="40"/>
        <v>6883.2637970461001</v>
      </c>
      <c r="N268" s="303">
        <f t="shared" si="41"/>
        <v>10056.319905808954</v>
      </c>
      <c r="P268" s="303">
        <f t="shared" si="42"/>
        <v>3173.0561087628539</v>
      </c>
    </row>
    <row r="269" spans="5:16" ht="15.75" thickBot="1">
      <c r="E269" s="410">
        <f>'Módulo 2'!EU41</f>
        <v>3.8960612194243547</v>
      </c>
      <c r="F269" s="2">
        <f>'Módulo 2'!FT41</f>
        <v>12675.54660250507</v>
      </c>
      <c r="G269" s="2">
        <f t="shared" si="36"/>
        <v>0.49212351874001509</v>
      </c>
      <c r="H269" s="2">
        <f t="shared" si="37"/>
        <v>1662334.1748985362</v>
      </c>
      <c r="I269" s="28">
        <f t="shared" si="38"/>
        <v>4.0592374867620737</v>
      </c>
      <c r="K269" s="303">
        <f t="shared" si="39"/>
        <v>0.16317626733771906</v>
      </c>
      <c r="M269" s="444">
        <f t="shared" si="40"/>
        <v>7871.5674179862817</v>
      </c>
      <c r="N269" s="303">
        <f t="shared" si="41"/>
        <v>11461.395175723437</v>
      </c>
      <c r="P269" s="303">
        <f t="shared" si="42"/>
        <v>3589.8277577371555</v>
      </c>
    </row>
    <row r="270" spans="5:16">
      <c r="E270" s="440">
        <f>'Módulo 2'!GN13</f>
        <v>2.0562608173919834</v>
      </c>
      <c r="F270" s="48">
        <f>'Módulo 2'!HM13</f>
        <v>2.0953471903731686</v>
      </c>
      <c r="G270" s="48">
        <f>($C$2+$B$45*3*F270/$B$44)^$C$4/($C$3+($B$45*3*F270/$B$44)^$C$4)</f>
        <v>6.9625985805465357E-3</v>
      </c>
      <c r="H270" s="48">
        <f>G270*(4200000*(1-$B$44/100)+3*F270*($B$44*$B$45/10000))+(1-G270)*((1-$B$44/100)/4200000+$B$44/(3*$B$45*F270))^(-1)</f>
        <v>23922.683403984258</v>
      </c>
      <c r="I270" s="61">
        <f t="shared" si="38"/>
        <v>2.2173290461983219</v>
      </c>
      <c r="K270" s="303">
        <f t="shared" si="39"/>
        <v>0.16106822880633853</v>
      </c>
      <c r="M270" s="444">
        <f t="shared" si="40"/>
        <v>113.8310697904549</v>
      </c>
      <c r="N270" s="303">
        <f t="shared" si="41"/>
        <v>164.9411606264546</v>
      </c>
      <c r="P270" s="303">
        <f t="shared" si="42"/>
        <v>51.110090835999699</v>
      </c>
    </row>
    <row r="271" spans="5:16">
      <c r="E271" s="409">
        <f>'Módulo 2'!GN14</f>
        <v>2.2578587189463541</v>
      </c>
      <c r="F271" s="305">
        <f>'Módulo 2'!HM14</f>
        <v>8.7030243533606857</v>
      </c>
      <c r="G271" s="305">
        <f t="shared" ref="G271:G298" si="43">($C$2+$B$45*3*F271/$B$44)^$C$4/($C$3+($B$45*3*F271/$B$44)^$C$4)</f>
        <v>8.1859029473963368E-3</v>
      </c>
      <c r="H271" s="305">
        <f t="shared" ref="H271:H298" si="44">G271*(4200000*(1-$B$44/100)+3*F271*($B$44*$B$45/10000))+(1-G271)*((1-$B$44/100)/4200000+$B$44/(3*$B$45*F271))^(-1)</f>
        <v>28201.247543144924</v>
      </c>
      <c r="I271" s="26">
        <f t="shared" si="38"/>
        <v>2.288787474099002</v>
      </c>
      <c r="K271" s="303">
        <f t="shared" si="39"/>
        <v>3.0928755152647813E-2</v>
      </c>
      <c r="M271" s="444">
        <f t="shared" si="40"/>
        <v>181.07509384234558</v>
      </c>
      <c r="N271" s="303">
        <f t="shared" si="41"/>
        <v>194.44083351057401</v>
      </c>
      <c r="P271" s="303">
        <f t="shared" si="42"/>
        <v>13.365739668228429</v>
      </c>
    </row>
    <row r="272" spans="5:16">
      <c r="E272" s="409">
        <f>'Módulo 2'!GN15</f>
        <v>2.5084837419631021</v>
      </c>
      <c r="F272" s="305">
        <f>'Módulo 2'!HM15</f>
        <v>33.70906968476838</v>
      </c>
      <c r="G272" s="305">
        <f t="shared" si="43"/>
        <v>1.2639895582967227E-2</v>
      </c>
      <c r="H272" s="305">
        <f t="shared" si="44"/>
        <v>43789.076678310747</v>
      </c>
      <c r="I272" s="26">
        <f t="shared" si="38"/>
        <v>2.4798849413013344</v>
      </c>
      <c r="K272" s="303">
        <f t="shared" si="39"/>
        <v>2.8598800661767676E-2</v>
      </c>
      <c r="M272" s="444">
        <f t="shared" si="40"/>
        <v>322.46586003065522</v>
      </c>
      <c r="N272" s="303">
        <f t="shared" si="41"/>
        <v>301.91517431855004</v>
      </c>
      <c r="P272" s="303">
        <f t="shared" si="42"/>
        <v>20.550685712105178</v>
      </c>
    </row>
    <row r="273" spans="5:16">
      <c r="E273" s="409">
        <f>'Módulo 2'!GN16</f>
        <v>3.0035756027247151</v>
      </c>
      <c r="F273" s="305">
        <f>'Módulo 2'!HM16</f>
        <v>274.04815756516331</v>
      </c>
      <c r="G273" s="305">
        <f t="shared" si="43"/>
        <v>4.9307410147251471E-2</v>
      </c>
      <c r="H273" s="305">
        <f t="shared" si="44"/>
        <v>172414.71011846597</v>
      </c>
      <c r="I273" s="26">
        <f t="shared" si="38"/>
        <v>3.0750934697068883</v>
      </c>
      <c r="K273" s="303">
        <f t="shared" si="39"/>
        <v>7.1517866982173217E-2</v>
      </c>
      <c r="M273" s="444">
        <f t="shared" si="40"/>
        <v>1008.2671149480974</v>
      </c>
      <c r="N273" s="303">
        <f t="shared" si="41"/>
        <v>1188.7580467363948</v>
      </c>
      <c r="P273" s="303">
        <f t="shared" si="42"/>
        <v>180.49093178829742</v>
      </c>
    </row>
    <row r="274" spans="5:16">
      <c r="E274" s="409">
        <f>'Módulo 2'!GN17</f>
        <v>3.0926068955159365</v>
      </c>
      <c r="F274" s="305">
        <f>'Módulo 2'!HM17</f>
        <v>384.86802923896943</v>
      </c>
      <c r="G274" s="305">
        <f t="shared" si="43"/>
        <v>6.422215887229045E-2</v>
      </c>
      <c r="H274" s="305">
        <f t="shared" si="44"/>
        <v>224822.82401825424</v>
      </c>
      <c r="I274" s="26">
        <f t="shared" si="38"/>
        <v>3.1903595521204418</v>
      </c>
      <c r="K274" s="303">
        <f t="shared" si="39"/>
        <v>9.7752656604505272E-2</v>
      </c>
      <c r="M274" s="444">
        <f t="shared" si="40"/>
        <v>1237.6757890420349</v>
      </c>
      <c r="N274" s="303">
        <f t="shared" si="41"/>
        <v>1550.0994141280996</v>
      </c>
      <c r="P274" s="303">
        <f t="shared" si="42"/>
        <v>312.4236250860647</v>
      </c>
    </row>
    <row r="275" spans="5:16">
      <c r="E275" s="409">
        <f>'Módulo 2'!GN18</f>
        <v>3.1439763987281695</v>
      </c>
      <c r="F275" s="305">
        <f>'Módulo 2'!HM18</f>
        <v>467.14728873139546</v>
      </c>
      <c r="G275" s="305">
        <f t="shared" si="43"/>
        <v>7.475557036319655E-2</v>
      </c>
      <c r="H275" s="305">
        <f t="shared" si="44"/>
        <v>261857.06870127123</v>
      </c>
      <c r="I275" s="26">
        <f t="shared" si="38"/>
        <v>3.256583455358689</v>
      </c>
      <c r="K275" s="303">
        <f t="shared" si="39"/>
        <v>0.11260705663051951</v>
      </c>
      <c r="M275" s="444">
        <f t="shared" si="40"/>
        <v>1393.0810953773446</v>
      </c>
      <c r="N275" s="303">
        <f t="shared" si="41"/>
        <v>1805.4416429987773</v>
      </c>
      <c r="P275" s="303">
        <f t="shared" si="42"/>
        <v>412.36054762143272</v>
      </c>
    </row>
    <row r="276" spans="5:16">
      <c r="E276" s="409">
        <f>'Módulo 2'!GN19</f>
        <v>3.180001362880299</v>
      </c>
      <c r="F276" s="305">
        <f>'Módulo 2'!HM19</f>
        <v>534.77794893103271</v>
      </c>
      <c r="G276" s="305">
        <f t="shared" si="43"/>
        <v>8.31164084352954E-2</v>
      </c>
      <c r="H276" s="305">
        <f t="shared" si="44"/>
        <v>291264.0019337241</v>
      </c>
      <c r="I276" s="26">
        <f t="shared" si="38"/>
        <v>3.3028059657731035</v>
      </c>
      <c r="K276" s="303">
        <f t="shared" si="39"/>
        <v>0.12280460289280448</v>
      </c>
      <c r="M276" s="444">
        <f t="shared" si="40"/>
        <v>1513.5659982226543</v>
      </c>
      <c r="N276" s="303">
        <f t="shared" si="41"/>
        <v>2008.1953899725659</v>
      </c>
      <c r="P276" s="303">
        <f t="shared" si="42"/>
        <v>494.62939174991152</v>
      </c>
    </row>
    <row r="277" spans="5:16">
      <c r="E277" s="409">
        <f>'Módulo 2'!GN20</f>
        <v>3.2076657740590084</v>
      </c>
      <c r="F277" s="305">
        <f>'Módulo 2'!HM20</f>
        <v>593.1300713585872</v>
      </c>
      <c r="G277" s="305">
        <f t="shared" si="43"/>
        <v>9.0134854827772865E-2</v>
      </c>
      <c r="H277" s="305">
        <f t="shared" si="44"/>
        <v>315956.5311858753</v>
      </c>
      <c r="I277" s="26">
        <f t="shared" si="38"/>
        <v>3.3381464905600926</v>
      </c>
      <c r="K277" s="303">
        <f t="shared" si="39"/>
        <v>0.13048071650108417</v>
      </c>
      <c r="M277" s="444">
        <f t="shared" si="40"/>
        <v>1613.1166507811661</v>
      </c>
      <c r="N277" s="303">
        <f t="shared" si="41"/>
        <v>2178.4444529591274</v>
      </c>
      <c r="P277" s="303">
        <f t="shared" si="42"/>
        <v>565.3278021779613</v>
      </c>
    </row>
    <row r="278" spans="5:16">
      <c r="E278" s="409">
        <f>'Módulo 2'!GN21</f>
        <v>3.2300709729729347</v>
      </c>
      <c r="F278" s="305">
        <f>'Módulo 2'!HM21</f>
        <v>644.94674706803676</v>
      </c>
      <c r="G278" s="305">
        <f t="shared" si="43"/>
        <v>9.6226430608618907E-2</v>
      </c>
      <c r="H278" s="305">
        <f t="shared" si="44"/>
        <v>337393.07273881492</v>
      </c>
      <c r="I278" s="26">
        <f t="shared" si="38"/>
        <v>3.3666553149300551</v>
      </c>
      <c r="K278" s="303">
        <f t="shared" si="39"/>
        <v>0.13658434195712044</v>
      </c>
      <c r="M278" s="444">
        <f t="shared" si="40"/>
        <v>1698.5212043415838</v>
      </c>
      <c r="N278" s="303">
        <f t="shared" si="41"/>
        <v>2326.2442621966725</v>
      </c>
      <c r="P278" s="303">
        <f t="shared" si="42"/>
        <v>627.72305785508865</v>
      </c>
    </row>
    <row r="279" spans="5:16">
      <c r="E279" s="409">
        <f>'Módulo 2'!GN22</f>
        <v>3.24886565350229</v>
      </c>
      <c r="F279" s="305">
        <f>'Módulo 2'!HM22</f>
        <v>691.8501776167368</v>
      </c>
      <c r="G279" s="305">
        <f t="shared" si="43"/>
        <v>0.10163285246243736</v>
      </c>
      <c r="H279" s="305">
        <f t="shared" si="44"/>
        <v>356422.22205603821</v>
      </c>
      <c r="I279" s="26">
        <f t="shared" si="38"/>
        <v>3.3904839268099467</v>
      </c>
      <c r="K279" s="303">
        <f t="shared" si="39"/>
        <v>0.14161827330765675</v>
      </c>
      <c r="M279" s="444">
        <f t="shared" si="40"/>
        <v>1773.6407304691666</v>
      </c>
      <c r="N279" s="303">
        <f t="shared" si="41"/>
        <v>2457.4456797430907</v>
      </c>
      <c r="P279" s="303">
        <f t="shared" si="42"/>
        <v>683.80494927392419</v>
      </c>
    </row>
    <row r="280" spans="5:16">
      <c r="E280" s="409">
        <f>'Módulo 2'!GN23</f>
        <v>3.2650305317875086</v>
      </c>
      <c r="F280" s="305">
        <f>'Módulo 2'!HM23</f>
        <v>734.89246800000069</v>
      </c>
      <c r="G280" s="305">
        <f t="shared" si="43"/>
        <v>0.10650870768135191</v>
      </c>
      <c r="H280" s="305">
        <f t="shared" si="44"/>
        <v>373586.798491453</v>
      </c>
      <c r="I280" s="26">
        <f t="shared" si="38"/>
        <v>3.4109106744810824</v>
      </c>
      <c r="K280" s="303">
        <f t="shared" si="39"/>
        <v>0.14588014269357386</v>
      </c>
      <c r="M280" s="444">
        <f t="shared" si="40"/>
        <v>1840.9014160425902</v>
      </c>
      <c r="N280" s="303">
        <f t="shared" si="41"/>
        <v>2575.7913147669324</v>
      </c>
      <c r="P280" s="303">
        <f t="shared" si="42"/>
        <v>734.88989872434217</v>
      </c>
    </row>
    <row r="281" spans="5:16">
      <c r="E281" s="409">
        <f>'Módulo 2'!GN24</f>
        <v>3.2791960404798246</v>
      </c>
      <c r="F281" s="305">
        <f>'Módulo 2'!HM24</f>
        <v>774.80109696127317</v>
      </c>
      <c r="G281" s="305">
        <f t="shared" si="43"/>
        <v>0.11095957915351543</v>
      </c>
      <c r="H281" s="305">
        <f t="shared" si="44"/>
        <v>389257.610809932</v>
      </c>
      <c r="I281" s="26">
        <f t="shared" si="38"/>
        <v>3.4287562660987367</v>
      </c>
      <c r="K281" s="303">
        <f t="shared" si="39"/>
        <v>0.14956022561891213</v>
      </c>
      <c r="M281" s="444">
        <f t="shared" si="40"/>
        <v>1901.9366201557909</v>
      </c>
      <c r="N281" s="303">
        <f t="shared" si="41"/>
        <v>2683.8378047078904</v>
      </c>
      <c r="P281" s="303">
        <f t="shared" si="42"/>
        <v>781.90118455209949</v>
      </c>
    </row>
    <row r="282" spans="5:16">
      <c r="E282" s="409">
        <f>'Módulo 2'!GN25</f>
        <v>3.2917912167114176</v>
      </c>
      <c r="F282" s="305">
        <f>'Módulo 2'!HM25</f>
        <v>812.10339151158973</v>
      </c>
      <c r="G282" s="305">
        <f t="shared" si="43"/>
        <v>0.11506116226684082</v>
      </c>
      <c r="H282" s="305">
        <f t="shared" si="44"/>
        <v>403700.54261121218</v>
      </c>
      <c r="I282" s="26">
        <f t="shared" si="38"/>
        <v>3.4445784865425377</v>
      </c>
      <c r="K282" s="303">
        <f t="shared" si="39"/>
        <v>0.15278726983112012</v>
      </c>
      <c r="M282" s="444">
        <f t="shared" si="40"/>
        <v>1957.9032023149118</v>
      </c>
      <c r="N282" s="303">
        <f t="shared" si="41"/>
        <v>2783.4183531740823</v>
      </c>
      <c r="P282" s="303">
        <f t="shared" si="42"/>
        <v>825.51515085917049</v>
      </c>
    </row>
    <row r="283" spans="5:16">
      <c r="E283" s="409">
        <f>'Módulo 2'!GN26</f>
        <v>3.3031211029774417</v>
      </c>
      <c r="F283" s="305">
        <f>'Módulo 2'!HM26</f>
        <v>847.19572998416811</v>
      </c>
      <c r="G283" s="305">
        <f t="shared" si="43"/>
        <v>0.11886978852170038</v>
      </c>
      <c r="H283" s="305">
        <f t="shared" si="44"/>
        <v>417113.48761095479</v>
      </c>
      <c r="I283" s="26">
        <f t="shared" si="38"/>
        <v>3.458773386640944</v>
      </c>
      <c r="K283" s="303">
        <f t="shared" si="39"/>
        <v>0.15565228366350237</v>
      </c>
      <c r="M283" s="444">
        <f t="shared" si="40"/>
        <v>2009.6531260779113</v>
      </c>
      <c r="N283" s="303">
        <f t="shared" si="41"/>
        <v>2875.8973898405106</v>
      </c>
      <c r="P283" s="303">
        <f t="shared" si="42"/>
        <v>866.2442637625993</v>
      </c>
    </row>
    <row r="284" spans="5:16">
      <c r="E284" s="409">
        <f>'Módulo 2'!GN27</f>
        <v>3.3134102424377407</v>
      </c>
      <c r="F284" s="305">
        <f>'Módulo 2'!HM27</f>
        <v>880.38477764090726</v>
      </c>
      <c r="G284" s="305">
        <f t="shared" si="43"/>
        <v>0.1224286406116248</v>
      </c>
      <c r="H284" s="305">
        <f t="shared" si="44"/>
        <v>429648.16596867226</v>
      </c>
      <c r="I284" s="26">
        <f t="shared" si="38"/>
        <v>3.4716321156669889</v>
      </c>
      <c r="K284" s="303">
        <f t="shared" si="39"/>
        <v>0.15822187322924819</v>
      </c>
      <c r="M284" s="444">
        <f t="shared" si="40"/>
        <v>2057.833545025213</v>
      </c>
      <c r="N284" s="303">
        <f t="shared" si="41"/>
        <v>2962.320988794163</v>
      </c>
      <c r="P284" s="303">
        <f t="shared" si="42"/>
        <v>904.48744376895002</v>
      </c>
    </row>
    <row r="285" spans="5:16">
      <c r="E285" s="409">
        <f>'Módulo 2'!GN28</f>
        <v>3.3228286536264857</v>
      </c>
      <c r="F285" s="305">
        <f>'Módulo 2'!HM28</f>
        <v>911.91342776253884</v>
      </c>
      <c r="G285" s="305">
        <f t="shared" si="43"/>
        <v>0.12577163068028946</v>
      </c>
      <c r="H285" s="305">
        <f t="shared" si="44"/>
        <v>441423.73948286794</v>
      </c>
      <c r="I285" s="26">
        <f t="shared" si="38"/>
        <v>3.4833748389292167</v>
      </c>
      <c r="K285" s="303">
        <f t="shared" si="39"/>
        <v>0.16054618530273101</v>
      </c>
      <c r="M285" s="444">
        <f t="shared" si="40"/>
        <v>2102.9485795681408</v>
      </c>
      <c r="N285" s="303">
        <f t="shared" si="41"/>
        <v>3043.5107420369018</v>
      </c>
      <c r="P285" s="303">
        <f t="shared" si="42"/>
        <v>940.56216246876102</v>
      </c>
    </row>
    <row r="286" spans="5:16">
      <c r="E286" s="409">
        <f>'Módulo 2'!GN29</f>
        <v>3.3315081199817942</v>
      </c>
      <c r="F286" s="305">
        <f>'Módulo 2'!HM29</f>
        <v>941.97785056920964</v>
      </c>
      <c r="G286" s="305">
        <f t="shared" si="43"/>
        <v>0.12892593016719581</v>
      </c>
      <c r="H286" s="305">
        <f t="shared" si="44"/>
        <v>452535.6939630878</v>
      </c>
      <c r="I286" s="26">
        <f t="shared" si="38"/>
        <v>3.4941719934707609</v>
      </c>
      <c r="K286" s="303">
        <f t="shared" si="39"/>
        <v>0.16266387348896671</v>
      </c>
      <c r="M286" s="444">
        <f t="shared" si="40"/>
        <v>2145.3992278607457</v>
      </c>
      <c r="N286" s="303">
        <f t="shared" si="41"/>
        <v>3120.1250013089416</v>
      </c>
      <c r="P286" s="303">
        <f t="shared" si="42"/>
        <v>974.72577344819592</v>
      </c>
    </row>
    <row r="287" spans="5:16">
      <c r="E287" s="409">
        <f>'Módulo 2'!GN30</f>
        <v>3.339552825333453</v>
      </c>
      <c r="F287" s="305">
        <f>'Módulo 2'!HM30</f>
        <v>970.73910926040583</v>
      </c>
      <c r="G287" s="305">
        <f t="shared" si="43"/>
        <v>0.13191368152538047</v>
      </c>
      <c r="H287" s="305">
        <f t="shared" si="44"/>
        <v>463061.84973257332</v>
      </c>
      <c r="I287" s="26">
        <f t="shared" si="38"/>
        <v>3.504158155656369</v>
      </c>
      <c r="K287" s="303">
        <f t="shared" si="39"/>
        <v>0.16460533032291602</v>
      </c>
      <c r="M287" s="444">
        <f t="shared" si="40"/>
        <v>2185.510137630461</v>
      </c>
      <c r="N287" s="303">
        <f t="shared" si="41"/>
        <v>3192.7003190621595</v>
      </c>
      <c r="P287" s="303">
        <f t="shared" si="42"/>
        <v>1007.1901814316984</v>
      </c>
    </row>
    <row r="288" spans="5:16">
      <c r="E288" s="409">
        <f>'Módulo 2'!GN31</f>
        <v>3.3470465362989654</v>
      </c>
      <c r="F288" s="305">
        <f>'Módulo 2'!HM31</f>
        <v>998.33131744824766</v>
      </c>
      <c r="G288" s="305">
        <f t="shared" si="43"/>
        <v>0.13475319247759604</v>
      </c>
      <c r="H288" s="305">
        <f t="shared" si="44"/>
        <v>473066.55551377882</v>
      </c>
      <c r="I288" s="26">
        <f t="shared" si="38"/>
        <v>3.5134413991246038</v>
      </c>
      <c r="K288" s="303">
        <f t="shared" si="39"/>
        <v>0.16639486282563842</v>
      </c>
      <c r="M288" s="444">
        <f t="shared" si="40"/>
        <v>2223.5481394931162</v>
      </c>
      <c r="N288" s="303">
        <f t="shared" si="41"/>
        <v>3261.6803642941804</v>
      </c>
      <c r="P288" s="303">
        <f t="shared" si="42"/>
        <v>1038.1322248010642</v>
      </c>
    </row>
    <row r="289" spans="5:16">
      <c r="E289" s="409">
        <f>'Módulo 2'!GN32</f>
        <v>3.354057594111461</v>
      </c>
      <c r="F289" s="305">
        <f>'Módulo 2'!HM32</f>
        <v>1024.8675172261735</v>
      </c>
      <c r="G289" s="305">
        <f t="shared" si="43"/>
        <v>0.13745979130824715</v>
      </c>
      <c r="H289" s="305">
        <f t="shared" si="44"/>
        <v>482603.69222872594</v>
      </c>
      <c r="I289" s="26">
        <f t="shared" si="38"/>
        <v>3.5221097936171732</v>
      </c>
      <c r="K289" s="303">
        <f t="shared" si="39"/>
        <v>0.16805219950571226</v>
      </c>
      <c r="M289" s="444">
        <f t="shared" si="40"/>
        <v>2259.7354259385247</v>
      </c>
      <c r="N289" s="303">
        <f t="shared" si="41"/>
        <v>3327.4366330309285</v>
      </c>
      <c r="P289" s="303">
        <f t="shared" si="42"/>
        <v>1067.7012070924038</v>
      </c>
    </row>
    <row r="290" spans="5:16">
      <c r="E290" s="409">
        <f>'Módulo 2'!GN33</f>
        <v>3.3606424709598715</v>
      </c>
      <c r="F290" s="305">
        <f>'Módulo 2'!HM33</f>
        <v>1050.4440098998068</v>
      </c>
      <c r="G290" s="305">
        <f t="shared" si="43"/>
        <v>0.1400464533632681</v>
      </c>
      <c r="H290" s="305">
        <f t="shared" si="44"/>
        <v>491718.87345588102</v>
      </c>
      <c r="I290" s="26">
        <f t="shared" si="38"/>
        <v>3.5302360313671919</v>
      </c>
      <c r="K290" s="303">
        <f t="shared" si="39"/>
        <v>0.16959356040732043</v>
      </c>
      <c r="M290" s="444">
        <f t="shared" si="40"/>
        <v>2294.259142181756</v>
      </c>
      <c r="N290" s="303">
        <f t="shared" si="41"/>
        <v>3390.2836199486724</v>
      </c>
      <c r="P290" s="303">
        <f t="shared" si="42"/>
        <v>1096.0244777669163</v>
      </c>
    </row>
    <row r="291" spans="5:16">
      <c r="E291" s="409">
        <f>'Módulo 2'!GN34</f>
        <v>3.3668483588790656</v>
      </c>
      <c r="F291" s="305">
        <f>'Módulo 2'!HM34</f>
        <v>1075.1436090580569</v>
      </c>
      <c r="G291" s="305">
        <f t="shared" si="43"/>
        <v>0.14252426906574539</v>
      </c>
      <c r="H291" s="305">
        <f t="shared" si="44"/>
        <v>500451.0893675916</v>
      </c>
      <c r="I291" s="26">
        <f t="shared" si="38"/>
        <v>3.5378807923462507</v>
      </c>
      <c r="K291" s="303">
        <f t="shared" si="39"/>
        <v>0.17103243346718511</v>
      </c>
      <c r="M291" s="444">
        <f t="shared" si="40"/>
        <v>2327.2785078928423</v>
      </c>
      <c r="N291" s="303">
        <f t="shared" si="41"/>
        <v>3450.4901529281001</v>
      </c>
      <c r="P291" s="303">
        <f t="shared" si="42"/>
        <v>1123.2116450352578</v>
      </c>
    </row>
    <row r="292" spans="5:16">
      <c r="E292" s="409">
        <f>'Módulo 2'!GN35</f>
        <v>3.3727150904438465</v>
      </c>
      <c r="F292" s="305">
        <f>'Módulo 2'!HM35</f>
        <v>1099.0381261013786</v>
      </c>
      <c r="G292" s="305">
        <f t="shared" si="43"/>
        <v>0.1449027996333675</v>
      </c>
      <c r="H292" s="305">
        <f t="shared" si="44"/>
        <v>508833.95630212565</v>
      </c>
      <c r="I292" s="26">
        <f t="shared" si="38"/>
        <v>3.5450952390244712</v>
      </c>
      <c r="K292" s="303">
        <f t="shared" si="39"/>
        <v>0.17238014858062467</v>
      </c>
      <c r="M292" s="444">
        <f t="shared" si="40"/>
        <v>2358.930200025869</v>
      </c>
      <c r="N292" s="303">
        <f t="shared" si="41"/>
        <v>3508.2880085536494</v>
      </c>
      <c r="P292" s="303">
        <f t="shared" si="42"/>
        <v>1149.3578085277804</v>
      </c>
    </row>
    <row r="293" spans="5:16">
      <c r="E293" s="409">
        <f>'Módulo 2'!GN36</f>
        <v>3.498709507868158</v>
      </c>
      <c r="F293" s="305">
        <f>'Módulo 2'!HM36</f>
        <v>1768.3848435597029</v>
      </c>
      <c r="G293" s="305">
        <f t="shared" si="43"/>
        <v>0.2051520490200219</v>
      </c>
      <c r="H293" s="305">
        <f t="shared" si="44"/>
        <v>721344.07157144288</v>
      </c>
      <c r="I293" s="26">
        <f t="shared" si="38"/>
        <v>3.6966616202569536</v>
      </c>
      <c r="K293" s="303">
        <f t="shared" si="39"/>
        <v>0.19795211238879551</v>
      </c>
      <c r="M293" s="444">
        <f t="shared" si="40"/>
        <v>3152.8950005067086</v>
      </c>
      <c r="N293" s="303">
        <f t="shared" si="41"/>
        <v>4973.4942509079274</v>
      </c>
      <c r="P293" s="303">
        <f t="shared" si="42"/>
        <v>1820.5992504012188</v>
      </c>
    </row>
    <row r="294" spans="5:16">
      <c r="E294" s="409">
        <f>'Módulo 2'!GN37</f>
        <v>3.6128079021696911</v>
      </c>
      <c r="F294" s="305">
        <f>'Módulo 2'!HM37</f>
        <v>2746.6346045500636</v>
      </c>
      <c r="G294" s="305">
        <f t="shared" si="43"/>
        <v>0.27654175348880672</v>
      </c>
      <c r="H294" s="305">
        <f t="shared" si="44"/>
        <v>973536.36073408776</v>
      </c>
      <c r="I294" s="26">
        <f t="shared" si="38"/>
        <v>3.8268713300786446</v>
      </c>
      <c r="K294" s="303">
        <f t="shared" si="39"/>
        <v>0.2140634279089535</v>
      </c>
      <c r="M294" s="444">
        <f t="shared" si="40"/>
        <v>4100.2270097322835</v>
      </c>
      <c r="N294" s="303">
        <f t="shared" si="41"/>
        <v>6712.2995585349609</v>
      </c>
      <c r="P294" s="303">
        <f t="shared" si="42"/>
        <v>2612.0725488026774</v>
      </c>
    </row>
    <row r="295" spans="5:16">
      <c r="E295" s="409">
        <f>'Módulo 2'!GN38</f>
        <v>3.7141621694471314</v>
      </c>
      <c r="F295" s="305">
        <f>'Módulo 2'!HM38</f>
        <v>4109.8251457062006</v>
      </c>
      <c r="G295" s="305">
        <f t="shared" si="43"/>
        <v>0.35423583932882419</v>
      </c>
      <c r="H295" s="305">
        <f t="shared" si="44"/>
        <v>1248459.9473397927</v>
      </c>
      <c r="I295" s="26">
        <f t="shared" si="38"/>
        <v>3.9348937674250131</v>
      </c>
      <c r="K295" s="303">
        <f t="shared" si="39"/>
        <v>0.22073159797788167</v>
      </c>
      <c r="M295" s="444">
        <f t="shared" si="40"/>
        <v>5178.0014706552893</v>
      </c>
      <c r="N295" s="303">
        <f t="shared" si="41"/>
        <v>8607.831706520521</v>
      </c>
      <c r="P295" s="303">
        <f t="shared" si="42"/>
        <v>3429.8302358652318</v>
      </c>
    </row>
    <row r="296" spans="5:16">
      <c r="E296" s="409">
        <f>'Módulo 2'!GN39</f>
        <v>3.8026666521216699</v>
      </c>
      <c r="F296" s="305">
        <f>'Módulo 2'!HM39</f>
        <v>5912.6535616997498</v>
      </c>
      <c r="G296" s="305">
        <f t="shared" si="43"/>
        <v>0.43204754474277257</v>
      </c>
      <c r="H296" s="305">
        <f t="shared" si="44"/>
        <v>1524306.7253392474</v>
      </c>
      <c r="I296" s="26">
        <f t="shared" si="38"/>
        <v>4.0215915191688625</v>
      </c>
      <c r="K296" s="303">
        <f t="shared" si="39"/>
        <v>0.21892486704719261</v>
      </c>
      <c r="M296" s="444">
        <f t="shared" si="40"/>
        <v>6348.4346316800047</v>
      </c>
      <c r="N296" s="303">
        <f t="shared" si="41"/>
        <v>10509.729037600042</v>
      </c>
      <c r="P296" s="303">
        <f t="shared" si="42"/>
        <v>4161.2944059200372</v>
      </c>
    </row>
    <row r="297" spans="5:16">
      <c r="E297" s="409">
        <f>'Módulo 2'!GN40</f>
        <v>3.8788018280458441</v>
      </c>
      <c r="F297" s="305">
        <f>'Módulo 2'!HM40</f>
        <v>8162.3728380495968</v>
      </c>
      <c r="G297" s="305">
        <f t="shared" si="43"/>
        <v>0.50422576174359635</v>
      </c>
      <c r="H297" s="305">
        <f t="shared" si="44"/>
        <v>1780699.9943292681</v>
      </c>
      <c r="I297" s="26">
        <f t="shared" si="38"/>
        <v>4.089109910716668</v>
      </c>
      <c r="K297" s="303">
        <f t="shared" si="39"/>
        <v>0.2103080826708239</v>
      </c>
      <c r="M297" s="444">
        <f t="shared" si="40"/>
        <v>7564.8762505782643</v>
      </c>
      <c r="N297" s="303">
        <f t="shared" si="41"/>
        <v>12277.499092901677</v>
      </c>
      <c r="P297" s="303">
        <f t="shared" si="42"/>
        <v>4712.6228423234124</v>
      </c>
    </row>
    <row r="298" spans="5:16" ht="15.75" thickBot="1">
      <c r="E298" s="410">
        <f>'Módulo 2'!GN41</f>
        <v>3.9434573083040845</v>
      </c>
      <c r="F298" s="2">
        <f>'Módulo 2'!HM41</f>
        <v>10791.04756694798</v>
      </c>
      <c r="G298" s="2">
        <f t="shared" si="43"/>
        <v>0.56676065673595866</v>
      </c>
      <c r="H298" s="2">
        <f t="shared" si="44"/>
        <v>2003325.6620611839</v>
      </c>
      <c r="I298" s="28">
        <f t="shared" si="38"/>
        <v>4.1402707076555263</v>
      </c>
      <c r="K298" s="303">
        <f t="shared" si="39"/>
        <v>0.19681339935144182</v>
      </c>
      <c r="M298" s="444">
        <f t="shared" si="40"/>
        <v>8779.2478174011612</v>
      </c>
      <c r="N298" s="303">
        <f t="shared" si="41"/>
        <v>13812.449641752966</v>
      </c>
      <c r="P298" s="303">
        <f t="shared" si="42"/>
        <v>5033.201824351805</v>
      </c>
    </row>
    <row r="299" spans="5:16">
      <c r="E299" s="399"/>
    </row>
    <row r="300" spans="5:16">
      <c r="E300" s="399"/>
    </row>
    <row r="301" spans="5:16">
      <c r="E301" s="399"/>
    </row>
    <row r="302" spans="5:16">
      <c r="E302" s="399"/>
    </row>
    <row r="303" spans="5:16">
      <c r="E303" s="399"/>
    </row>
    <row r="304" spans="5:16">
      <c r="E304" s="399"/>
    </row>
    <row r="305" spans="5:5">
      <c r="E305" s="399"/>
    </row>
    <row r="306" spans="5:5">
      <c r="E306" s="399"/>
    </row>
  </sheetData>
  <mergeCells count="11">
    <mergeCell ref="A23:C23"/>
    <mergeCell ref="A7:C7"/>
    <mergeCell ref="F7:I7"/>
    <mergeCell ref="A11:C11"/>
    <mergeCell ref="A15:C15"/>
    <mergeCell ref="A19:C19"/>
    <mergeCell ref="A27:C27"/>
    <mergeCell ref="A31:C31"/>
    <mergeCell ref="A35:C35"/>
    <mergeCell ref="A39:C39"/>
    <mergeCell ref="A43:C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B1:R34"/>
  <sheetViews>
    <sheetView topLeftCell="A19" zoomScale="80" zoomScaleNormal="80" workbookViewId="0">
      <selection activeCell="M30" sqref="M30"/>
    </sheetView>
  </sheetViews>
  <sheetFormatPr baseColWidth="10" defaultRowHeight="15"/>
  <cols>
    <col min="2" max="2" width="14" bestFit="1" customWidth="1"/>
    <col min="4" max="4" width="14" style="303" bestFit="1" customWidth="1"/>
    <col min="6" max="6" width="14" style="303" bestFit="1" customWidth="1"/>
    <col min="8" max="8" width="14" style="303" bestFit="1" customWidth="1"/>
    <col min="10" max="10" width="14" style="303" bestFit="1" customWidth="1"/>
  </cols>
  <sheetData>
    <row r="1" spans="2:18" ht="15.75" thickBot="1">
      <c r="B1" s="459" t="s">
        <v>154</v>
      </c>
      <c r="C1" s="465"/>
      <c r="D1" s="465"/>
      <c r="E1" s="465"/>
      <c r="F1" s="465"/>
      <c r="G1" s="465"/>
      <c r="H1" s="465"/>
      <c r="I1" s="465"/>
      <c r="J1" s="465"/>
      <c r="K1" s="460"/>
    </row>
    <row r="2" spans="2:18">
      <c r="B2" s="478" t="s">
        <v>128</v>
      </c>
      <c r="C2" s="479"/>
      <c r="D2" s="477" t="s">
        <v>127</v>
      </c>
      <c r="E2" s="477"/>
      <c r="F2" s="477" t="s">
        <v>129</v>
      </c>
      <c r="G2" s="477"/>
      <c r="H2" s="477" t="s">
        <v>107</v>
      </c>
      <c r="I2" s="477"/>
      <c r="J2" s="477" t="s">
        <v>108</v>
      </c>
      <c r="K2" s="477"/>
      <c r="N2" s="476" t="s">
        <v>135</v>
      </c>
      <c r="O2" s="477"/>
      <c r="P2" s="477"/>
      <c r="Q2" s="477"/>
      <c r="R2" s="477"/>
    </row>
    <row r="3" spans="2:18">
      <c r="B3" s="434" t="s">
        <v>105</v>
      </c>
      <c r="C3" s="435" t="s">
        <v>130</v>
      </c>
      <c r="D3" s="436" t="s">
        <v>105</v>
      </c>
      <c r="E3" s="437" t="s">
        <v>130</v>
      </c>
      <c r="F3" s="438" t="s">
        <v>105</v>
      </c>
      <c r="G3" s="437" t="s">
        <v>130</v>
      </c>
      <c r="H3" s="438" t="s">
        <v>105</v>
      </c>
      <c r="I3" s="437" t="s">
        <v>130</v>
      </c>
      <c r="J3" s="438" t="s">
        <v>105</v>
      </c>
      <c r="K3" s="437" t="s">
        <v>130</v>
      </c>
      <c r="N3" s="33" t="s">
        <v>128</v>
      </c>
      <c r="O3" s="33" t="s">
        <v>127</v>
      </c>
      <c r="P3" s="33" t="s">
        <v>129</v>
      </c>
      <c r="Q3" s="33" t="s">
        <v>107</v>
      </c>
      <c r="R3" s="33" t="s">
        <v>108</v>
      </c>
    </row>
    <row r="4" spans="2:18">
      <c r="B4" s="371">
        <f>'Gráficas x Modelo'!B40</f>
        <v>77.193625619744168</v>
      </c>
      <c r="C4" s="372">
        <f>'Gráficas x Modelo'!E40</f>
        <v>216.80722379443043</v>
      </c>
      <c r="D4" s="370">
        <f>'Gráficas x Modelo'!K40</f>
        <v>86.181064621822415</v>
      </c>
      <c r="E4" s="369">
        <f>'Gráficas x Modelo'!N40</f>
        <v>230.89675494655316</v>
      </c>
      <c r="F4" s="368">
        <f>'Gráficas x Modelo'!T40</f>
        <v>108.69110882545556</v>
      </c>
      <c r="G4" s="369">
        <f>'Gráficas x Modelo'!W40</f>
        <v>201.71759150450399</v>
      </c>
      <c r="H4" s="368">
        <f>'Gráficas x Modelo'!AC40</f>
        <v>185.87054805366796</v>
      </c>
      <c r="I4" s="369">
        <f>'Gráficas x Modelo'!AF40</f>
        <v>226.69154290619832</v>
      </c>
      <c r="J4" s="368">
        <f>'Gráficas x Modelo'!AL40</f>
        <v>170.89766785139238</v>
      </c>
      <c r="K4" s="369">
        <f>'Gráficas x Modelo'!AO40</f>
        <v>224.84566987113041</v>
      </c>
      <c r="N4">
        <f>C4/0.4875</f>
        <v>444.73276675780602</v>
      </c>
      <c r="O4" s="303">
        <f>E4/0.4875</f>
        <v>473.63436912113468</v>
      </c>
      <c r="P4" s="303">
        <f>G4/0.4875</f>
        <v>413.77967488103383</v>
      </c>
      <c r="Q4" s="303">
        <f>I4/0.4875</f>
        <v>465.00829314091965</v>
      </c>
      <c r="R4" s="303">
        <f>K4/0.4875</f>
        <v>461.22188691513929</v>
      </c>
    </row>
    <row r="5" spans="2:18">
      <c r="B5" s="371">
        <f>'Gráficas x Modelo'!B41</f>
        <v>140.83480755501594</v>
      </c>
      <c r="C5" s="372">
        <f>'Gráficas x Modelo'!E41</f>
        <v>273.38181329606454</v>
      </c>
      <c r="D5" s="370">
        <f>'Gráficas x Modelo'!K41</f>
        <v>154.33469076902966</v>
      </c>
      <c r="E5" s="369">
        <f>'Gráficas x Modelo'!N41</f>
        <v>295.731374980515</v>
      </c>
      <c r="F5" s="368">
        <f>'Gráficas x Modelo'!T41</f>
        <v>177.80657428767441</v>
      </c>
      <c r="G5" s="369">
        <f>'Gráficas x Modelo'!W41</f>
        <v>228.79569130350728</v>
      </c>
      <c r="H5" s="368">
        <f>'Gráficas x Modelo'!AC41</f>
        <v>277.52859443026381</v>
      </c>
      <c r="I5" s="369">
        <f>'Gráficas x Modelo'!AF41</f>
        <v>292.45618561566403</v>
      </c>
      <c r="J5" s="368">
        <f>'Gráficas x Modelo'!AL41</f>
        <v>280.50260079628697</v>
      </c>
      <c r="K5" s="369">
        <f>'Gráficas x Modelo'!AO41</f>
        <v>283.98568171085043</v>
      </c>
      <c r="N5" s="303">
        <f t="shared" ref="N5:N32" si="0">C5/0.4875</f>
        <v>560.783206761158</v>
      </c>
      <c r="O5" s="303">
        <f t="shared" ref="O5:O32" si="1">E5/0.4875</f>
        <v>606.62846149849236</v>
      </c>
      <c r="P5" s="303">
        <f t="shared" ref="P5:P32" si="2">G5/0.4875</f>
        <v>469.32449498155341</v>
      </c>
      <c r="Q5" s="303">
        <f t="shared" ref="Q5:Q32" si="3">I5/0.4875</f>
        <v>599.91012433982371</v>
      </c>
      <c r="R5" s="303">
        <f t="shared" ref="R5:R32" si="4">K5/0.4875</f>
        <v>582.53473171456494</v>
      </c>
    </row>
    <row r="6" spans="2:18">
      <c r="B6" s="371">
        <f>'Gráficas x Modelo'!B42</f>
        <v>320.8888873687456</v>
      </c>
      <c r="C6" s="372">
        <f>'Gráficas x Modelo'!E42</f>
        <v>571.22825120426444</v>
      </c>
      <c r="D6" s="370">
        <f>'Gráficas x Modelo'!K42</f>
        <v>333.26114075958469</v>
      </c>
      <c r="E6" s="369">
        <f>'Gráficas x Modelo'!N42</f>
        <v>533.88829814791711</v>
      </c>
      <c r="F6" s="368">
        <f>'Gráficas x Modelo'!T42</f>
        <v>349.45670914806067</v>
      </c>
      <c r="G6" s="369">
        <f>'Gráficas x Modelo'!W42</f>
        <v>342.6040094801902</v>
      </c>
      <c r="H6" s="368">
        <f>'Gráficas x Modelo'!AC42</f>
        <v>499.84204943630425</v>
      </c>
      <c r="I6" s="369">
        <f>'Gráficas x Modelo'!AF42</f>
        <v>532.39877629986961</v>
      </c>
      <c r="J6" s="368">
        <f>'Gráficas x Modelo'!AL42</f>
        <v>539.66500405879844</v>
      </c>
      <c r="K6" s="369">
        <f>'Gráficas x Modelo'!AO42</f>
        <v>504.16045442254295</v>
      </c>
      <c r="N6" s="303">
        <f t="shared" si="0"/>
        <v>1171.7502588805426</v>
      </c>
      <c r="O6" s="303">
        <f t="shared" si="1"/>
        <v>1095.1554833803427</v>
      </c>
      <c r="P6" s="303">
        <f t="shared" si="2"/>
        <v>702.77745534397991</v>
      </c>
      <c r="Q6" s="303">
        <f t="shared" si="3"/>
        <v>1092.1000539484505</v>
      </c>
      <c r="R6" s="303">
        <f t="shared" si="4"/>
        <v>1034.1752911231652</v>
      </c>
    </row>
    <row r="7" spans="2:18">
      <c r="B7" s="371">
        <f>'Gráficas x Modelo'!B43</f>
        <v>1708.6863133936479</v>
      </c>
      <c r="C7" s="372">
        <f>'Gráficas x Modelo'!E43</f>
        <v>2930.9888002313023</v>
      </c>
      <c r="D7" s="370">
        <f>'Gráficas x Modelo'!K43</f>
        <v>1568.4902252954537</v>
      </c>
      <c r="E7" s="369">
        <f>'Gráficas x Modelo'!N43</f>
        <v>2140.5729097569947</v>
      </c>
      <c r="F7" s="368">
        <f>'Gráficas x Modelo'!T43</f>
        <v>1455.0876918672766</v>
      </c>
      <c r="G7" s="369">
        <f>'Gráficas x Modelo'!W43</f>
        <v>1242.1829894843613</v>
      </c>
      <c r="H7" s="368">
        <f>'Gráficas x Modelo'!AC43</f>
        <v>1942.4626622080868</v>
      </c>
      <c r="I7" s="369">
        <f>'Gráficas x Modelo'!AF43</f>
        <v>2140.4782833269564</v>
      </c>
      <c r="J7" s="368">
        <f>'Gráficas x Modelo'!AL43</f>
        <v>2051.6755804627169</v>
      </c>
      <c r="K7" s="369">
        <f>'Gráficas x Modelo'!AO43</f>
        <v>2009.6930289773172</v>
      </c>
      <c r="N7" s="303">
        <f t="shared" si="0"/>
        <v>6012.2847184231841</v>
      </c>
      <c r="O7" s="303">
        <f t="shared" si="1"/>
        <v>4390.9187892451173</v>
      </c>
      <c r="P7" s="303">
        <f t="shared" si="2"/>
        <v>2548.0676707371513</v>
      </c>
      <c r="Q7" s="303">
        <f t="shared" si="3"/>
        <v>4390.7246837476032</v>
      </c>
      <c r="R7" s="303">
        <f t="shared" si="4"/>
        <v>4122.4472389278299</v>
      </c>
    </row>
    <row r="8" spans="2:18">
      <c r="B8" s="371">
        <f>'Gráficas x Modelo'!B44</f>
        <v>2272.8561724239562</v>
      </c>
      <c r="C8" s="372">
        <f>'Gráficas x Modelo'!E44</f>
        <v>3766.6348873181191</v>
      </c>
      <c r="D8" s="370">
        <f>'Gráficas x Modelo'!K44</f>
        <v>2054.600918907815</v>
      </c>
      <c r="E8" s="369">
        <f>'Gráficas x Modelo'!N44</f>
        <v>2712.2966071490632</v>
      </c>
      <c r="F8" s="368">
        <f>'Gráficas x Modelo'!T44</f>
        <v>1878.8713616220532</v>
      </c>
      <c r="G8" s="369">
        <f>'Gráficas x Modelo'!W44</f>
        <v>1581.7112044411733</v>
      </c>
      <c r="H8" s="368">
        <f>'Gráficas x Modelo'!AC44</f>
        <v>2510.6217853011972</v>
      </c>
      <c r="I8" s="369">
        <f>'Gráficas x Modelo'!AF44</f>
        <v>2711.0911493983413</v>
      </c>
      <c r="J8" s="368">
        <f>'Gráficas x Modelo'!AL44</f>
        <v>2601.0953527520269</v>
      </c>
      <c r="K8" s="369">
        <f>'Gráficas x Modelo'!AO44</f>
        <v>2548.4960841018669</v>
      </c>
      <c r="N8" s="303">
        <f t="shared" si="0"/>
        <v>7726.4305380884498</v>
      </c>
      <c r="O8" s="303">
        <f t="shared" si="1"/>
        <v>5563.6853479980782</v>
      </c>
      <c r="P8" s="303">
        <f t="shared" si="2"/>
        <v>3244.5358039818939</v>
      </c>
      <c r="Q8" s="303">
        <f t="shared" si="3"/>
        <v>5561.2126141504441</v>
      </c>
      <c r="R8" s="303">
        <f t="shared" si="4"/>
        <v>5227.6842750807527</v>
      </c>
    </row>
    <row r="9" spans="2:18">
      <c r="B9" s="371">
        <f>'Gráficas x Modelo'!B45</f>
        <v>2668.6493595629063</v>
      </c>
      <c r="C9" s="372">
        <f>'Gráficas x Modelo'!E45</f>
        <v>4322.4258183735619</v>
      </c>
      <c r="D9" s="370">
        <f>'Gráficas x Modelo'!K45</f>
        <v>2395.2521595360445</v>
      </c>
      <c r="E9" s="369">
        <f>'Gráficas x Modelo'!N45</f>
        <v>3099.8370324436755</v>
      </c>
      <c r="F9" s="368">
        <f>'Gráficas x Modelo'!T45</f>
        <v>2174.0876600215602</v>
      </c>
      <c r="G9" s="369">
        <f>'Gráficas x Modelo'!W45</f>
        <v>1816.0853820970317</v>
      </c>
      <c r="H9" s="368">
        <f>'Gráficas x Modelo'!AC45</f>
        <v>2910.908561695403</v>
      </c>
      <c r="I9" s="369">
        <f>'Gráficas x Modelo'!AF45</f>
        <v>3097.5052472432012</v>
      </c>
      <c r="J9" s="368">
        <f>'Gráficas x Modelo'!AL45</f>
        <v>2978.9184769948406</v>
      </c>
      <c r="K9" s="369">
        <f>'Gráficas x Modelo'!AO45</f>
        <v>2914.4382865775488</v>
      </c>
      <c r="N9" s="303">
        <f t="shared" si="0"/>
        <v>8866.5144992278201</v>
      </c>
      <c r="O9" s="303">
        <f t="shared" si="1"/>
        <v>6358.6400665511292</v>
      </c>
      <c r="P9" s="303">
        <f t="shared" si="2"/>
        <v>3725.3033478913471</v>
      </c>
      <c r="Q9" s="303">
        <f t="shared" si="3"/>
        <v>6353.856917421951</v>
      </c>
      <c r="R9" s="303">
        <f t="shared" si="4"/>
        <v>5978.3349468257411</v>
      </c>
    </row>
    <row r="10" spans="2:18">
      <c r="B10" s="371">
        <f>'Gráficas x Modelo'!B46</f>
        <v>2980.744032410088</v>
      </c>
      <c r="C10" s="372">
        <f>'Gráficas x Modelo'!E46</f>
        <v>4745.3899552663042</v>
      </c>
      <c r="D10" s="370">
        <f>'Gráficas x Modelo'!K46</f>
        <v>2664.219477844254</v>
      </c>
      <c r="E10" s="369">
        <f>'Gráficas x Modelo'!N46</f>
        <v>3399.4153537342768</v>
      </c>
      <c r="F10" s="368">
        <f>'Gráficas x Modelo'!T46</f>
        <v>2406.3581508756383</v>
      </c>
      <c r="G10" s="369">
        <f>'Gráficas x Modelo'!W46</f>
        <v>1999.5465491255254</v>
      </c>
      <c r="H10" s="368">
        <f>'Gráficas x Modelo'!AC46</f>
        <v>3228.202323773121</v>
      </c>
      <c r="I10" s="369">
        <f>'Gráficas x Modelo'!AF46</f>
        <v>3396.0123532599546</v>
      </c>
      <c r="J10" s="368">
        <f>'Gráficas x Modelo'!AL46</f>
        <v>3274.0073147411604</v>
      </c>
      <c r="K10" s="369">
        <f>'Gráficas x Modelo'!AO46</f>
        <v>3197.7074640660039</v>
      </c>
      <c r="N10" s="303">
        <f t="shared" si="0"/>
        <v>9734.1332415719062</v>
      </c>
      <c r="O10" s="303">
        <f t="shared" si="1"/>
        <v>6973.1596999677477</v>
      </c>
      <c r="P10" s="303">
        <f t="shared" si="2"/>
        <v>4101.6339469241548</v>
      </c>
      <c r="Q10" s="303">
        <f t="shared" si="3"/>
        <v>6966.1791861742659</v>
      </c>
      <c r="R10" s="303">
        <f t="shared" si="4"/>
        <v>6559.3999262892394</v>
      </c>
    </row>
    <row r="11" spans="2:18">
      <c r="B11" s="371">
        <f>'Gráficas x Modelo'!B47</f>
        <v>3241.1515145176131</v>
      </c>
      <c r="C11" s="372">
        <f>'Gráficas x Modelo'!E47</f>
        <v>5088.9211619967555</v>
      </c>
      <c r="D11" s="370">
        <f>'Gráficas x Modelo'!K47</f>
        <v>2889.0851917217883</v>
      </c>
      <c r="E11" s="369">
        <f>'Gráficas x Modelo'!N47</f>
        <v>3645.9862348964784</v>
      </c>
      <c r="F11" s="368">
        <f>'Gráficas x Modelo'!T47</f>
        <v>2600.0556370009263</v>
      </c>
      <c r="G11" s="369">
        <f>'Gráficas x Modelo'!W47</f>
        <v>2152.0313763791564</v>
      </c>
      <c r="H11" s="368">
        <f>'Gráficas x Modelo'!AC47</f>
        <v>3494.2768693985568</v>
      </c>
      <c r="I11" s="369">
        <f>'Gráficas x Modelo'!AF47</f>
        <v>3641.5724099160543</v>
      </c>
      <c r="J11" s="368">
        <f>'Gráficas x Modelo'!AL47</f>
        <v>3518.8763439609838</v>
      </c>
      <c r="K11" s="369">
        <f>'Gráficas x Modelo'!AO47</f>
        <v>3431.1050344394762</v>
      </c>
      <c r="N11" s="303">
        <f t="shared" si="0"/>
        <v>10438.812639993344</v>
      </c>
      <c r="O11" s="303">
        <f t="shared" si="1"/>
        <v>7478.9461228645714</v>
      </c>
      <c r="P11" s="303">
        <f t="shared" si="2"/>
        <v>4414.4233361623719</v>
      </c>
      <c r="Q11" s="303">
        <f t="shared" si="3"/>
        <v>7469.8921229047273</v>
      </c>
      <c r="R11" s="303">
        <f t="shared" si="4"/>
        <v>7038.1641732091821</v>
      </c>
    </row>
    <row r="12" spans="2:18">
      <c r="B12" s="371">
        <f>'Gráficas x Modelo'!B48</f>
        <v>3465.9312424468399</v>
      </c>
      <c r="C12" s="372">
        <f>'Gráficas x Modelo'!E48</f>
        <v>5379.0509661028836</v>
      </c>
      <c r="D12" s="370">
        <f>'Gráficas x Modelo'!K48</f>
        <v>3083.6064202755279</v>
      </c>
      <c r="E12" s="369">
        <f>'Gráficas x Modelo'!N48</f>
        <v>3856.6478818476389</v>
      </c>
      <c r="F12" s="368">
        <f>'Gráficas x Modelo'!T48</f>
        <v>2767.2873515899569</v>
      </c>
      <c r="G12" s="369">
        <f>'Gráficas x Modelo'!W48</f>
        <v>2283.3710813229077</v>
      </c>
      <c r="H12" s="368">
        <f>'Gráficas x Modelo'!AC48</f>
        <v>3725.0112174888641</v>
      </c>
      <c r="I12" s="369">
        <f>'Gráficas x Modelo'!AF48</f>
        <v>3851.2790106262601</v>
      </c>
      <c r="J12" s="368">
        <f>'Gráficas x Modelo'!AL48</f>
        <v>3729.5220897925842</v>
      </c>
      <c r="K12" s="369">
        <f>'Gráficas x Modelo'!AO48</f>
        <v>3630.6895165583019</v>
      </c>
      <c r="N12" s="303">
        <f t="shared" si="0"/>
        <v>11033.950699698224</v>
      </c>
      <c r="O12" s="303">
        <f t="shared" si="1"/>
        <v>7911.0725781490028</v>
      </c>
      <c r="P12" s="303">
        <f t="shared" si="2"/>
        <v>4683.8381155341694</v>
      </c>
      <c r="Q12" s="303">
        <f t="shared" si="3"/>
        <v>7900.059508976944</v>
      </c>
      <c r="R12" s="303">
        <f t="shared" si="4"/>
        <v>7447.5682390939528</v>
      </c>
    </row>
    <row r="13" spans="2:18">
      <c r="B13" s="371">
        <f>'Gráficas x Modelo'!B49</f>
        <v>3664.4322491050657</v>
      </c>
      <c r="C13" s="372">
        <f>'Gráficas x Modelo'!E49</f>
        <v>5630.594551968954</v>
      </c>
      <c r="D13" s="370">
        <f>'Gráficas x Modelo'!K49</f>
        <v>3255.7635407753678</v>
      </c>
      <c r="E13" s="369">
        <f>'Gráficas x Modelo'!N49</f>
        <v>4041.1723314661494</v>
      </c>
      <c r="F13" s="368">
        <f>'Gráficas x Modelo'!T49</f>
        <v>2915.0561171948766</v>
      </c>
      <c r="G13" s="369">
        <f>'Gráficas x Modelo'!W49</f>
        <v>2399.2206250545219</v>
      </c>
      <c r="H13" s="368">
        <f>'Gráficas x Modelo'!AC49</f>
        <v>3929.6353494190535</v>
      </c>
      <c r="I13" s="369">
        <f>'Gráficas x Modelo'!AF49</f>
        <v>4034.8982102340319</v>
      </c>
      <c r="J13" s="368">
        <f>'Gráficas x Modelo'!AL49</f>
        <v>3915.1312801316158</v>
      </c>
      <c r="K13" s="369">
        <f>'Gráficas x Modelo'!AO49</f>
        <v>3805.6450567683451</v>
      </c>
      <c r="N13" s="303">
        <f t="shared" si="0"/>
        <v>11549.937542500418</v>
      </c>
      <c r="O13" s="303">
        <f t="shared" si="1"/>
        <v>8289.5842696741529</v>
      </c>
      <c r="P13" s="303">
        <f t="shared" si="2"/>
        <v>4921.4782052400451</v>
      </c>
      <c r="Q13" s="303">
        <f t="shared" si="3"/>
        <v>8276.7142774031418</v>
      </c>
      <c r="R13" s="303">
        <f t="shared" si="4"/>
        <v>7806.45139849917</v>
      </c>
    </row>
    <row r="14" spans="2:18">
      <c r="B14" s="371">
        <f>'Gráficas x Modelo'!B50</f>
        <v>3842.6328992637882</v>
      </c>
      <c r="C14" s="372">
        <f>'Gráficas x Modelo'!E50</f>
        <v>5852.8486033366999</v>
      </c>
      <c r="D14" s="370">
        <f>'Gráficas x Modelo'!K50</f>
        <v>3410.6480272805575</v>
      </c>
      <c r="E14" s="369">
        <f>'Gráficas x Modelo'!N50</f>
        <v>4205.7193056690703</v>
      </c>
      <c r="F14" s="368">
        <f>'Gráficas x Modelo'!T50</f>
        <v>3047.8195797953581</v>
      </c>
      <c r="G14" s="369">
        <f>'Gráficas x Modelo'!W50</f>
        <v>2503.1639519938012</v>
      </c>
      <c r="H14" s="368">
        <f>'Gráficas x Modelo'!AC50</f>
        <v>4114.0494276397903</v>
      </c>
      <c r="I14" s="369">
        <f>'Gráficas x Modelo'!AF50</f>
        <v>4198.584151842495</v>
      </c>
      <c r="J14" s="368">
        <f>'Gráficas x Modelo'!AL50</f>
        <v>4081.5190108827032</v>
      </c>
      <c r="K14" s="369">
        <f>'Gráficas x Modelo'!AO50</f>
        <v>3961.7642195834624</v>
      </c>
      <c r="N14" s="303">
        <f t="shared" si="0"/>
        <v>12005.843288895794</v>
      </c>
      <c r="O14" s="303">
        <f t="shared" si="1"/>
        <v>8627.116524449375</v>
      </c>
      <c r="P14" s="303">
        <f t="shared" si="2"/>
        <v>5134.695286141131</v>
      </c>
      <c r="Q14" s="303">
        <f t="shared" si="3"/>
        <v>8612.4803114717852</v>
      </c>
      <c r="R14" s="303">
        <f t="shared" si="4"/>
        <v>8126.6958350429995</v>
      </c>
    </row>
    <row r="15" spans="2:18">
      <c r="B15" s="371">
        <f>'Gráficas x Modelo'!B51</f>
        <v>4004.6138196916154</v>
      </c>
      <c r="C15" s="372">
        <f>'Gráficas x Modelo'!E51</f>
        <v>6052.0564845341296</v>
      </c>
      <c r="D15" s="370">
        <f>'Gráficas x Modelo'!K51</f>
        <v>3551.7298826470701</v>
      </c>
      <c r="E15" s="369">
        <f>'Gráficas x Modelo'!N51</f>
        <v>4354.4443849459185</v>
      </c>
      <c r="F15" s="368">
        <f>'Gráficas x Modelo'!T51</f>
        <v>3168.610133445633</v>
      </c>
      <c r="G15" s="369">
        <f>'Gráficas x Modelo'!W51</f>
        <v>2597.6304283117502</v>
      </c>
      <c r="H15" s="368">
        <f>'Gráficas x Modelo'!AC51</f>
        <v>4282.2819240759645</v>
      </c>
      <c r="I15" s="369">
        <f>'Gráficas x Modelo'!AF51</f>
        <v>4346.4875749401226</v>
      </c>
      <c r="J15" s="368">
        <f>'Gráficas x Modelo'!AL51</f>
        <v>4232.6229581189891</v>
      </c>
      <c r="K15" s="369">
        <f>'Gráficas x Modelo'!AO51</f>
        <v>4102.9569231574997</v>
      </c>
      <c r="N15" s="303">
        <f t="shared" si="0"/>
        <v>12414.47484007001</v>
      </c>
      <c r="O15" s="303">
        <f t="shared" si="1"/>
        <v>8932.1936101454739</v>
      </c>
      <c r="P15" s="303">
        <f t="shared" si="2"/>
        <v>5328.4726734600008</v>
      </c>
      <c r="Q15" s="303">
        <f t="shared" si="3"/>
        <v>8915.8719485951242</v>
      </c>
      <c r="R15" s="303">
        <f t="shared" si="4"/>
        <v>8416.3218936564099</v>
      </c>
    </row>
    <row r="16" spans="2:18">
      <c r="B16" s="371">
        <f>'Gráficas x Modelo'!B52</f>
        <v>4153.297726834172</v>
      </c>
      <c r="C16" s="372">
        <f>'Gráficas x Modelo'!E52</f>
        <v>6232.626505982912</v>
      </c>
      <c r="D16" s="370">
        <f>'Gráficas x Modelo'!K52</f>
        <v>3681.4919885250201</v>
      </c>
      <c r="E16" s="369">
        <f>'Gráficas x Modelo'!N52</f>
        <v>4490.295004506891</v>
      </c>
      <c r="F16" s="368">
        <f>'Gráficas x Modelo'!T52</f>
        <v>3279.5941472760874</v>
      </c>
      <c r="G16" s="369">
        <f>'Gráficas x Modelo'!W52</f>
        <v>2684.3504678482932</v>
      </c>
      <c r="H16" s="368">
        <f>'Gráficas x Modelo'!AC52</f>
        <v>4437.2202089203365</v>
      </c>
      <c r="I16" s="369">
        <f>'Gráficas x Modelo'!AF52</f>
        <v>4481.5517930588348</v>
      </c>
      <c r="J16" s="368">
        <f>'Gráficas x Modelo'!AL52</f>
        <v>4371.2453589134757</v>
      </c>
      <c r="K16" s="369">
        <f>'Gráficas x Modelo'!AO52</f>
        <v>4231.9976627721589</v>
      </c>
      <c r="N16" s="303">
        <f t="shared" si="0"/>
        <v>12784.874884067513</v>
      </c>
      <c r="O16" s="303">
        <f t="shared" si="1"/>
        <v>9210.8615477064432</v>
      </c>
      <c r="P16" s="303">
        <f t="shared" si="2"/>
        <v>5506.3599340477813</v>
      </c>
      <c r="Q16" s="303">
        <f t="shared" si="3"/>
        <v>9192.9267549924825</v>
      </c>
      <c r="R16" s="303">
        <f t="shared" si="4"/>
        <v>8681.0208467121211</v>
      </c>
    </row>
    <row r="17" spans="2:18">
      <c r="B17" s="371">
        <f>'Gráficas x Modelo'!B53</f>
        <v>4290.8571289832971</v>
      </c>
      <c r="C17" s="372">
        <f>'Gráficas x Modelo'!E53</f>
        <v>6397.7938420978608</v>
      </c>
      <c r="D17" s="370">
        <f>'Gráficas x Modelo'!K53</f>
        <v>3801.7787404369124</v>
      </c>
      <c r="E17" s="369">
        <f>'Gráficas x Modelo'!N53</f>
        <v>4615.4437984331553</v>
      </c>
      <c r="F17" s="368">
        <f>'Gráficas x Modelo'!T53</f>
        <v>3382.3787277112774</v>
      </c>
      <c r="G17" s="369">
        <f>'Gráficas x Modelo'!W53</f>
        <v>2764.6045393883232</v>
      </c>
      <c r="H17" s="368">
        <f>'Gráficas x Modelo'!AC53</f>
        <v>4581.0125352847163</v>
      </c>
      <c r="I17" s="369">
        <f>'Gráficas x Modelo'!AF53</f>
        <v>4605.9459389992517</v>
      </c>
      <c r="J17" s="368">
        <f>'Gráficas x Modelo'!AL53</f>
        <v>4499.4581275780029</v>
      </c>
      <c r="K17" s="369">
        <f>'Gráficas x Modelo'!AO53</f>
        <v>4350.9324704024139</v>
      </c>
      <c r="N17" s="303">
        <f t="shared" si="0"/>
        <v>13123.679676098176</v>
      </c>
      <c r="O17" s="303">
        <f t="shared" si="1"/>
        <v>9467.5770224269854</v>
      </c>
      <c r="P17" s="303">
        <f t="shared" si="2"/>
        <v>5670.9836705401503</v>
      </c>
      <c r="Q17" s="303">
        <f t="shared" si="3"/>
        <v>9448.0942338446184</v>
      </c>
      <c r="R17" s="303">
        <f t="shared" si="4"/>
        <v>8924.9896828767469</v>
      </c>
    </row>
    <row r="18" spans="2:18">
      <c r="B18" s="371">
        <f>'Gráficas x Modelo'!B54</f>
        <v>4418.9552592041191</v>
      </c>
      <c r="C18" s="372">
        <f>'Gráficas x Modelo'!E54</f>
        <v>6550.0067998267932</v>
      </c>
      <c r="D18" s="370">
        <f>'Gráficas x Modelo'!K54</f>
        <v>3914.0016439782912</v>
      </c>
      <c r="E18" s="369">
        <f>'Gráficas x Modelo'!N54</f>
        <v>4731.5420420816181</v>
      </c>
      <c r="F18" s="368">
        <f>'Gráficas x Modelo'!T54</f>
        <v>3478.1923288746425</v>
      </c>
      <c r="G18" s="369">
        <f>'Gráficas x Modelo'!W54</f>
        <v>2839.3693042236505</v>
      </c>
      <c r="H18" s="368">
        <f>'Gráficas x Modelo'!AC54</f>
        <v>4715.3053673650993</v>
      </c>
      <c r="I18" s="369">
        <f>'Gráficas x Modelo'!AF54</f>
        <v>4721.3183023626143</v>
      </c>
      <c r="J18" s="368">
        <f>'Gráficas x Modelo'!AL54</f>
        <v>4618.8404195378689</v>
      </c>
      <c r="K18" s="369">
        <f>'Gráficas x Modelo'!AO54</f>
        <v>4461.3170146474513</v>
      </c>
      <c r="N18" s="303">
        <f t="shared" si="0"/>
        <v>13435.911384260089</v>
      </c>
      <c r="O18" s="303">
        <f t="shared" si="1"/>
        <v>9705.7272658084476</v>
      </c>
      <c r="P18" s="303">
        <f t="shared" si="2"/>
        <v>5824.3472907151809</v>
      </c>
      <c r="Q18" s="303">
        <f t="shared" si="3"/>
        <v>9684.7554920258754</v>
      </c>
      <c r="R18" s="303">
        <f t="shared" si="4"/>
        <v>9151.4195172255404</v>
      </c>
    </row>
    <row r="19" spans="2:18">
      <c r="B19" s="371">
        <f>'Gráficas x Modelo'!B55</f>
        <v>4538.8964641246057</v>
      </c>
      <c r="C19" s="372">
        <f>'Gráficas x Modelo'!E55</f>
        <v>6691.1652025234025</v>
      </c>
      <c r="D19" s="370">
        <f>'Gráficas x Modelo'!K55</f>
        <v>4019.2674347175166</v>
      </c>
      <c r="E19" s="369">
        <f>'Gráficas x Modelo'!N55</f>
        <v>4839.8764307518777</v>
      </c>
      <c r="F19" s="368">
        <f>'Gráficas x Modelo'!T55</f>
        <v>3567.9971444067451</v>
      </c>
      <c r="G19" s="369">
        <f>'Gráficas x Modelo'!W55</f>
        <v>2909.408301374513</v>
      </c>
      <c r="H19" s="368">
        <f>'Gráficas x Modelo'!AC55</f>
        <v>4841.3914406544254</v>
      </c>
      <c r="I19" s="369">
        <f>'Gráficas x Modelo'!AF55</f>
        <v>4828.9530166587074</v>
      </c>
      <c r="J19" s="368">
        <f>'Gráficas x Modelo'!AL55</f>
        <v>4730.6259478610837</v>
      </c>
      <c r="K19" s="369">
        <f>'Gráficas x Modelo'!AO55</f>
        <v>4564.3639388936299</v>
      </c>
      <c r="N19" s="303">
        <f t="shared" si="0"/>
        <v>13725.467082099287</v>
      </c>
      <c r="O19" s="303">
        <f t="shared" si="1"/>
        <v>9927.9516528243639</v>
      </c>
      <c r="P19" s="303">
        <f t="shared" si="2"/>
        <v>5968.0170284605401</v>
      </c>
      <c r="Q19" s="303">
        <f t="shared" si="3"/>
        <v>9905.5446495563228</v>
      </c>
      <c r="R19" s="303">
        <f t="shared" si="4"/>
        <v>9362.7978233715494</v>
      </c>
    </row>
    <row r="20" spans="2:18">
      <c r="B20" s="371">
        <f>'Gráficas x Modelo'!B56</f>
        <v>4651.7243100369569</v>
      </c>
      <c r="C20" s="372">
        <f>'Gráficas x Modelo'!E56</f>
        <v>6822.7742974387229</v>
      </c>
      <c r="D20" s="370">
        <f>'Gráficas x Modelo'!K56</f>
        <v>4118.4615470434255</v>
      </c>
      <c r="E20" s="369">
        <f>'Gráficas x Modelo'!N56</f>
        <v>4941.4705462875836</v>
      </c>
      <c r="F20" s="368">
        <f>'Gráficas x Modelo'!T56</f>
        <v>3652.5622391168959</v>
      </c>
      <c r="G20" s="369">
        <f>'Gráficas x Modelo'!W56</f>
        <v>2975.3308090386695</v>
      </c>
      <c r="H20" s="368">
        <f>'Gráficas x Modelo'!AC56</f>
        <v>4960.3063271659048</v>
      </c>
      <c r="I20" s="369">
        <f>'Gráficas x Modelo'!AF56</f>
        <v>4929.8714506397891</v>
      </c>
      <c r="J20" s="368">
        <f>'Gráficas x Modelo'!AL56</f>
        <v>4835.7985429481623</v>
      </c>
      <c r="K20" s="369">
        <f>'Gráficas x Modelo'!AO56</f>
        <v>4661.038248242292</v>
      </c>
      <c r="N20" s="303">
        <f t="shared" si="0"/>
        <v>13995.43445628456</v>
      </c>
      <c r="O20" s="303">
        <f t="shared" si="1"/>
        <v>10136.349838538634</v>
      </c>
      <c r="P20" s="303">
        <f t="shared" si="2"/>
        <v>6103.2426852075268</v>
      </c>
      <c r="Q20" s="303">
        <f t="shared" si="3"/>
        <v>10112.556821825208</v>
      </c>
      <c r="R20" s="303">
        <f t="shared" si="4"/>
        <v>9561.1040989585472</v>
      </c>
    </row>
    <row r="21" spans="2:18">
      <c r="B21" s="371">
        <f>'Gráficas x Modelo'!B57</f>
        <v>4758.2879534993463</v>
      </c>
      <c r="C21" s="372">
        <f>'Gráficas x Modelo'!E57</f>
        <v>6946.0478896272889</v>
      </c>
      <c r="D21" s="370">
        <f>'Gráficas x Modelo'!K57</f>
        <v>4212.3045226402146</v>
      </c>
      <c r="E21" s="369">
        <f>'Gráficas x Modelo'!N57</f>
        <v>5037.1530178666244</v>
      </c>
      <c r="F21" s="368">
        <f>'Gráficas x Modelo'!T57</f>
        <v>3732.5129170213058</v>
      </c>
      <c r="G21" s="369">
        <f>'Gráficas x Modelo'!W57</f>
        <v>3037.6314917129253</v>
      </c>
      <c r="H21" s="368">
        <f>'Gráficas x Modelo'!AC57</f>
        <v>5072.8937635217317</v>
      </c>
      <c r="I21" s="369">
        <f>'Gráficas x Modelo'!AF57</f>
        <v>5024.900308479032</v>
      </c>
      <c r="J21" s="368">
        <f>'Gráficas x Modelo'!AL57</f>
        <v>4935.1564817725111</v>
      </c>
      <c r="K21" s="369">
        <f>'Gráficas x Modelo'!AO57</f>
        <v>4752.1214051989018</v>
      </c>
      <c r="N21" s="303">
        <f t="shared" si="0"/>
        <v>14248.303363338029</v>
      </c>
      <c r="O21" s="303">
        <f t="shared" si="1"/>
        <v>10332.621575111025</v>
      </c>
      <c r="P21" s="303">
        <f t="shared" si="2"/>
        <v>6231.0389573598468</v>
      </c>
      <c r="Q21" s="303">
        <f t="shared" si="3"/>
        <v>10307.487812264681</v>
      </c>
      <c r="R21" s="303">
        <f t="shared" si="4"/>
        <v>9747.941343997747</v>
      </c>
    </row>
    <row r="22" spans="2:18">
      <c r="B22" s="371">
        <f>'Gráficas x Modelo'!B58</f>
        <v>4859.288434767218</v>
      </c>
      <c r="C22" s="372">
        <f>'Gráficas x Modelo'!E58</f>
        <v>7061.9796453807794</v>
      </c>
      <c r="D22" s="370">
        <f>'Gráficas x Modelo'!K58</f>
        <v>4301.3913218348453</v>
      </c>
      <c r="E22" s="369">
        <f>'Gráficas x Modelo'!N58</f>
        <v>5127.6047629947816</v>
      </c>
      <c r="F22" s="368">
        <f>'Gráficas x Modelo'!T58</f>
        <v>3808.3650919315151</v>
      </c>
      <c r="G22" s="369">
        <f>'Gráficas x Modelo'!W58</f>
        <v>3096.7179482278702</v>
      </c>
      <c r="H22" s="368">
        <f>'Gráficas x Modelo'!AC58</f>
        <v>5179.8512248962224</v>
      </c>
      <c r="I22" s="369">
        <f>'Gráficas x Modelo'!AF58</f>
        <v>5114.7188222044888</v>
      </c>
      <c r="J22" s="368">
        <f>'Gráficas x Modelo'!AL58</f>
        <v>5029.3571623143498</v>
      </c>
      <c r="K22" s="369">
        <f>'Gráficas x Modelo'!AO58</f>
        <v>4838.2557655789042</v>
      </c>
      <c r="N22" s="303">
        <f t="shared" si="0"/>
        <v>14486.112093088779</v>
      </c>
      <c r="O22" s="303">
        <f t="shared" si="1"/>
        <v>10518.163616399552</v>
      </c>
      <c r="P22" s="303">
        <f t="shared" si="2"/>
        <v>6352.2419450828111</v>
      </c>
      <c r="Q22" s="303">
        <f t="shared" si="3"/>
        <v>10491.730917342542</v>
      </c>
      <c r="R22" s="303">
        <f t="shared" si="4"/>
        <v>9924.6272114439071</v>
      </c>
    </row>
    <row r="23" spans="2:18">
      <c r="B23" s="371">
        <f>'Gráficas x Modelo'!B59</f>
        <v>4955.3118187211448</v>
      </c>
      <c r="C23" s="372">
        <f>'Gráficas x Modelo'!E59</f>
        <v>7171.3937190715797</v>
      </c>
      <c r="D23" s="370">
        <f>'Gráficas x Modelo'!K59</f>
        <v>4386.2194468604612</v>
      </c>
      <c r="E23" s="369">
        <f>'Gráficas x Modelo'!N59</f>
        <v>5213.3926125735779</v>
      </c>
      <c r="F23" s="368">
        <f>'Gráficas x Modelo'!T59</f>
        <v>3880.5498538385345</v>
      </c>
      <c r="G23" s="369">
        <f>'Gráficas x Modelo'!W59</f>
        <v>3152.9303664115391</v>
      </c>
      <c r="H23" s="368">
        <f>'Gráficas x Modelo'!AC59</f>
        <v>5281.762560583622</v>
      </c>
      <c r="I23" s="369">
        <f>'Gráficas x Modelo'!AF59</f>
        <v>5199.8923377958508</v>
      </c>
      <c r="J23" s="368">
        <f>'Gráficas x Modelo'!AL59</f>
        <v>5118.9489617191748</v>
      </c>
      <c r="K23" s="369">
        <f>'Gráficas x Modelo'!AO59</f>
        <v>4919.9762152967005</v>
      </c>
      <c r="N23" s="303">
        <f t="shared" si="0"/>
        <v>14710.551218608369</v>
      </c>
      <c r="O23" s="303">
        <f t="shared" si="1"/>
        <v>10694.138692458622</v>
      </c>
      <c r="P23" s="303">
        <f t="shared" si="2"/>
        <v>6467.5494695621319</v>
      </c>
      <c r="Q23" s="303">
        <f t="shared" si="3"/>
        <v>10666.445821119694</v>
      </c>
      <c r="R23" s="303">
        <f t="shared" si="4"/>
        <v>10092.258903172718</v>
      </c>
    </row>
    <row r="24" spans="2:18">
      <c r="B24" s="371">
        <f>'Gráficas x Modelo'!B60</f>
        <v>5046.8534587394024</v>
      </c>
      <c r="C24" s="372">
        <f>'Gráficas x Modelo'!E60</f>
        <v>7274.9815344092713</v>
      </c>
      <c r="D24" s="370">
        <f>'Gráficas x Modelo'!K60</f>
        <v>4467.2095208018682</v>
      </c>
      <c r="E24" s="369">
        <f>'Gráficas x Modelo'!N60</f>
        <v>5294.9938001771234</v>
      </c>
      <c r="F24" s="368">
        <f>'Gráficas x Modelo'!T60</f>
        <v>3949.4314302196062</v>
      </c>
      <c r="G24" s="369">
        <f>'Gráficas x Modelo'!W60</f>
        <v>3206.5558698581817</v>
      </c>
      <c r="H24" s="368">
        <f>'Gráficas x Modelo'!AC60</f>
        <v>5379.121897379965</v>
      </c>
      <c r="I24" s="369">
        <f>'Gráficas x Modelo'!AF60</f>
        <v>5280.8967730311597</v>
      </c>
      <c r="J24" s="368">
        <f>'Gráficas x Modelo'!AL60</f>
        <v>5204.3944801453808</v>
      </c>
      <c r="K24" s="369">
        <f>'Gráficas x Modelo'!AO60</f>
        <v>4997.7332173248005</v>
      </c>
      <c r="N24" s="303">
        <f t="shared" si="0"/>
        <v>14923.039044942096</v>
      </c>
      <c r="O24" s="303">
        <f t="shared" si="1"/>
        <v>10861.525743953074</v>
      </c>
      <c r="P24" s="303">
        <f t="shared" si="2"/>
        <v>6577.5505022731932</v>
      </c>
      <c r="Q24" s="303">
        <f t="shared" si="3"/>
        <v>10832.608765192123</v>
      </c>
      <c r="R24" s="303">
        <f t="shared" si="4"/>
        <v>10251.760445794464</v>
      </c>
    </row>
    <row r="25" spans="2:18">
      <c r="B25" s="371">
        <f>'Gráficas x Modelo'!B61</f>
        <v>5134.3361124641178</v>
      </c>
      <c r="C25" s="372">
        <f>'Gráficas x Modelo'!E61</f>
        <v>7373.3290472486506</v>
      </c>
      <c r="D25" s="370">
        <f>'Gráficas x Modelo'!K61</f>
        <v>4544.7206454643556</v>
      </c>
      <c r="E25" s="369">
        <f>'Gráficas x Modelo'!N61</f>
        <v>5372.8141580974461</v>
      </c>
      <c r="F25" s="368">
        <f>'Gráficas x Modelo'!T61</f>
        <v>4015.3205801222675</v>
      </c>
      <c r="G25" s="369">
        <f>'Gráficas x Modelo'!W61</f>
        <v>3257.8392006641789</v>
      </c>
      <c r="H25" s="368">
        <f>'Gráficas x Modelo'!AC61</f>
        <v>5472.3514946916266</v>
      </c>
      <c r="I25" s="369">
        <f>'Gráficas x Modelo'!AF61</f>
        <v>5358.1367880215512</v>
      </c>
      <c r="J25" s="368">
        <f>'Gráficas x Modelo'!AL61</f>
        <v>5286.0878407432274</v>
      </c>
      <c r="K25" s="369">
        <f>'Gráficas x Modelo'!AO61</f>
        <v>5071.9099401423173</v>
      </c>
      <c r="N25" s="303">
        <f t="shared" si="0"/>
        <v>15124.777532817745</v>
      </c>
      <c r="O25" s="303">
        <f t="shared" si="1"/>
        <v>11021.157247379377</v>
      </c>
      <c r="P25" s="303">
        <f t="shared" si="2"/>
        <v>6682.7470782854953</v>
      </c>
      <c r="Q25" s="303">
        <f t="shared" si="3"/>
        <v>10991.04982158267</v>
      </c>
      <c r="R25" s="303">
        <f t="shared" si="4"/>
        <v>10403.917825932958</v>
      </c>
    </row>
    <row r="26" spans="2:18">
      <c r="B26" s="371">
        <f>'Gráficas x Modelo'!B62</f>
        <v>5218.1237022747164</v>
      </c>
      <c r="C26" s="372">
        <f>'Gráficas x Modelo'!E62</f>
        <v>7466.9373124950143</v>
      </c>
      <c r="D26" s="370">
        <f>'Gráficas x Modelo'!K62</f>
        <v>4619.0620630283629</v>
      </c>
      <c r="E26" s="369">
        <f>'Gráficas x Modelo'!N62</f>
        <v>5447.2018773954596</v>
      </c>
      <c r="F26" s="368">
        <f>'Gráficas x Modelo'!T62</f>
        <v>4078.4847574379037</v>
      </c>
      <c r="G26" s="369">
        <f>'Gráficas x Modelo'!W62</f>
        <v>3306.9908143016355</v>
      </c>
      <c r="H26" s="368">
        <f>'Gráficas x Modelo'!AC62</f>
        <v>5561.8153142961783</v>
      </c>
      <c r="I26" s="369">
        <f>'Gráficas x Modelo'!AF62</f>
        <v>5431.9595244116426</v>
      </c>
      <c r="J26" s="368">
        <f>'Gráficas x Modelo'!AL62</f>
        <v>5364.3677932695746</v>
      </c>
      <c r="K26" s="369">
        <f>'Gráficas x Modelo'!AO62</f>
        <v>5142.8352134041379</v>
      </c>
      <c r="N26" s="303">
        <f t="shared" si="0"/>
        <v>15316.79448716926</v>
      </c>
      <c r="O26" s="303">
        <f t="shared" si="1"/>
        <v>11173.747440811199</v>
      </c>
      <c r="P26" s="303">
        <f t="shared" si="2"/>
        <v>6783.5709011315603</v>
      </c>
      <c r="Q26" s="303">
        <f t="shared" si="3"/>
        <v>11142.48107571619</v>
      </c>
      <c r="R26" s="303">
        <f t="shared" si="4"/>
        <v>10549.405565957206</v>
      </c>
    </row>
    <row r="27" spans="2:18">
      <c r="B27" s="371">
        <f>'Gráficas x Modelo'!B63</f>
        <v>7281.721857409917</v>
      </c>
      <c r="C27" s="372">
        <f>'Gráficas x Modelo'!E63</f>
        <v>9608.448908477596</v>
      </c>
      <c r="D27" s="370">
        <f>'Gráficas x Modelo'!K63</f>
        <v>6485.2509301643213</v>
      </c>
      <c r="E27" s="369">
        <f>'Gráficas x Modelo'!N63</f>
        <v>7240.5338555236522</v>
      </c>
      <c r="F27" s="368">
        <f>'Gráficas x Modelo'!T63</f>
        <v>5654.9907797398464</v>
      </c>
      <c r="G27" s="369">
        <f>'Gráficas x Modelo'!W63</f>
        <v>4531.4855551771989</v>
      </c>
      <c r="H27" s="368">
        <f>'Gráficas x Modelo'!AC63</f>
        <v>7819.0060444337114</v>
      </c>
      <c r="I27" s="369">
        <f>'Gráficas x Modelo'!AF63</f>
        <v>7208.6893415506374</v>
      </c>
      <c r="J27" s="368">
        <f>'Gráficas x Modelo'!AL63</f>
        <v>7311.6268801824799</v>
      </c>
      <c r="K27" s="369">
        <f>'Gráficas x Modelo'!AO63</f>
        <v>6858.7348344266838</v>
      </c>
      <c r="N27" s="303">
        <f t="shared" si="0"/>
        <v>19709.638786620711</v>
      </c>
      <c r="O27" s="303">
        <f t="shared" si="1"/>
        <v>14852.377139535696</v>
      </c>
      <c r="P27" s="303">
        <f t="shared" si="2"/>
        <v>9295.3549849788706</v>
      </c>
      <c r="Q27" s="303">
        <f t="shared" si="3"/>
        <v>14787.055059591052</v>
      </c>
      <c r="R27" s="303">
        <f t="shared" si="4"/>
        <v>14069.199660362428</v>
      </c>
    </row>
    <row r="28" spans="2:18">
      <c r="B28" s="371">
        <f>'Gráficas x Modelo'!B64</f>
        <v>9600.5933622706525</v>
      </c>
      <c r="C28" s="372">
        <f>'Gráficas x Modelo'!E64</f>
        <v>11694.724026096063</v>
      </c>
      <c r="D28" s="370">
        <f>'Gráficas x Modelo'!K64</f>
        <v>8674.1545972795338</v>
      </c>
      <c r="E28" s="369">
        <f>'Gráficas x Modelo'!N64</f>
        <v>9181.5983826269603</v>
      </c>
      <c r="F28" s="368">
        <f>'Gráficas x Modelo'!T64</f>
        <v>7483.6952461626961</v>
      </c>
      <c r="G28" s="369">
        <f>'Gráficas x Modelo'!W64</f>
        <v>5947.0785224504725</v>
      </c>
      <c r="H28" s="368">
        <f>'Gráficas x Modelo'!AC64</f>
        <v>10478.889763409106</v>
      </c>
      <c r="I28" s="369">
        <f>'Gráficas x Modelo'!AF64</f>
        <v>9125.5482176730475</v>
      </c>
      <c r="J28" s="368">
        <f>'Gráficas x Modelo'!AL64</f>
        <v>9570.517208145242</v>
      </c>
      <c r="K28" s="369">
        <f>'Gráficas x Modelo'!AO64</f>
        <v>8729.0164453062935</v>
      </c>
      <c r="N28" s="303">
        <f t="shared" si="0"/>
        <v>23989.177489427821</v>
      </c>
      <c r="O28" s="303">
        <f t="shared" si="1"/>
        <v>18834.047964362995</v>
      </c>
      <c r="P28" s="303">
        <f t="shared" si="2"/>
        <v>12199.135430667637</v>
      </c>
      <c r="Q28" s="303">
        <f t="shared" si="3"/>
        <v>18719.073267021635</v>
      </c>
      <c r="R28" s="303">
        <f t="shared" si="4"/>
        <v>17905.674759602654</v>
      </c>
    </row>
    <row r="29" spans="2:18">
      <c r="B29" s="371">
        <f>'Gráficas x Modelo'!B65</f>
        <v>12008.815292186957</v>
      </c>
      <c r="C29" s="372">
        <f>'Gráficas x Modelo'!E65</f>
        <v>13564.710309566934</v>
      </c>
      <c r="D29" s="370">
        <f>'Gráficas x Modelo'!K65</f>
        <v>11066.14533017334</v>
      </c>
      <c r="E29" s="369">
        <f>'Gráficas x Modelo'!N65</f>
        <v>11119.891828488038</v>
      </c>
      <c r="F29" s="368">
        <f>'Gráficas x Modelo'!T65</f>
        <v>9458.1042398615027</v>
      </c>
      <c r="G29" s="369">
        <f>'Gráficas x Modelo'!W65</f>
        <v>7462.0530606447064</v>
      </c>
      <c r="H29" s="368">
        <f>'Gráficas x Modelo'!AC65</f>
        <v>13376.623486399434</v>
      </c>
      <c r="I29" s="369">
        <f>'Gráficas x Modelo'!AF65</f>
        <v>11033.618607231932</v>
      </c>
      <c r="J29" s="368">
        <f>'Gráficas x Modelo'!AL65</f>
        <v>12029.294977474648</v>
      </c>
      <c r="K29" s="369">
        <f>'Gráficas x Modelo'!AO65</f>
        <v>10610.090320355226</v>
      </c>
      <c r="N29" s="303">
        <f t="shared" si="0"/>
        <v>27825.046788855248</v>
      </c>
      <c r="O29" s="303">
        <f t="shared" si="1"/>
        <v>22810.034519975463</v>
      </c>
      <c r="P29" s="303">
        <f t="shared" si="2"/>
        <v>15306.775509014782</v>
      </c>
      <c r="Q29" s="303">
        <f t="shared" si="3"/>
        <v>22633.063809706528</v>
      </c>
      <c r="R29" s="303">
        <f t="shared" si="4"/>
        <v>21764.287836626107</v>
      </c>
    </row>
    <row r="30" spans="2:18">
      <c r="B30" s="371">
        <f>'Gráficas x Modelo'!B66</f>
        <v>14343.2358385674</v>
      </c>
      <c r="C30" s="372">
        <f>'Gráficas x Modelo'!E66</f>
        <v>15122.035305222884</v>
      </c>
      <c r="D30" s="370">
        <f>'Gráficas x Modelo'!K66</f>
        <v>13516.734517514586</v>
      </c>
      <c r="E30" s="369">
        <f>'Gráficas x Modelo'!N66</f>
        <v>12913.499061312767</v>
      </c>
      <c r="F30" s="368">
        <f>'Gráficas x Modelo'!T66</f>
        <v>11454.600813617313</v>
      </c>
      <c r="G30" s="369">
        <f>'Gráficas x Modelo'!W66</f>
        <v>8961.5164283896829</v>
      </c>
      <c r="H30" s="368">
        <f>'Gráficas x Modelo'!AC66</f>
        <v>16313.064876852526</v>
      </c>
      <c r="I30" s="369">
        <f>'Gráficas x Modelo'!AF66</f>
        <v>12794.409782576111</v>
      </c>
      <c r="J30" s="368">
        <f>'Gráficas x Modelo'!AL66</f>
        <v>14552.196062023886</v>
      </c>
      <c r="K30" s="369">
        <f>'Gráficas x Modelo'!AO66</f>
        <v>12362.687943857256</v>
      </c>
      <c r="N30" s="303">
        <f t="shared" si="0"/>
        <v>31019.5596004572</v>
      </c>
      <c r="O30" s="303">
        <f t="shared" si="1"/>
        <v>26489.228843718494</v>
      </c>
      <c r="P30" s="303">
        <f t="shared" si="2"/>
        <v>18382.597801824992</v>
      </c>
      <c r="Q30" s="303">
        <f t="shared" si="3"/>
        <v>26244.94314374587</v>
      </c>
      <c r="R30" s="303">
        <f t="shared" si="4"/>
        <v>25359.359884835398</v>
      </c>
    </row>
    <row r="31" spans="2:18">
      <c r="B31" s="371">
        <f>'Gráficas x Modelo'!B67</f>
        <v>16478.510858867332</v>
      </c>
      <c r="C31" s="372">
        <f>'Gráficas x Modelo'!E67</f>
        <v>16329.572226160872</v>
      </c>
      <c r="D31" s="370">
        <f>'Gráficas x Modelo'!K67</f>
        <v>15889.110886049273</v>
      </c>
      <c r="E31" s="369">
        <f>'Gráficas x Modelo'!N67</f>
        <v>14459.708309206446</v>
      </c>
      <c r="F31" s="368">
        <f>'Gráficas x Modelo'!T67</f>
        <v>13360.700512457001</v>
      </c>
      <c r="G31" s="369">
        <f>'Gráficas x Modelo'!W67</f>
        <v>10334.595527521875</v>
      </c>
      <c r="H31" s="368">
        <f>'Gráficas x Modelo'!AC67</f>
        <v>19105.475814359706</v>
      </c>
      <c r="I31" s="369">
        <f>'Gráficas x Modelo'!AF67</f>
        <v>14309.183102771911</v>
      </c>
      <c r="J31" s="368">
        <f>'Gráficas x Modelo'!AL67</f>
        <v>17007.982978554039</v>
      </c>
      <c r="K31" s="369">
        <f>'Gráficas x Modelo'!AO67</f>
        <v>13882.740957232529</v>
      </c>
      <c r="N31" s="303">
        <f t="shared" si="0"/>
        <v>33496.558412637685</v>
      </c>
      <c r="O31" s="303">
        <f t="shared" si="1"/>
        <v>29660.940121449119</v>
      </c>
      <c r="P31" s="303">
        <f t="shared" si="2"/>
        <v>21199.170312865386</v>
      </c>
      <c r="Q31" s="303">
        <f t="shared" si="3"/>
        <v>29352.170467224434</v>
      </c>
      <c r="R31" s="303">
        <f t="shared" si="4"/>
        <v>28477.417348169289</v>
      </c>
    </row>
    <row r="32" spans="2:18" ht="15.75" thickBot="1">
      <c r="B32" s="373">
        <f>'Gráficas x Modelo'!B68</f>
        <v>18341.138053285766</v>
      </c>
      <c r="C32" s="374">
        <f>'Gráficas x Modelo'!E68</f>
        <v>17185.728167348087</v>
      </c>
      <c r="D32" s="370">
        <f>'Gráficas x Modelo'!K68</f>
        <v>18077.639332989751</v>
      </c>
      <c r="E32" s="369">
        <f>'Gráficas x Modelo'!N68</f>
        <v>15701.949964352383</v>
      </c>
      <c r="F32" s="368">
        <f>'Gráficas x Modelo'!T68</f>
        <v>15093.926585006691</v>
      </c>
      <c r="G32" s="369">
        <f>'Gráficas x Modelo'!W68</f>
        <v>11494.454491370692</v>
      </c>
      <c r="H32" s="368">
        <f>'Gráficas x Modelo'!AC68</f>
        <v>21622.073131051919</v>
      </c>
      <c r="I32" s="369">
        <f>'Gráficas x Modelo'!AF68</f>
        <v>15524.597572131521</v>
      </c>
      <c r="J32" s="368">
        <f>'Gráficas x Modelo'!AL68</f>
        <v>19291.878333326178</v>
      </c>
      <c r="K32" s="369">
        <f>'Gráficas x Modelo'!AO68</f>
        <v>15110.176850817534</v>
      </c>
      <c r="N32" s="303">
        <f t="shared" si="0"/>
        <v>35252.77572789351</v>
      </c>
      <c r="O32" s="303">
        <f t="shared" si="1"/>
        <v>32209.128132004891</v>
      </c>
      <c r="P32" s="303">
        <f t="shared" si="2"/>
        <v>23578.368187427062</v>
      </c>
      <c r="Q32" s="303">
        <f t="shared" si="3"/>
        <v>31845.328353090299</v>
      </c>
      <c r="R32" s="303">
        <f t="shared" si="4"/>
        <v>30995.234565779556</v>
      </c>
    </row>
    <row r="34" spans="10:11">
      <c r="J34" s="303">
        <v>10</v>
      </c>
      <c r="K34">
        <v>25000</v>
      </c>
    </row>
  </sheetData>
  <mergeCells count="7">
    <mergeCell ref="N2:R2"/>
    <mergeCell ref="B1:K1"/>
    <mergeCell ref="B2:C2"/>
    <mergeCell ref="D2:E2"/>
    <mergeCell ref="F2:G2"/>
    <mergeCell ref="H2:I2"/>
    <mergeCell ref="J2:K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EF111"/>
  <sheetViews>
    <sheetView topLeftCell="R106" zoomScale="90" zoomScaleNormal="90" workbookViewId="0">
      <selection activeCell="AD142" sqref="AD142"/>
    </sheetView>
  </sheetViews>
  <sheetFormatPr baseColWidth="10" defaultRowHeight="15"/>
  <cols>
    <col min="1" max="1" width="11.42578125" style="303"/>
    <col min="2" max="9" width="11.42578125" style="303" customWidth="1"/>
    <col min="10" max="46" width="11.42578125" style="303"/>
    <col min="47" max="47" width="11.42578125" style="4"/>
    <col min="48" max="97" width="11.42578125" style="303"/>
    <col min="98" max="98" width="11.42578125" style="4"/>
    <col min="99" max="100" width="11.42578125" style="303"/>
    <col min="101" max="101" width="28.42578125" style="303" bestFit="1" customWidth="1"/>
    <col min="102" max="108" width="11.42578125" style="303"/>
    <col min="109" max="109" width="11.42578125" style="4"/>
    <col min="110" max="16384" width="11.42578125" style="303"/>
  </cols>
  <sheetData>
    <row r="1" spans="1:136" ht="15.75" thickBot="1"/>
    <row r="2" spans="1:136" ht="15.75" customHeight="1" thickBot="1">
      <c r="B2" s="480" t="s">
        <v>101</v>
      </c>
      <c r="C2" s="481"/>
      <c r="D2" s="481"/>
      <c r="E2" s="481"/>
      <c r="F2" s="481"/>
      <c r="G2" s="481"/>
      <c r="H2" s="481"/>
      <c r="I2" s="482"/>
      <c r="K2" s="480" t="s">
        <v>106</v>
      </c>
      <c r="L2" s="481"/>
      <c r="M2" s="481"/>
      <c r="N2" s="481"/>
      <c r="O2" s="481"/>
      <c r="P2" s="481"/>
      <c r="Q2" s="481"/>
      <c r="R2" s="482"/>
      <c r="T2" s="480" t="s">
        <v>15</v>
      </c>
      <c r="U2" s="481"/>
      <c r="V2" s="481"/>
      <c r="W2" s="481"/>
      <c r="X2" s="481"/>
      <c r="Y2" s="481"/>
      <c r="Z2" s="481"/>
      <c r="AA2" s="482"/>
      <c r="AC2" s="480" t="s">
        <v>107</v>
      </c>
      <c r="AD2" s="481"/>
      <c r="AE2" s="481"/>
      <c r="AF2" s="481"/>
      <c r="AG2" s="481"/>
      <c r="AH2" s="481"/>
      <c r="AI2" s="481"/>
      <c r="AJ2" s="482"/>
      <c r="AL2" s="480" t="s">
        <v>108</v>
      </c>
      <c r="AM2" s="481"/>
      <c r="AN2" s="481"/>
      <c r="AO2" s="481"/>
      <c r="AP2" s="481"/>
      <c r="AQ2" s="481"/>
      <c r="AR2" s="481"/>
      <c r="AS2" s="482"/>
      <c r="AW2" s="480" t="s">
        <v>123</v>
      </c>
      <c r="AX2" s="481"/>
      <c r="AY2" s="481"/>
      <c r="AZ2" s="481"/>
      <c r="BA2" s="481"/>
      <c r="BB2" s="481"/>
      <c r="BC2" s="481"/>
      <c r="BD2" s="482"/>
      <c r="BG2" s="480" t="s">
        <v>124</v>
      </c>
      <c r="BH2" s="481"/>
      <c r="BI2" s="481"/>
      <c r="BJ2" s="481"/>
      <c r="BK2" s="481"/>
      <c r="BL2" s="481"/>
      <c r="BM2" s="481"/>
      <c r="BN2" s="482"/>
      <c r="BQ2" s="480" t="s">
        <v>125</v>
      </c>
      <c r="BR2" s="481"/>
      <c r="BS2" s="481"/>
      <c r="BT2" s="481"/>
      <c r="BU2" s="481"/>
      <c r="BV2" s="481"/>
      <c r="BW2" s="481"/>
      <c r="BX2" s="482"/>
      <c r="CA2" s="480" t="s">
        <v>126</v>
      </c>
      <c r="CB2" s="481"/>
      <c r="CC2" s="481"/>
      <c r="CD2" s="481"/>
      <c r="CE2" s="481"/>
      <c r="CF2" s="481"/>
      <c r="CG2" s="481"/>
      <c r="CH2" s="482"/>
      <c r="CK2" s="480" t="s">
        <v>119</v>
      </c>
      <c r="CL2" s="481"/>
      <c r="CM2" s="481"/>
      <c r="CN2" s="481"/>
      <c r="CO2" s="481"/>
      <c r="CP2" s="481"/>
      <c r="CQ2" s="481"/>
      <c r="CR2" s="482"/>
      <c r="CV2" s="480" t="s">
        <v>163</v>
      </c>
      <c r="CW2" s="481"/>
      <c r="CX2" s="481"/>
      <c r="CY2" s="481"/>
      <c r="CZ2" s="481"/>
      <c r="DA2" s="481"/>
      <c r="DB2" s="481"/>
      <c r="DC2" s="482"/>
      <c r="DG2" s="480" t="s">
        <v>164</v>
      </c>
      <c r="DH2" s="481"/>
      <c r="DI2" s="481"/>
      <c r="DJ2" s="481"/>
      <c r="DK2" s="481"/>
      <c r="DL2" s="481"/>
      <c r="DM2" s="481"/>
      <c r="DN2" s="482"/>
      <c r="DP2" s="480" t="s">
        <v>165</v>
      </c>
      <c r="DQ2" s="481"/>
      <c r="DR2" s="481"/>
      <c r="DS2" s="481"/>
      <c r="DT2" s="481"/>
      <c r="DU2" s="481"/>
      <c r="DV2" s="481"/>
      <c r="DW2" s="482"/>
      <c r="DY2" s="480" t="s">
        <v>166</v>
      </c>
      <c r="DZ2" s="481"/>
      <c r="EA2" s="481"/>
      <c r="EB2" s="481"/>
      <c r="EC2" s="481"/>
      <c r="ED2" s="481"/>
      <c r="EE2" s="481"/>
      <c r="EF2" s="482"/>
    </row>
    <row r="3" spans="1:136">
      <c r="B3" s="483" t="s">
        <v>105</v>
      </c>
      <c r="C3" s="483" t="s">
        <v>104</v>
      </c>
      <c r="D3" s="486" t="s">
        <v>61</v>
      </c>
      <c r="E3" s="487"/>
      <c r="F3" s="486" t="s">
        <v>62</v>
      </c>
      <c r="G3" s="487"/>
      <c r="H3" s="486" t="s">
        <v>56</v>
      </c>
      <c r="I3" s="487"/>
      <c r="K3" s="483" t="s">
        <v>105</v>
      </c>
      <c r="L3" s="483" t="s">
        <v>104</v>
      </c>
      <c r="M3" s="486" t="s">
        <v>61</v>
      </c>
      <c r="N3" s="487"/>
      <c r="O3" s="486" t="s">
        <v>62</v>
      </c>
      <c r="P3" s="487"/>
      <c r="Q3" s="486" t="s">
        <v>56</v>
      </c>
      <c r="R3" s="487"/>
      <c r="T3" s="483" t="s">
        <v>105</v>
      </c>
      <c r="U3" s="483" t="s">
        <v>104</v>
      </c>
      <c r="V3" s="486" t="s">
        <v>61</v>
      </c>
      <c r="W3" s="487"/>
      <c r="X3" s="486" t="s">
        <v>62</v>
      </c>
      <c r="Y3" s="487"/>
      <c r="Z3" s="486" t="s">
        <v>56</v>
      </c>
      <c r="AA3" s="487"/>
      <c r="AC3" s="483" t="s">
        <v>105</v>
      </c>
      <c r="AD3" s="483" t="s">
        <v>104</v>
      </c>
      <c r="AE3" s="486" t="s">
        <v>61</v>
      </c>
      <c r="AF3" s="487"/>
      <c r="AG3" s="486" t="s">
        <v>62</v>
      </c>
      <c r="AH3" s="487"/>
      <c r="AI3" s="486" t="s">
        <v>56</v>
      </c>
      <c r="AJ3" s="487"/>
      <c r="AL3" s="483" t="s">
        <v>105</v>
      </c>
      <c r="AM3" s="483" t="s">
        <v>104</v>
      </c>
      <c r="AN3" s="486" t="s">
        <v>61</v>
      </c>
      <c r="AO3" s="487"/>
      <c r="AP3" s="486" t="s">
        <v>62</v>
      </c>
      <c r="AQ3" s="487"/>
      <c r="AR3" s="486" t="s">
        <v>56</v>
      </c>
      <c r="AS3" s="487"/>
      <c r="AW3" s="483" t="s">
        <v>105</v>
      </c>
      <c r="AX3" s="483" t="s">
        <v>104</v>
      </c>
      <c r="AY3" s="486" t="s">
        <v>61</v>
      </c>
      <c r="AZ3" s="487"/>
      <c r="BA3" s="486" t="s">
        <v>62</v>
      </c>
      <c r="BB3" s="487"/>
      <c r="BC3" s="486" t="s">
        <v>56</v>
      </c>
      <c r="BD3" s="487"/>
      <c r="BG3" s="483" t="s">
        <v>105</v>
      </c>
      <c r="BH3" s="483" t="s">
        <v>104</v>
      </c>
      <c r="BI3" s="486" t="s">
        <v>61</v>
      </c>
      <c r="BJ3" s="487"/>
      <c r="BK3" s="486" t="s">
        <v>62</v>
      </c>
      <c r="BL3" s="487"/>
      <c r="BM3" s="486" t="s">
        <v>56</v>
      </c>
      <c r="BN3" s="487"/>
      <c r="BQ3" s="483" t="s">
        <v>105</v>
      </c>
      <c r="BR3" s="483" t="s">
        <v>104</v>
      </c>
      <c r="BS3" s="486" t="s">
        <v>61</v>
      </c>
      <c r="BT3" s="487"/>
      <c r="BU3" s="486" t="s">
        <v>62</v>
      </c>
      <c r="BV3" s="487"/>
      <c r="BW3" s="486" t="s">
        <v>56</v>
      </c>
      <c r="BX3" s="487"/>
      <c r="CA3" s="483" t="s">
        <v>105</v>
      </c>
      <c r="CB3" s="483" t="s">
        <v>104</v>
      </c>
      <c r="CC3" s="486" t="s">
        <v>61</v>
      </c>
      <c r="CD3" s="487"/>
      <c r="CE3" s="486" t="s">
        <v>62</v>
      </c>
      <c r="CF3" s="487"/>
      <c r="CG3" s="486" t="s">
        <v>56</v>
      </c>
      <c r="CH3" s="487"/>
      <c r="CK3" s="483" t="s">
        <v>105</v>
      </c>
      <c r="CL3" s="483" t="s">
        <v>104</v>
      </c>
      <c r="CM3" s="486" t="s">
        <v>61</v>
      </c>
      <c r="CN3" s="487"/>
      <c r="CO3" s="486" t="s">
        <v>62</v>
      </c>
      <c r="CP3" s="487"/>
      <c r="CQ3" s="486" t="s">
        <v>56</v>
      </c>
      <c r="CR3" s="487"/>
      <c r="CV3" s="483" t="s">
        <v>105</v>
      </c>
      <c r="CW3" s="483" t="s">
        <v>104</v>
      </c>
      <c r="CX3" s="486" t="s">
        <v>61</v>
      </c>
      <c r="CY3" s="487"/>
      <c r="CZ3" s="486" t="s">
        <v>62</v>
      </c>
      <c r="DA3" s="487"/>
      <c r="DB3" s="486" t="s">
        <v>56</v>
      </c>
      <c r="DC3" s="487"/>
      <c r="DG3" s="483" t="s">
        <v>105</v>
      </c>
      <c r="DH3" s="483" t="s">
        <v>104</v>
      </c>
      <c r="DI3" s="486" t="s">
        <v>61</v>
      </c>
      <c r="DJ3" s="487"/>
      <c r="DK3" s="486" t="s">
        <v>62</v>
      </c>
      <c r="DL3" s="487"/>
      <c r="DM3" s="486" t="s">
        <v>56</v>
      </c>
      <c r="DN3" s="487"/>
      <c r="DP3" s="483" t="s">
        <v>105</v>
      </c>
      <c r="DQ3" s="483" t="s">
        <v>104</v>
      </c>
      <c r="DR3" s="486" t="s">
        <v>61</v>
      </c>
      <c r="DS3" s="487"/>
      <c r="DT3" s="486" t="s">
        <v>62</v>
      </c>
      <c r="DU3" s="487"/>
      <c r="DV3" s="486" t="s">
        <v>56</v>
      </c>
      <c r="DW3" s="487"/>
      <c r="DY3" s="483" t="s">
        <v>105</v>
      </c>
      <c r="DZ3" s="483" t="s">
        <v>104</v>
      </c>
      <c r="EA3" s="486" t="s">
        <v>61</v>
      </c>
      <c r="EB3" s="487"/>
      <c r="EC3" s="486" t="s">
        <v>62</v>
      </c>
      <c r="ED3" s="487"/>
      <c r="EE3" s="486" t="s">
        <v>56</v>
      </c>
      <c r="EF3" s="487"/>
    </row>
    <row r="4" spans="1:136" ht="15.75" thickBot="1">
      <c r="B4" s="484"/>
      <c r="C4" s="485"/>
      <c r="D4" s="273" t="s">
        <v>102</v>
      </c>
      <c r="E4" s="263" t="s">
        <v>103</v>
      </c>
      <c r="F4" s="273" t="s">
        <v>102</v>
      </c>
      <c r="G4" s="263" t="s">
        <v>103</v>
      </c>
      <c r="H4" s="273" t="s">
        <v>102</v>
      </c>
      <c r="I4" s="263" t="s">
        <v>103</v>
      </c>
      <c r="K4" s="485"/>
      <c r="L4" s="485"/>
      <c r="M4" s="273" t="s">
        <v>102</v>
      </c>
      <c r="N4" s="263" t="s">
        <v>103</v>
      </c>
      <c r="O4" s="273" t="s">
        <v>102</v>
      </c>
      <c r="P4" s="263" t="s">
        <v>103</v>
      </c>
      <c r="Q4" s="273" t="s">
        <v>102</v>
      </c>
      <c r="R4" s="263" t="s">
        <v>103</v>
      </c>
      <c r="T4" s="484"/>
      <c r="U4" s="485"/>
      <c r="V4" s="273" t="s">
        <v>102</v>
      </c>
      <c r="W4" s="263" t="s">
        <v>103</v>
      </c>
      <c r="X4" s="273" t="s">
        <v>102</v>
      </c>
      <c r="Y4" s="263" t="s">
        <v>103</v>
      </c>
      <c r="Z4" s="273" t="s">
        <v>102</v>
      </c>
      <c r="AA4" s="263" t="s">
        <v>103</v>
      </c>
      <c r="AC4" s="484"/>
      <c r="AD4" s="485"/>
      <c r="AE4" s="273" t="s">
        <v>102</v>
      </c>
      <c r="AF4" s="263" t="s">
        <v>103</v>
      </c>
      <c r="AG4" s="273" t="s">
        <v>102</v>
      </c>
      <c r="AH4" s="263" t="s">
        <v>103</v>
      </c>
      <c r="AI4" s="273" t="s">
        <v>102</v>
      </c>
      <c r="AJ4" s="263" t="s">
        <v>103</v>
      </c>
      <c r="AL4" s="484"/>
      <c r="AM4" s="485"/>
      <c r="AN4" s="273" t="s">
        <v>102</v>
      </c>
      <c r="AO4" s="263" t="s">
        <v>103</v>
      </c>
      <c r="AP4" s="273" t="s">
        <v>102</v>
      </c>
      <c r="AQ4" s="263" t="s">
        <v>103</v>
      </c>
      <c r="AR4" s="273" t="s">
        <v>102</v>
      </c>
      <c r="AS4" s="263" t="s">
        <v>103</v>
      </c>
      <c r="AW4" s="484"/>
      <c r="AX4" s="485"/>
      <c r="AY4" s="273" t="s">
        <v>102</v>
      </c>
      <c r="AZ4" s="263" t="s">
        <v>103</v>
      </c>
      <c r="BA4" s="273" t="s">
        <v>102</v>
      </c>
      <c r="BB4" s="263" t="s">
        <v>103</v>
      </c>
      <c r="BC4" s="273" t="s">
        <v>102</v>
      </c>
      <c r="BD4" s="263" t="s">
        <v>103</v>
      </c>
      <c r="BG4" s="484"/>
      <c r="BH4" s="485"/>
      <c r="BI4" s="273" t="s">
        <v>102</v>
      </c>
      <c r="BJ4" s="263" t="s">
        <v>103</v>
      </c>
      <c r="BK4" s="273" t="s">
        <v>102</v>
      </c>
      <c r="BL4" s="263" t="s">
        <v>103</v>
      </c>
      <c r="BM4" s="273" t="s">
        <v>102</v>
      </c>
      <c r="BN4" s="263" t="s">
        <v>103</v>
      </c>
      <c r="BQ4" s="484"/>
      <c r="BR4" s="485"/>
      <c r="BS4" s="273" t="s">
        <v>102</v>
      </c>
      <c r="BT4" s="263" t="s">
        <v>103</v>
      </c>
      <c r="BU4" s="273" t="s">
        <v>102</v>
      </c>
      <c r="BV4" s="263" t="s">
        <v>103</v>
      </c>
      <c r="BW4" s="273" t="s">
        <v>102</v>
      </c>
      <c r="BX4" s="263" t="s">
        <v>103</v>
      </c>
      <c r="CA4" s="484"/>
      <c r="CB4" s="485"/>
      <c r="CC4" s="273" t="s">
        <v>102</v>
      </c>
      <c r="CD4" s="263" t="s">
        <v>103</v>
      </c>
      <c r="CE4" s="273" t="s">
        <v>102</v>
      </c>
      <c r="CF4" s="263" t="s">
        <v>103</v>
      </c>
      <c r="CG4" s="273" t="s">
        <v>102</v>
      </c>
      <c r="CH4" s="263" t="s">
        <v>103</v>
      </c>
      <c r="CK4" s="484"/>
      <c r="CL4" s="485"/>
      <c r="CM4" s="273" t="s">
        <v>102</v>
      </c>
      <c r="CN4" s="263" t="s">
        <v>103</v>
      </c>
      <c r="CO4" s="273" t="s">
        <v>102</v>
      </c>
      <c r="CP4" s="263" t="s">
        <v>103</v>
      </c>
      <c r="CQ4" s="273" t="s">
        <v>102</v>
      </c>
      <c r="CR4" s="263" t="s">
        <v>103</v>
      </c>
      <c r="CV4" s="484"/>
      <c r="CW4" s="485"/>
      <c r="CX4" s="273" t="s">
        <v>102</v>
      </c>
      <c r="CY4" s="263" t="s">
        <v>103</v>
      </c>
      <c r="CZ4" s="273" t="s">
        <v>102</v>
      </c>
      <c r="DA4" s="263" t="s">
        <v>103</v>
      </c>
      <c r="DB4" s="273" t="s">
        <v>102</v>
      </c>
      <c r="DC4" s="263" t="s">
        <v>103</v>
      </c>
      <c r="DG4" s="484"/>
      <c r="DH4" s="485"/>
      <c r="DI4" s="273" t="s">
        <v>102</v>
      </c>
      <c r="DJ4" s="263" t="s">
        <v>103</v>
      </c>
      <c r="DK4" s="273" t="s">
        <v>102</v>
      </c>
      <c r="DL4" s="263" t="s">
        <v>103</v>
      </c>
      <c r="DM4" s="273" t="s">
        <v>102</v>
      </c>
      <c r="DN4" s="263" t="s">
        <v>103</v>
      </c>
      <c r="DP4" s="484"/>
      <c r="DQ4" s="485"/>
      <c r="DR4" s="273" t="s">
        <v>102</v>
      </c>
      <c r="DS4" s="263" t="s">
        <v>103</v>
      </c>
      <c r="DT4" s="273" t="s">
        <v>102</v>
      </c>
      <c r="DU4" s="263" t="s">
        <v>103</v>
      </c>
      <c r="DV4" s="273" t="s">
        <v>102</v>
      </c>
      <c r="DW4" s="263" t="s">
        <v>103</v>
      </c>
      <c r="DY4" s="484"/>
      <c r="DZ4" s="485"/>
      <c r="EA4" s="273" t="s">
        <v>102</v>
      </c>
      <c r="EB4" s="263" t="s">
        <v>103</v>
      </c>
      <c r="EC4" s="273" t="s">
        <v>102</v>
      </c>
      <c r="ED4" s="263" t="s">
        <v>103</v>
      </c>
      <c r="EE4" s="273" t="s">
        <v>102</v>
      </c>
      <c r="EF4" s="263" t="s">
        <v>103</v>
      </c>
    </row>
    <row r="5" spans="1:136">
      <c r="A5" s="255">
        <f>Módulo1!N13</f>
        <v>-4</v>
      </c>
      <c r="B5" s="267">
        <f>Módulo1!O13</f>
        <v>1.8875814392934021</v>
      </c>
      <c r="C5" s="270">
        <f>Módulo1!S13</f>
        <v>2.6219542679859837</v>
      </c>
      <c r="D5" s="274">
        <f>Módulo1!AC13</f>
        <v>2.5131208110199119</v>
      </c>
      <c r="E5" s="264">
        <f>Módulo1!AV13</f>
        <v>2.3360737483543286</v>
      </c>
      <c r="F5" s="274">
        <f>Módulo1!AK13</f>
        <v>2.6254363663127664</v>
      </c>
      <c r="G5" s="264">
        <f>Módulo1!AY13</f>
        <v>2.3574679904073634</v>
      </c>
      <c r="H5" s="274">
        <f>Módulo1!AS13</f>
        <v>2.9025484946000515</v>
      </c>
      <c r="I5" s="264">
        <f>Módulo1!BB13</f>
        <v>2.4805233821702113</v>
      </c>
      <c r="K5" s="267">
        <f>Módulo1!BI13</f>
        <v>1.9354118547619443</v>
      </c>
      <c r="L5" s="277">
        <f>Módulo1!BM13</f>
        <v>2.5910221744474837</v>
      </c>
      <c r="M5" s="274">
        <f>Módulo1!BW13</f>
        <v>2.7074623000409037</v>
      </c>
      <c r="N5" s="264">
        <f>Módulo1!CP13</f>
        <v>2.3634178293281387</v>
      </c>
      <c r="O5" s="274">
        <f>Módulo1!CE13</f>
        <v>2.7724562169368179</v>
      </c>
      <c r="P5" s="264">
        <f>Módulo1!CS13</f>
        <v>2.3815754560047924</v>
      </c>
      <c r="Q5" s="274">
        <f>Módulo1!CM13</f>
        <v>3.0784615516045828</v>
      </c>
      <c r="R5" s="264">
        <f>Módulo1!CV13</f>
        <v>2.5484615650266256</v>
      </c>
      <c r="T5" s="267">
        <f>Módulo1!DB13</f>
        <v>2.0361940192843342</v>
      </c>
      <c r="U5" s="270">
        <f>Módulo1!DF13</f>
        <v>2.3548513541455871</v>
      </c>
      <c r="V5" s="274">
        <f>Módulo1!DP13</f>
        <v>2.3902697768488808</v>
      </c>
      <c r="W5" s="264">
        <f>Módulo1!EI13</f>
        <v>2.3047437740689509</v>
      </c>
      <c r="X5" s="274">
        <f>Módulo1!DX13</f>
        <v>2.4564869667779172</v>
      </c>
      <c r="Y5" s="264">
        <f>Módulo1!EL13</f>
        <v>2.3131476433177767</v>
      </c>
      <c r="Z5" s="274">
        <f>Módulo1!EF13</f>
        <v>2.7676735359875919</v>
      </c>
      <c r="AA5" s="264">
        <f>Módulo1!EO13</f>
        <v>2.4061745196593605</v>
      </c>
      <c r="AC5" s="267">
        <f>Módulo1!EU13</f>
        <v>2.2692105794916486</v>
      </c>
      <c r="AD5" s="270">
        <f>Módulo1!EY13</f>
        <v>2.6619925300746563</v>
      </c>
      <c r="AE5" s="274">
        <f>Módulo1!FI13</f>
        <v>2.7317426758742838</v>
      </c>
      <c r="AF5" s="264">
        <f>Módulo1!GB13</f>
        <v>2.3554353183722987</v>
      </c>
      <c r="AG5" s="274">
        <f>Módulo1!FQ13</f>
        <v>2.796383730591951</v>
      </c>
      <c r="AH5" s="264">
        <f>Módulo1!GE13</f>
        <v>2.3742297526677225</v>
      </c>
      <c r="AI5" s="274">
        <f>Módulo1!FY13</f>
        <v>3.1008009414100206</v>
      </c>
      <c r="AJ5" s="264">
        <f>Módulo1!GH13</f>
        <v>2.5451569624874248</v>
      </c>
      <c r="AL5" s="267">
        <f>Módulo1!GN13</f>
        <v>2.232736136177834</v>
      </c>
      <c r="AM5" s="270">
        <f>Módulo1!GR13</f>
        <v>2.639372676916929</v>
      </c>
      <c r="AN5" s="274">
        <f>Módulo1!HB13</f>
        <v>2.7002168345335638</v>
      </c>
      <c r="AO5" s="264">
        <f>Módulo1!HU13</f>
        <v>2.3518845282429335</v>
      </c>
      <c r="AP5" s="274">
        <f>Módulo1!HJ13</f>
        <v>2.7645143943387067</v>
      </c>
      <c r="AQ5" s="264">
        <f>Módulo1!HX13</f>
        <v>2.3688320249101524</v>
      </c>
      <c r="AR5" s="274">
        <f>Módulo1!HR13</f>
        <v>3.0673088608480867</v>
      </c>
      <c r="AS5" s="264">
        <f>Módulo1!IA13</f>
        <v>2.5278222407994408</v>
      </c>
      <c r="AW5" s="267">
        <f>'Módulo 2'!O13</f>
        <v>2.284592711548378</v>
      </c>
      <c r="AX5" s="270">
        <f>'Módulo 2'!S13</f>
        <v>2.5778940567803064</v>
      </c>
      <c r="AY5" s="274">
        <f>'Módulo 2'!AC13</f>
        <v>2.8368928301441514</v>
      </c>
      <c r="AZ5" s="264">
        <f>'Módulo 2'!AV13</f>
        <v>2.3848341638496362</v>
      </c>
      <c r="BA5" s="274">
        <f>'Módulo 2'!AK13</f>
        <v>2.8818566973231601</v>
      </c>
      <c r="BB5" s="264">
        <f>'Módulo 2'!AY13</f>
        <v>2.404564570055554</v>
      </c>
      <c r="BC5" s="274">
        <f>'Módulo 2'!AS13</f>
        <v>3.0491613511083488</v>
      </c>
      <c r="BD5" s="264">
        <f>'Módulo 2'!BB13</f>
        <v>2.5107834975448062</v>
      </c>
      <c r="BG5" s="267">
        <f>'Módulo 2'!BI13</f>
        <v>2.3045115076474296</v>
      </c>
      <c r="BH5" s="270">
        <f>'Módulo 2'!BM13</f>
        <v>2.6449035066790185</v>
      </c>
      <c r="BI5" s="274">
        <f>'Módulo 2'!BW13</f>
        <v>2.9205628683936391</v>
      </c>
      <c r="BJ5" s="264">
        <f>'Módulo 2'!CP13</f>
        <v>2.4505140383042865</v>
      </c>
      <c r="BK5" s="274">
        <f>'Módulo 2'!CE13</f>
        <v>2.9704768451042312</v>
      </c>
      <c r="BL5" s="264">
        <f>'Módulo 2'!CS13</f>
        <v>2.4771468953572118</v>
      </c>
      <c r="BM5" s="274">
        <f>'Módulo 2'!CM13</f>
        <v>3.3408516039153993</v>
      </c>
      <c r="BN5" s="264">
        <f>'Módulo 2'!CV13</f>
        <v>2.7955658291720296</v>
      </c>
      <c r="BQ5" s="267">
        <f>'Módulo 2'!DB13</f>
        <v>1.9088584905624375</v>
      </c>
      <c r="BR5" s="270">
        <f>'Módulo 2'!DF13</f>
        <v>2.3951711595043381</v>
      </c>
      <c r="BS5" s="274">
        <f>'Módulo 2'!DP13</f>
        <v>2.6422289568739137</v>
      </c>
      <c r="BT5" s="264">
        <f>'Módulo 2'!EI13</f>
        <v>2.3422523428709705</v>
      </c>
      <c r="BU5" s="274">
        <f>'Módulo 2'!DX13</f>
        <v>2.6877760330661675</v>
      </c>
      <c r="BV5" s="264">
        <f>'Módulo 2'!EL13</f>
        <v>2.3523964670108137</v>
      </c>
      <c r="BW5" s="274">
        <f>'Módulo 2'!EF13</f>
        <v>2.8877914339013149</v>
      </c>
      <c r="BX5" s="264">
        <f>'Módulo 2'!EO13</f>
        <v>2.4441662088901857</v>
      </c>
      <c r="CA5" s="267">
        <f>'Módulo 2'!EU13</f>
        <v>2.0987795685437396</v>
      </c>
      <c r="CB5" s="270">
        <f>'Módulo 2'!EY13</f>
        <v>2.3831269014205216</v>
      </c>
      <c r="CC5" s="274">
        <f>'Módulo 2'!FI13</f>
        <v>2.6922180573233883</v>
      </c>
      <c r="CD5" s="264">
        <f>'Módulo 2'!GB13</f>
        <v>2.3593670863037981</v>
      </c>
      <c r="CE5" s="274">
        <f>'Módulo 2'!FQ13</f>
        <v>2.7423341467369058</v>
      </c>
      <c r="CF5" s="264">
        <f>'Módulo 2'!GE13</f>
        <v>2.3747404919558588</v>
      </c>
      <c r="CG5" s="274">
        <f>'Módulo 2'!FY13</f>
        <v>2.9165659660098373</v>
      </c>
      <c r="CH5" s="264">
        <f>'Módulo 2'!GH13</f>
        <v>2.468706127359396</v>
      </c>
      <c r="CK5" s="267">
        <f>'Módulo 2'!GN13</f>
        <v>2.0562608173919834</v>
      </c>
      <c r="CL5" s="270">
        <f>'Módulo 2'!GR13</f>
        <v>2.6570420801070234</v>
      </c>
      <c r="CM5" s="274">
        <f>'Módulo 2'!HB13</f>
        <v>2.7784327888218616</v>
      </c>
      <c r="CN5" s="264">
        <f>'Módulo 2'!HU13</f>
        <v>2.3712872405354313</v>
      </c>
      <c r="CO5" s="274">
        <f>'Módulo 2'!HJ13</f>
        <v>2.8220444795124036</v>
      </c>
      <c r="CP5" s="264">
        <f>'Módulo 2'!HX13</f>
        <v>2.3838565968346668</v>
      </c>
      <c r="CQ5" s="274">
        <f>'Módulo 2'!HR13</f>
        <v>3.0625310082899828</v>
      </c>
      <c r="CR5" s="264">
        <f>'Módulo 2'!IA13</f>
        <v>2.5189591278597812</v>
      </c>
      <c r="CV5" s="267">
        <f>Módulo1!IH13</f>
        <v>2.1955673390723636</v>
      </c>
      <c r="CW5" s="270">
        <f>Módulo1!IL13</f>
        <v>2.8840599201185624</v>
      </c>
      <c r="CX5" s="274"/>
      <c r="CY5" s="264"/>
      <c r="CZ5" s="274"/>
      <c r="DA5" s="264"/>
      <c r="DB5" s="274"/>
      <c r="DC5" s="264"/>
      <c r="DG5" s="267">
        <f>Módulo1!KB13</f>
        <v>2.2308059439281247</v>
      </c>
      <c r="DH5" s="270">
        <f>Módulo1!KF13</f>
        <v>2.6158428202728392</v>
      </c>
      <c r="DI5" s="274"/>
      <c r="DJ5" s="264"/>
      <c r="DK5" s="274"/>
      <c r="DL5" s="264"/>
      <c r="DM5" s="274"/>
      <c r="DN5" s="264"/>
      <c r="DP5" s="267">
        <f>Módulo1!KM13</f>
        <v>2.1202630483745448</v>
      </c>
      <c r="DQ5" s="270">
        <f>Módulo1!KQ13</f>
        <v>2.6086999490846154</v>
      </c>
      <c r="DR5" s="274"/>
      <c r="DS5" s="264"/>
      <c r="DT5" s="274"/>
      <c r="DU5" s="264"/>
      <c r="DV5" s="274"/>
      <c r="DW5" s="264"/>
      <c r="DY5" s="267">
        <f>Módulo1!KX13</f>
        <v>2.1645957382343886</v>
      </c>
      <c r="DZ5" s="270">
        <f>Módulo1!LB13</f>
        <v>2.731655994528615</v>
      </c>
      <c r="EA5" s="274"/>
      <c r="EB5" s="264"/>
      <c r="EC5" s="274"/>
      <c r="ED5" s="264"/>
      <c r="EE5" s="274"/>
      <c r="EF5" s="264"/>
    </row>
    <row r="6" spans="1:136">
      <c r="A6" s="255">
        <f>Módulo1!N14</f>
        <v>-3</v>
      </c>
      <c r="B6" s="268">
        <f>Módulo1!O14</f>
        <v>2.148710004670126</v>
      </c>
      <c r="C6" s="271">
        <f>Módulo1!S14</f>
        <v>2.9207147936013205</v>
      </c>
      <c r="D6" s="275">
        <f>Módulo1!AC14</f>
        <v>2.8117661732300272</v>
      </c>
      <c r="E6" s="265">
        <f>Módulo1!AV14</f>
        <v>2.4367696197860202</v>
      </c>
      <c r="F6" s="275">
        <f>Módulo1!AK14</f>
        <v>2.9574233865642712</v>
      </c>
      <c r="G6" s="265">
        <f>Módulo1!AY14</f>
        <v>2.5319093881026404</v>
      </c>
      <c r="H6" s="275">
        <f>Módulo1!AS14</f>
        <v>3.2826584441346518</v>
      </c>
      <c r="I6" s="265">
        <f>Módulo1!BB14</f>
        <v>2.8173130138338833</v>
      </c>
      <c r="K6" s="268">
        <f>Módulo1!BI14</f>
        <v>2.1884635561097801</v>
      </c>
      <c r="L6" s="278">
        <f>Módulo1!BM14</f>
        <v>2.8911291231440783</v>
      </c>
      <c r="M6" s="275">
        <f>Módulo1!BW14</f>
        <v>2.9447774138046987</v>
      </c>
      <c r="N6" s="265">
        <f>Módulo1!CP14</f>
        <v>2.4708974025040424</v>
      </c>
      <c r="O6" s="275">
        <f>Módulo1!CE14</f>
        <v>3.0210077964853719</v>
      </c>
      <c r="P6" s="265">
        <f>Módulo1!CS14</f>
        <v>2.5231550995328451</v>
      </c>
      <c r="Q6" s="275">
        <f>Módulo1!CM14</f>
        <v>3.3540435777725421</v>
      </c>
      <c r="R6" s="265">
        <f>Módulo1!CV14</f>
        <v>2.8224184024445282</v>
      </c>
      <c r="T6" s="268">
        <f>Módulo1!DB14</f>
        <v>2.2499478146998562</v>
      </c>
      <c r="U6" s="271">
        <f>Módulo1!DF14</f>
        <v>2.6460093175244621</v>
      </c>
      <c r="V6" s="275">
        <f>Módulo1!DP14</f>
        <v>2.6320268780622671</v>
      </c>
      <c r="W6" s="265">
        <f>Módulo1!EI14</f>
        <v>2.3594478415338771</v>
      </c>
      <c r="X6" s="275">
        <f>Módulo1!DX14</f>
        <v>2.7095230419812548</v>
      </c>
      <c r="Y6" s="265">
        <f>Módulo1!EL14</f>
        <v>2.3902818707928493</v>
      </c>
      <c r="Z6" s="275">
        <f>Módulo1!EF14</f>
        <v>3.0477268940972468</v>
      </c>
      <c r="AA6" s="265">
        <f>Módulo1!EO14</f>
        <v>2.6127818648161063</v>
      </c>
      <c r="AC6" s="268">
        <f>Módulo1!EU14</f>
        <v>2.4433077361560138</v>
      </c>
      <c r="AD6" s="271">
        <f>Módulo1!EY14</f>
        <v>2.9542521599976768</v>
      </c>
      <c r="AE6" s="275">
        <f>Módulo1!FI14</f>
        <v>2.9677724844731723</v>
      </c>
      <c r="AF6" s="265">
        <f>Módulo1!GB14</f>
        <v>2.46606081137327</v>
      </c>
      <c r="AG6" s="275">
        <f>Módulo1!FQ14</f>
        <v>3.0436104009313363</v>
      </c>
      <c r="AH6" s="265">
        <f>Módulo1!GE14</f>
        <v>2.519404409009252</v>
      </c>
      <c r="AI6" s="275">
        <f>Módulo1!FY14</f>
        <v>3.3749774046710463</v>
      </c>
      <c r="AJ6" s="265">
        <f>Módulo1!GH14</f>
        <v>2.8217999466941124</v>
      </c>
      <c r="AL6" s="268">
        <f>Módulo1!GN14</f>
        <v>2.4479368923523923</v>
      </c>
      <c r="AM6" s="271">
        <f>Módulo1!GR14</f>
        <v>2.9316323068399499</v>
      </c>
      <c r="AN6" s="275">
        <f>Módulo1!HB14</f>
        <v>2.9349921913538255</v>
      </c>
      <c r="AO6" s="265">
        <f>Módulo1!HU14</f>
        <v>2.4532964438825053</v>
      </c>
      <c r="AP6" s="275">
        <f>Módulo1!HJ14</f>
        <v>3.0104256215068528</v>
      </c>
      <c r="AQ6" s="265">
        <f>Módulo1!HX14</f>
        <v>2.5034063392513386</v>
      </c>
      <c r="AR6" s="275">
        <f>Módulo1!HR14</f>
        <v>3.3400220628110482</v>
      </c>
      <c r="AS6" s="265">
        <f>Módulo1!IA14</f>
        <v>2.7963074383834248</v>
      </c>
      <c r="AW6" s="268">
        <f>'Módulo 2'!O14</f>
        <v>2.4477807135527199</v>
      </c>
      <c r="AX6" s="271">
        <f>'Módulo 2'!S14</f>
        <v>2.8714600247260718</v>
      </c>
      <c r="AY6" s="275">
        <f>'Módulo 2'!AC14</f>
        <v>3.0678809722286347</v>
      </c>
      <c r="AZ6" s="265">
        <f>'Módulo 2'!AV14</f>
        <v>2.5422156468759534</v>
      </c>
      <c r="BA6" s="275">
        <f>'Módulo 2'!AK14</f>
        <v>3.1171889855451913</v>
      </c>
      <c r="BB6" s="265">
        <f>'Módulo 2'!AY14</f>
        <v>2.5724433288831476</v>
      </c>
      <c r="BC6" s="275">
        <f>'Módulo 2'!AS14</f>
        <v>3.307909378261813</v>
      </c>
      <c r="BD6" s="265">
        <f>'Módulo 2'!BB14</f>
        <v>2.7536134595506794</v>
      </c>
      <c r="BG6" s="268">
        <f>'Módulo 2'!BI14</f>
        <v>2.4580386964066601</v>
      </c>
      <c r="BH6" s="271">
        <f>'Módulo 2'!BM14</f>
        <v>2.9367768689384013</v>
      </c>
      <c r="BI6" s="275">
        <f>'Módulo 2'!BW14</f>
        <v>3.1509975305067695</v>
      </c>
      <c r="BJ6" s="265">
        <f>'Módulo 2'!CP14</f>
        <v>2.6493483154930013</v>
      </c>
      <c r="BK6" s="275">
        <f>'Módulo 2'!CE14</f>
        <v>3.2032840069689508</v>
      </c>
      <c r="BL6" s="265">
        <f>'Módulo 2'!CS14</f>
        <v>2.6861425582584282</v>
      </c>
      <c r="BM6" s="275">
        <f>'Módulo 2'!CM14</f>
        <v>3.5607232047349311</v>
      </c>
      <c r="BN6" s="265">
        <f>'Módulo 2'!CV14</f>
        <v>3.0418075414160204</v>
      </c>
      <c r="BQ6" s="268">
        <f>'Módulo 2'!DB14</f>
        <v>2.1252956457274639</v>
      </c>
      <c r="BR6" s="271">
        <f>'Módulo 2'!DF14</f>
        <v>2.6892652575195508</v>
      </c>
      <c r="BS6" s="275">
        <f>'Módulo 2'!DP14</f>
        <v>2.8765369059069874</v>
      </c>
      <c r="BT6" s="265">
        <f>'Módulo 2'!EI14</f>
        <v>2.4487321697701101</v>
      </c>
      <c r="BU6" s="275">
        <f>'Módulo 2'!DX14</f>
        <v>2.92640186196514</v>
      </c>
      <c r="BV6" s="265">
        <f>'Módulo 2'!EL14</f>
        <v>2.4710595207369046</v>
      </c>
      <c r="BW6" s="275">
        <f>'Módulo 2'!EF14</f>
        <v>3.1221704339869336</v>
      </c>
      <c r="BX6" s="265">
        <f>'Módulo 2'!EO14</f>
        <v>2.6254076119101279</v>
      </c>
      <c r="CA6" s="268">
        <f>'Módulo 2'!EU14</f>
        <v>2.3002074415749978</v>
      </c>
      <c r="CB6" s="271">
        <f>'Módulo 2'!DX14</f>
        <v>2.92640186196514</v>
      </c>
      <c r="CC6" s="275">
        <f>'Módulo 2'!FI14</f>
        <v>2.9344583752841644</v>
      </c>
      <c r="CD6" s="265">
        <f>'Módulo 2'!GB14</f>
        <v>2.5007377256807937</v>
      </c>
      <c r="CE6" s="275">
        <f>'Módulo 2'!FQ14</f>
        <v>2.9874362575424418</v>
      </c>
      <c r="CF6" s="265">
        <f>'Módulo 2'!GE14</f>
        <v>2.5295672234979465</v>
      </c>
      <c r="CG6" s="275">
        <f>'Módulo 2'!FY14</f>
        <v>3.1825886347984764</v>
      </c>
      <c r="CH6" s="265">
        <f>'Módulo 2'!GH14</f>
        <v>2.6945978372669774</v>
      </c>
      <c r="CK6" s="268">
        <f>'Módulo 2'!GN14</f>
        <v>2.2578587189463541</v>
      </c>
      <c r="CL6" s="271">
        <f>'Módulo 2'!GR14</f>
        <v>2.9572095963914893</v>
      </c>
      <c r="CM6" s="275">
        <f>'Módulo 2'!HB14</f>
        <v>3.0196927298489493</v>
      </c>
      <c r="CN6" s="265">
        <f>'Módulo 2'!HU14</f>
        <v>2.5088886410856013</v>
      </c>
      <c r="CO6" s="275">
        <f>'Módulo 2'!HJ14</f>
        <v>3.0688178394122936</v>
      </c>
      <c r="CP6" s="265">
        <f>'Módulo 2'!HX14</f>
        <v>2.5350266816296148</v>
      </c>
      <c r="CQ6" s="275">
        <f>'Módulo 2'!HR14</f>
        <v>3.3411319707759612</v>
      </c>
      <c r="CR6" s="265">
        <f>'Módulo 2'!IA14</f>
        <v>2.7702541407786629</v>
      </c>
      <c r="CV6" s="268">
        <f>Módulo1!IH14</f>
        <v>2.4297027592466334</v>
      </c>
      <c r="CW6" s="271">
        <f>Módulo1!IL14</f>
        <v>3.1749708622360426</v>
      </c>
      <c r="CX6" s="275"/>
      <c r="CY6" s="265"/>
      <c r="CZ6" s="275"/>
      <c r="DA6" s="265"/>
      <c r="DB6" s="275"/>
      <c r="DC6" s="265"/>
      <c r="DG6" s="268">
        <f>Módulo1!KB14</f>
        <v>2.5108163226982323</v>
      </c>
      <c r="DH6" s="271">
        <f>Módulo1!KF14</f>
        <v>2.9153375528500023</v>
      </c>
      <c r="DI6" s="275"/>
      <c r="DJ6" s="265"/>
      <c r="DK6" s="275"/>
      <c r="DL6" s="265"/>
      <c r="DM6" s="275"/>
      <c r="DN6" s="265"/>
      <c r="DP6" s="268">
        <f>Módulo1!KM14</f>
        <v>2.4087193607986794</v>
      </c>
      <c r="DQ6" s="271">
        <f>Módulo1!KQ14</f>
        <v>2.9080316797990191</v>
      </c>
      <c r="DR6" s="275"/>
      <c r="DS6" s="265"/>
      <c r="DT6" s="275"/>
      <c r="DU6" s="265"/>
      <c r="DV6" s="275"/>
      <c r="DW6" s="265"/>
      <c r="DY6" s="268">
        <f>Módulo1!KX14</f>
        <v>2.4817988665658999</v>
      </c>
      <c r="DZ6" s="271">
        <f>Módulo1!LB14</f>
        <v>3.0287185295305767</v>
      </c>
      <c r="EA6" s="275"/>
      <c r="EB6" s="265"/>
      <c r="EC6" s="275"/>
      <c r="ED6" s="265"/>
      <c r="EE6" s="275"/>
      <c r="EF6" s="265"/>
    </row>
    <row r="7" spans="1:136">
      <c r="A7" s="255">
        <f>Módulo1!N15</f>
        <v>-2</v>
      </c>
      <c r="B7" s="268">
        <f>Módulo1!O15</f>
        <v>2.506354677400898</v>
      </c>
      <c r="C7" s="271">
        <f>Módulo1!S15</f>
        <v>3.2048154427309612</v>
      </c>
      <c r="D7" s="275">
        <f>Módulo1!AC15</f>
        <v>3.1890069672671726</v>
      </c>
      <c r="E7" s="265">
        <f>Módulo1!AV15</f>
        <v>2.7568096781776275</v>
      </c>
      <c r="F7" s="275">
        <f>Módulo1!AK15</f>
        <v>3.3421862215186233</v>
      </c>
      <c r="G7" s="265">
        <f>Módulo1!AY15</f>
        <v>2.9043719296412687</v>
      </c>
      <c r="H7" s="275">
        <f>Módulo1!AS15</f>
        <v>3.6556247696511881</v>
      </c>
      <c r="I7" s="265">
        <f>Módulo1!BB15</f>
        <v>3.2123188273764827</v>
      </c>
      <c r="K7" s="268">
        <f>Módulo1!BI15</f>
        <v>2.5227846765841373</v>
      </c>
      <c r="L7" s="278">
        <f>Módulo1!BM15</f>
        <v>3.1794029225506555</v>
      </c>
      <c r="M7" s="275">
        <f>Módulo1!BW15</f>
        <v>3.2270645824222215</v>
      </c>
      <c r="N7" s="265">
        <f>Módulo1!CP15</f>
        <v>2.7274504020238912</v>
      </c>
      <c r="O7" s="275">
        <f>Módulo1!CE15</f>
        <v>3.3104819208072178</v>
      </c>
      <c r="P7" s="265">
        <f>Módulo1!CS15</f>
        <v>2.8100964930937611</v>
      </c>
      <c r="Q7" s="275">
        <f>Módulo1!CM15</f>
        <v>3.643094785056634</v>
      </c>
      <c r="R7" s="265">
        <f>Módulo1!CV15</f>
        <v>3.1461613765207681</v>
      </c>
      <c r="T7" s="268">
        <f>Módulo1!DB15</f>
        <v>2.543393382821034</v>
      </c>
      <c r="U7" s="271">
        <f>Módulo1!DF15</f>
        <v>2.9196518343915487</v>
      </c>
      <c r="V7" s="275">
        <f>Módulo1!DP15</f>
        <v>2.919093627334445</v>
      </c>
      <c r="W7" s="265">
        <f>Módulo1!EI15</f>
        <v>2.5347924411891314</v>
      </c>
      <c r="X7" s="275">
        <f>Módulo1!DX15</f>
        <v>3.0037779531950006</v>
      </c>
      <c r="Y7" s="265">
        <f>Módulo1!EL15</f>
        <v>2.6023469364626703</v>
      </c>
      <c r="Z7" s="275">
        <f>Módulo1!EF15</f>
        <v>3.3412372465567253</v>
      </c>
      <c r="AA7" s="265">
        <f>Módulo1!EO15</f>
        <v>2.9109451820374375</v>
      </c>
      <c r="AC7" s="268">
        <f>Módulo1!EU15</f>
        <v>2.6988327885451127</v>
      </c>
      <c r="AD7" s="271">
        <f>Módulo1!EY15</f>
        <v>3.2289300694825354</v>
      </c>
      <c r="AE7" s="275">
        <f>Módulo1!FI15</f>
        <v>3.2485946309269229</v>
      </c>
      <c r="AF7" s="265">
        <f>Módulo1!GB15</f>
        <v>2.7262370485929739</v>
      </c>
      <c r="AG7" s="275">
        <f>Módulo1!FQ15</f>
        <v>3.3315974625502327</v>
      </c>
      <c r="AH7" s="265">
        <f>Módulo1!GE15</f>
        <v>2.8094149327530071</v>
      </c>
      <c r="AI7" s="275">
        <f>Módulo1!FY15</f>
        <v>3.6625835722663664</v>
      </c>
      <c r="AJ7" s="265">
        <f>Módulo1!GH15</f>
        <v>3.1462502840709541</v>
      </c>
      <c r="AL7" s="268">
        <f>Módulo1!GN15</f>
        <v>2.7321242560549557</v>
      </c>
      <c r="AM7" s="271">
        <f>Módulo1!GR15</f>
        <v>3.2063102163248076</v>
      </c>
      <c r="AN7" s="275">
        <f>Módulo1!HB15</f>
        <v>3.2143173701942946</v>
      </c>
      <c r="AO7" s="265">
        <f>Módulo1!HU15</f>
        <v>2.7025687772792932</v>
      </c>
      <c r="AP7" s="275">
        <f>Módulo1!HJ15</f>
        <v>3.2968764578171301</v>
      </c>
      <c r="AQ7" s="265">
        <f>Módulo1!HX15</f>
        <v>2.7841165187138439</v>
      </c>
      <c r="AR7" s="275">
        <f>Módulo1!HR15</f>
        <v>3.626091258336265</v>
      </c>
      <c r="AS7" s="265">
        <f>Módulo1!IA15</f>
        <v>3.11855783380941</v>
      </c>
      <c r="AW7" s="268">
        <f>'Módulo 2'!O15</f>
        <v>2.687457605727142</v>
      </c>
      <c r="AX7" s="271">
        <f>'Módulo 2'!S15</f>
        <v>3.150058243526106</v>
      </c>
      <c r="AY7" s="275">
        <f>'Módulo 2'!AC15</f>
        <v>3.3328558413975471</v>
      </c>
      <c r="AZ7" s="265">
        <f>'Módulo 2'!AV15</f>
        <v>2.8227893108707804</v>
      </c>
      <c r="BA7" s="275">
        <f>'Módulo 2'!AK15</f>
        <v>3.3832704530034277</v>
      </c>
      <c r="BB7" s="265">
        <f>'Módulo 2'!AY15</f>
        <v>2.8494041069984721</v>
      </c>
      <c r="BC7" s="275">
        <f>'Módulo 2'!AS15</f>
        <v>3.576727687453134</v>
      </c>
      <c r="BD7" s="265">
        <f>'Módulo 2'!BB15</f>
        <v>3.0513527891490937</v>
      </c>
      <c r="BG7" s="268">
        <f>'Módulo 2'!BI15</f>
        <v>2.6911815254123108</v>
      </c>
      <c r="BH7" s="271">
        <f>'Módulo 2'!BM15</f>
        <v>3.2114717742280732</v>
      </c>
      <c r="BI7" s="275">
        <f>'Módulo 2'!BW15</f>
        <v>3.401238716779428</v>
      </c>
      <c r="BJ7" s="265">
        <f>'Módulo 2'!CP15</f>
        <v>2.9289168626518274</v>
      </c>
      <c r="BK7" s="275">
        <f>'Módulo 2'!CE15</f>
        <v>3.4527365296229782</v>
      </c>
      <c r="BL7" s="265">
        <f>'Módulo 2'!CS15</f>
        <v>2.9631173602868826</v>
      </c>
      <c r="BM7" s="275">
        <f>'Módulo 2'!CM15</f>
        <v>3.7774166502067636</v>
      </c>
      <c r="BN7" s="265">
        <f>'Módulo 2'!CV15</f>
        <v>3.2884308830447111</v>
      </c>
      <c r="BQ7" s="268">
        <f>'Módulo 2'!DB15</f>
        <v>2.3691427853808995</v>
      </c>
      <c r="BR7" s="271">
        <f>'Módulo 2'!DF15</f>
        <v>2.9683646791588369</v>
      </c>
      <c r="BS7" s="275">
        <f>'Módulo 2'!DP15</f>
        <v>3.1450514216321896</v>
      </c>
      <c r="BT7" s="265">
        <f>'Módulo 2'!EI15</f>
        <v>2.679039315671496</v>
      </c>
      <c r="BU7" s="275">
        <f>'Módulo 2'!DX15</f>
        <v>3.1959802999548805</v>
      </c>
      <c r="BV7" s="265">
        <f>'Módulo 2'!EL15</f>
        <v>2.7080838861285921</v>
      </c>
      <c r="BW7" s="275">
        <f>'Módulo 2'!EF15</f>
        <v>3.3769556031931751</v>
      </c>
      <c r="BX7" s="265">
        <f>'Módulo 2'!EO15</f>
        <v>2.882663793761743</v>
      </c>
      <c r="CA7" s="268">
        <f>'Módulo 2'!EU15</f>
        <v>2.5475051508021616</v>
      </c>
      <c r="CB7" s="271">
        <f>'Módulo 2'!DX15</f>
        <v>3.1959802999548805</v>
      </c>
      <c r="CC7" s="275">
        <f>'Módulo 2'!FI15</f>
        <v>3.2007331407603572</v>
      </c>
      <c r="CD7" s="265">
        <f>'Módulo 2'!GB15</f>
        <v>2.7564998126196754</v>
      </c>
      <c r="CE7" s="275">
        <f>'Módulo 2'!FQ15</f>
        <v>3.2530696091502018</v>
      </c>
      <c r="CF7" s="265">
        <f>'Módulo 2'!GE15</f>
        <v>2.7886974252974186</v>
      </c>
      <c r="CG7" s="275">
        <f>'Módulo 2'!FY15</f>
        <v>3.451374204430806</v>
      </c>
      <c r="CH7" s="265">
        <f>'Módulo 2'!GH15</f>
        <v>2.980255425034088</v>
      </c>
      <c r="CK7" s="268">
        <f>'Módulo 2'!GN15</f>
        <v>2.5084837419631021</v>
      </c>
      <c r="CL7" s="271">
        <f>'Módulo 2'!GR15</f>
        <v>3.2420727771057178</v>
      </c>
      <c r="CM7" s="275">
        <f>'Módulo 2'!HB15</f>
        <v>3.3003892696706005</v>
      </c>
      <c r="CN7" s="265">
        <f>'Módulo 2'!HU15</f>
        <v>2.7779836150737722</v>
      </c>
      <c r="CO7" s="275">
        <f>'Módulo 2'!HJ15</f>
        <v>3.3514612256681438</v>
      </c>
      <c r="CP7" s="265">
        <f>'Módulo 2'!HX15</f>
        <v>2.8088364159832762</v>
      </c>
      <c r="CQ7" s="275">
        <f>'Módulo 2'!HR15</f>
        <v>3.6204765935140646</v>
      </c>
      <c r="CR7" s="265">
        <f>'Módulo 2'!IA15</f>
        <v>3.068780100770875</v>
      </c>
      <c r="CV7" s="268">
        <f>Módulo1!IH15</f>
        <v>2.7049449133230459</v>
      </c>
      <c r="CW7" s="271">
        <f>Módulo1!IL15</f>
        <v>3.4428276576612702</v>
      </c>
      <c r="CX7" s="275"/>
      <c r="CY7" s="265"/>
      <c r="CZ7" s="275"/>
      <c r="DA7" s="265"/>
      <c r="DB7" s="275"/>
      <c r="DC7" s="265"/>
      <c r="DG7" s="268">
        <f>Módulo1!KB15</f>
        <v>2.8476385722414683</v>
      </c>
      <c r="DH7" s="271">
        <f>Módulo1!KF15</f>
        <v>3.2001363821492643</v>
      </c>
      <c r="DI7" s="275"/>
      <c r="DJ7" s="265"/>
      <c r="DK7" s="275"/>
      <c r="DL7" s="265"/>
      <c r="DM7" s="275"/>
      <c r="DN7" s="265"/>
      <c r="DP7" s="268">
        <f>Módulo1!KM15</f>
        <v>2.7554350570470945</v>
      </c>
      <c r="DQ7" s="271">
        <f>Módulo1!KQ15</f>
        <v>3.192675505571883</v>
      </c>
      <c r="DR7" s="275"/>
      <c r="DS7" s="265"/>
      <c r="DT7" s="275"/>
      <c r="DU7" s="265"/>
      <c r="DV7" s="275"/>
      <c r="DW7" s="265"/>
      <c r="DY7" s="268">
        <f>Módulo1!KX15</f>
        <v>2.8335146574138785</v>
      </c>
      <c r="DZ7" s="271">
        <f>Módulo1!LB15</f>
        <v>3.30769689128164</v>
      </c>
      <c r="EA7" s="275"/>
      <c r="EB7" s="265"/>
      <c r="EC7" s="275"/>
      <c r="ED7" s="265"/>
      <c r="EE7" s="275"/>
      <c r="EF7" s="265"/>
    </row>
    <row r="8" spans="1:136">
      <c r="A8" s="255">
        <f>Módulo1!N16</f>
        <v>-0.3010299956639812</v>
      </c>
      <c r="B8" s="268">
        <f>Módulo1!O16</f>
        <v>3.232662340739211</v>
      </c>
      <c r="C8" s="271">
        <f>Módulo1!S16</f>
        <v>3.6236826598764287</v>
      </c>
      <c r="D8" s="275">
        <f>Módulo1!AC16</f>
        <v>3.8448746396784137</v>
      </c>
      <c r="E8" s="265">
        <f>Módulo1!AV16</f>
        <v>3.4670141589341577</v>
      </c>
      <c r="F8" s="275">
        <f>Módulo1!AK16</f>
        <v>3.9531553019535313</v>
      </c>
      <c r="G8" s="265">
        <f>Módulo1!AY16</f>
        <v>3.5670627314881957</v>
      </c>
      <c r="H8" s="275">
        <f>Módulo1!AS16</f>
        <v>4.1560293037915095</v>
      </c>
      <c r="I8" s="265">
        <f>Módulo1!BB16</f>
        <v>3.7535926086342903</v>
      </c>
      <c r="K8" s="268">
        <f>Módulo1!BI16</f>
        <v>3.1954818165540222</v>
      </c>
      <c r="L8" s="278">
        <f>Módulo1!BM16</f>
        <v>3.6096570397077339</v>
      </c>
      <c r="M8" s="275">
        <f>Módulo1!BW16</f>
        <v>3.7602205574904448</v>
      </c>
      <c r="N8" s="265">
        <f>Módulo1!CP16</f>
        <v>3.3305300248663694</v>
      </c>
      <c r="O8" s="275">
        <f>Módulo1!CE16</f>
        <v>3.8373957658189872</v>
      </c>
      <c r="P8" s="265">
        <f>Módulo1!CS16</f>
        <v>3.4088793173232217</v>
      </c>
      <c r="Q8" s="275">
        <f>Módulo1!CM16</f>
        <v>4.0937593549613318</v>
      </c>
      <c r="R8" s="265">
        <f>Módulo1!CV16</f>
        <v>3.6475433161783166</v>
      </c>
      <c r="T8" s="268">
        <f>Módulo1!DB16</f>
        <v>3.1628891671682906</v>
      </c>
      <c r="U8" s="271">
        <f>Módulo1!DF16</f>
        <v>3.3174730282753724</v>
      </c>
      <c r="V8" s="275">
        <f>Módulo1!DP16</f>
        <v>3.4605543084603148</v>
      </c>
      <c r="W8" s="265">
        <f>Módulo1!EI16</f>
        <v>3.0941855777000171</v>
      </c>
      <c r="X8" s="275">
        <f>Módulo1!DX16</f>
        <v>3.538845887382573</v>
      </c>
      <c r="Y8" s="265">
        <f>Módulo1!EL16</f>
        <v>3.1739961878486218</v>
      </c>
      <c r="Z8" s="275">
        <f>Módulo1!EF16</f>
        <v>3.7988211313867781</v>
      </c>
      <c r="AA8" s="265">
        <f>Módulo1!EO16</f>
        <v>3.4237771840847224</v>
      </c>
      <c r="AC8" s="268">
        <f>Módulo1!EU16</f>
        <v>3.2883526795950413</v>
      </c>
      <c r="AD8" s="271">
        <f>Módulo1!EY16</f>
        <v>3.6282565160297859</v>
      </c>
      <c r="AE8" s="275">
        <f>Módulo1!FI16</f>
        <v>3.7790751191067788</v>
      </c>
      <c r="AF8" s="265">
        <f>Módulo1!GB16</f>
        <v>3.3305108259665848</v>
      </c>
      <c r="AG8" s="275">
        <f>Módulo1!FQ16</f>
        <v>3.538845887382573</v>
      </c>
      <c r="AH8" s="265">
        <f>Módulo1!GE16</f>
        <v>3.4087348409018241</v>
      </c>
      <c r="AI8" s="275">
        <f>Módulo1!FY16</f>
        <v>3.7988211313867781</v>
      </c>
      <c r="AJ8" s="265">
        <f>Módulo1!GH16</f>
        <v>3.6467155579120423</v>
      </c>
      <c r="AL8" s="268">
        <f>Módulo1!GN16</f>
        <v>3.31210868940585</v>
      </c>
      <c r="AM8" s="271">
        <f>Módulo1!GR16</f>
        <v>3.6056366628720582</v>
      </c>
      <c r="AN8" s="275">
        <f>Módulo1!HB16</f>
        <v>3.7419636665083447</v>
      </c>
      <c r="AO8" s="265">
        <f>Módulo1!HU16</f>
        <v>3.3031297260760035</v>
      </c>
      <c r="AP8" s="275">
        <f>Módulo1!HJ16</f>
        <v>3.8183513845051977</v>
      </c>
      <c r="AQ8" s="265">
        <f>Módulo1!HX16</f>
        <v>3.3817286786627121</v>
      </c>
      <c r="AR8" s="275">
        <f>Módulo1!HR16</f>
        <v>4.0721103910158263</v>
      </c>
      <c r="AS8" s="265">
        <f>Módulo1!IA16</f>
        <v>3.6217757256986949</v>
      </c>
      <c r="AW8" s="268">
        <f>'Módulo 2'!O16</f>
        <v>3.2297664013132694</v>
      </c>
      <c r="AX8" s="271">
        <f>'Módulo 2'!S16</f>
        <v>3.5598156547246518</v>
      </c>
      <c r="AY8" s="275">
        <f>'Módulo 2'!AC16</f>
        <v>3.809449938375058</v>
      </c>
      <c r="AZ8" s="265">
        <f>'Módulo 2'!AV16</f>
        <v>3.4005149855390204</v>
      </c>
      <c r="BA8" s="275">
        <f>'Módulo 2'!AK16</f>
        <v>3.8520271015334795</v>
      </c>
      <c r="BB8" s="265">
        <f>'Módulo 2'!AY16</f>
        <v>3.3812982746349931</v>
      </c>
      <c r="BC8" s="275">
        <f>'Módulo 2'!AS16</f>
        <v>4.0062736515761168</v>
      </c>
      <c r="BD8" s="265">
        <f>'Módulo 2'!BB16</f>
        <v>3.5341637960812871</v>
      </c>
      <c r="BG8" s="268">
        <f>'Módulo 2'!BI16</f>
        <v>3.2374989934382725</v>
      </c>
      <c r="BH8" s="271">
        <f>'Módulo 2'!BM16</f>
        <v>3.6114813004994644</v>
      </c>
      <c r="BI8" s="275">
        <f>'Módulo 2'!BW16</f>
        <v>3.8352107000520226</v>
      </c>
      <c r="BJ8" s="265">
        <f>'Módulo 2'!CP16</f>
        <v>3.4276737714873855</v>
      </c>
      <c r="BK8" s="275">
        <f>'Módulo 2'!CE16</f>
        <v>3.8775151976406295</v>
      </c>
      <c r="BL8" s="265">
        <f>'Módulo 2'!CS16</f>
        <v>3.4457790872045684</v>
      </c>
      <c r="BM8" s="275">
        <f>'Módulo 2'!CM16</f>
        <v>4.1077563074380592</v>
      </c>
      <c r="BN8" s="265">
        <f>'Módulo 2'!CV16</f>
        <v>3.6578691166390627</v>
      </c>
      <c r="BQ8" s="268">
        <f>'Módulo 2'!DB16</f>
        <v>2.8122232176268698</v>
      </c>
      <c r="BR8" s="271">
        <f>'Módulo 2'!DF16</f>
        <v>3.3788592507699007</v>
      </c>
      <c r="BS8" s="275">
        <f>'Módulo 2'!DP16</f>
        <v>3.6276924881373733</v>
      </c>
      <c r="BT8" s="265">
        <f>'Módulo 2'!EI16</f>
        <v>3.2104976566876253</v>
      </c>
      <c r="BU8" s="275">
        <f>'Módulo 2'!DX16</f>
        <v>3.6706502853216079</v>
      </c>
      <c r="BV8" s="265">
        <f>'Módulo 2'!EL16</f>
        <v>3.2289292730022381</v>
      </c>
      <c r="BW8" s="275">
        <f>'Módulo 2'!EF16</f>
        <v>3.803849612373678</v>
      </c>
      <c r="BX8" s="265">
        <f>'Módulo 2'!EO16</f>
        <v>3.3570899857872769</v>
      </c>
      <c r="CA8" s="268">
        <f>'Módulo 2'!EU16</f>
        <v>3.0257646745715445</v>
      </c>
      <c r="CB8" s="271">
        <f>'Módulo 2'!DX16</f>
        <v>3.6706502853216079</v>
      </c>
      <c r="CC8" s="275">
        <f>'Módulo 2'!FI16</f>
        <v>3.666589419585931</v>
      </c>
      <c r="CD8" s="265">
        <f>'Módulo 2'!GB16</f>
        <v>3.2749237679700189</v>
      </c>
      <c r="CE8" s="275">
        <f>'Módulo 2'!FQ16</f>
        <v>3.7089558654460855</v>
      </c>
      <c r="CF8" s="265">
        <f>'Módulo 2'!GE16</f>
        <v>3.2936413684072261</v>
      </c>
      <c r="CG8" s="275">
        <f>'Módulo 2'!FY16</f>
        <v>3.8675963022931241</v>
      </c>
      <c r="CH8" s="265">
        <f>'Módulo 2'!GH16</f>
        <v>3.4528426989040661</v>
      </c>
      <c r="CK8" s="268">
        <f>'Módulo 2'!GN16</f>
        <v>3.0035756027247151</v>
      </c>
      <c r="CL8" s="271">
        <f>'Módulo 2'!GR16</f>
        <v>3.6610445852457629</v>
      </c>
      <c r="CM8" s="275">
        <f>'Módulo 2'!HB16</f>
        <v>3.8064345714759296</v>
      </c>
      <c r="CN8" s="265">
        <f>'Módulo 2'!HU16</f>
        <v>3.338347844277104</v>
      </c>
      <c r="CO8" s="275">
        <f>'Módulo 2'!HJ16</f>
        <v>3.8499726308428031</v>
      </c>
      <c r="CP8" s="265">
        <f>'Módulo 2'!HX16</f>
        <v>3.3565369469158961</v>
      </c>
      <c r="CQ8" s="275">
        <f>'Módulo 2'!HR16</f>
        <v>4.0495836868717152</v>
      </c>
      <c r="CR8" s="265">
        <f>'Módulo 2'!IA16</f>
        <v>3.5407674481838463</v>
      </c>
      <c r="CV8" s="268">
        <f>Módulo1!IH16</f>
        <v>3.1976292093732734</v>
      </c>
      <c r="CW8" s="271">
        <f>Módulo1!IL16</f>
        <v>3.8229666821727371</v>
      </c>
      <c r="CX8" s="275"/>
      <c r="CY8" s="265"/>
      <c r="CZ8" s="275"/>
      <c r="DA8" s="265"/>
      <c r="DB8" s="275"/>
      <c r="DC8" s="265"/>
      <c r="DG8" s="268">
        <f>Módulo1!KB16</f>
        <v>3.4302785862547109</v>
      </c>
      <c r="DH8" s="271">
        <f>Módulo1!KF16</f>
        <v>3.620032969645036</v>
      </c>
      <c r="DI8" s="275"/>
      <c r="DJ8" s="265"/>
      <c r="DK8" s="275"/>
      <c r="DL8" s="265"/>
      <c r="DM8" s="275"/>
      <c r="DN8" s="265"/>
      <c r="DP8" s="268">
        <f>Módulo1!KM16</f>
        <v>3.3433539281708913</v>
      </c>
      <c r="DQ8" s="271">
        <f>Módulo1!KQ16</f>
        <v>3.6123435617497939</v>
      </c>
      <c r="DR8" s="275"/>
      <c r="DS8" s="265"/>
      <c r="DT8" s="275"/>
      <c r="DU8" s="265"/>
      <c r="DV8" s="275"/>
      <c r="DW8" s="265"/>
      <c r="DY8" s="268">
        <f>Módulo1!KX16</f>
        <v>3.3844607519031245</v>
      </c>
      <c r="DZ8" s="271">
        <f>Módulo1!LB16</f>
        <v>3.712906773653232</v>
      </c>
      <c r="EA8" s="275"/>
      <c r="EB8" s="265"/>
      <c r="EC8" s="275"/>
      <c r="ED8" s="265"/>
      <c r="EE8" s="275"/>
      <c r="EF8" s="265"/>
    </row>
    <row r="9" spans="1:136">
      <c r="A9" s="255">
        <f>Módulo1!N17</f>
        <v>0</v>
      </c>
      <c r="B9" s="268">
        <f>Módulo1!O17</f>
        <v>3.3565719542032184</v>
      </c>
      <c r="C9" s="271">
        <f>Módulo1!S17</f>
        <v>3.6875941200174838</v>
      </c>
      <c r="D9" s="275">
        <f>Módulo1!AC17</f>
        <v>3.9454950555383714</v>
      </c>
      <c r="E9" s="265">
        <f>Módulo1!AV17</f>
        <v>3.5759535246078449</v>
      </c>
      <c r="F9" s="275">
        <f>Módulo1!AK17</f>
        <v>4.0425928376290408</v>
      </c>
      <c r="G9" s="265">
        <f>Módulo1!AY17</f>
        <v>3.663502130480166</v>
      </c>
      <c r="H9" s="275">
        <f>Módulo1!AS17</f>
        <v>4.2231101328256706</v>
      </c>
      <c r="I9" s="265">
        <f>Módulo1!BB17</f>
        <v>3.8251884293473157</v>
      </c>
      <c r="K9" s="268">
        <f>Módulo1!BI17</f>
        <v>3.312727478013743</v>
      </c>
      <c r="L9" s="278">
        <f>Módulo1!BM17</f>
        <v>3.6758617911352589</v>
      </c>
      <c r="M9" s="275">
        <f>Módulo1!BW17</f>
        <v>3.8524042095648228</v>
      </c>
      <c r="N9" s="265">
        <f>Módulo1!CP17</f>
        <v>3.4333371806981621</v>
      </c>
      <c r="O9" s="275">
        <f>Módulo1!CE17</f>
        <v>3.9258883190007157</v>
      </c>
      <c r="P9" s="265">
        <f>Módulo1!CS17</f>
        <v>3.5071908160374519</v>
      </c>
      <c r="Q9" s="275">
        <f>Módulo1!CM17</f>
        <v>4.1619672724200178</v>
      </c>
      <c r="R9" s="265">
        <f>Módulo1!CV17</f>
        <v>3.7212928944669326</v>
      </c>
      <c r="T9" s="268">
        <f>Módulo1!DB17</f>
        <v>3.2738970468114639</v>
      </c>
      <c r="U9" s="271">
        <f>Módulo1!DF17</f>
        <v>3.3775925696704321</v>
      </c>
      <c r="V9" s="275">
        <f>Módulo1!DP17</f>
        <v>3.5541455546770546</v>
      </c>
      <c r="W9" s="265">
        <f>Módulo1!EI17</f>
        <v>3.1991271910662276</v>
      </c>
      <c r="X9" s="275">
        <f>Módulo1!DX17</f>
        <v>3.6286983912411919</v>
      </c>
      <c r="Y9" s="265">
        <f>Módulo1!EL17</f>
        <v>3.275638601828347</v>
      </c>
      <c r="Z9" s="275">
        <f>Módulo1!EF17</f>
        <v>3.8681105042059283</v>
      </c>
      <c r="AA9" s="265">
        <f>Módulo1!EO17</f>
        <v>3.5032439542480125</v>
      </c>
      <c r="AC9" s="268">
        <f>Módulo1!EU17</f>
        <v>3.3997812929883797</v>
      </c>
      <c r="AD9" s="271">
        <f>Módulo1!EY17</f>
        <v>3.6886035342440793</v>
      </c>
      <c r="AE9" s="275">
        <f>Módulo1!FI17</f>
        <v>3.8707997592921504</v>
      </c>
      <c r="AF9" s="265">
        <f>Módulo1!GB17</f>
        <v>3.4331441192091341</v>
      </c>
      <c r="AG9" s="275">
        <f>Módulo1!FQ17</f>
        <v>3.6286983912411919</v>
      </c>
      <c r="AH9" s="265">
        <f>Módulo1!GE17</f>
        <v>3.5068227902412117</v>
      </c>
      <c r="AI9" s="275">
        <f>Módulo1!FY17</f>
        <v>3.8681105042059283</v>
      </c>
      <c r="AJ9" s="265">
        <f>Módulo1!GH17</f>
        <v>3.7201472665009154</v>
      </c>
      <c r="AL9" s="268">
        <f>Módulo1!GN17</f>
        <v>3.4151562731551151</v>
      </c>
      <c r="AM9" s="271">
        <f>Módulo1!GR17</f>
        <v>3.6659836810863524</v>
      </c>
      <c r="AN9" s="275">
        <f>Módulo1!HB17</f>
        <v>3.8331980006204867</v>
      </c>
      <c r="AO9" s="265">
        <f>Módulo1!HU17</f>
        <v>3.4062839706089498</v>
      </c>
      <c r="AP9" s="275">
        <f>Módulo1!HJ17</f>
        <v>3.9059316099002928</v>
      </c>
      <c r="AQ9" s="265">
        <f>Módulo1!HX17</f>
        <v>3.4804900036532622</v>
      </c>
      <c r="AR9" s="275">
        <f>Módulo1!HR17</f>
        <v>4.1396112147334261</v>
      </c>
      <c r="AS9" s="265">
        <f>Módulo1!IA17</f>
        <v>3.6961755720433054</v>
      </c>
      <c r="AW9" s="268">
        <f>'Módulo 2'!O17</f>
        <v>3.3295932266841097</v>
      </c>
      <c r="AX9" s="271">
        <f>'Módulo 2'!S17</f>
        <v>3.6222329034405547</v>
      </c>
      <c r="AY9" s="275">
        <f>'Módulo 2'!AC17</f>
        <v>3.8897949942259138</v>
      </c>
      <c r="AZ9" s="265">
        <f>'Módulo 2'!AV17</f>
        <v>3.5013424135659155</v>
      </c>
      <c r="BA9" s="275">
        <f>'Módulo 2'!AK17</f>
        <v>3.9298410419411036</v>
      </c>
      <c r="BB9" s="265">
        <f>'Módulo 2'!AY17</f>
        <v>3.468344042762177</v>
      </c>
      <c r="BC9" s="275">
        <f>'Módulo 2'!AS17</f>
        <v>4.0736461523240726</v>
      </c>
      <c r="BD9" s="265">
        <f>'Módulo 2'!BB17</f>
        <v>3.6085054301786039</v>
      </c>
      <c r="BG9" s="268">
        <f>'Módulo 2'!BI17</f>
        <v>3.3394250454826455</v>
      </c>
      <c r="BH9" s="271">
        <f>'Módulo 2'!BM17</f>
        <v>3.6719995245428247</v>
      </c>
      <c r="BI9" s="275">
        <f>'Módulo 2'!BW17</f>
        <v>3.9087837893803097</v>
      </c>
      <c r="BJ9" s="265">
        <f>'Módulo 2'!CP17</f>
        <v>3.5094685682624376</v>
      </c>
      <c r="BK9" s="275">
        <f>'Módulo 2'!CE17</f>
        <v>3.9485582715784013</v>
      </c>
      <c r="BL9" s="265">
        <f>'Módulo 2'!CS17</f>
        <v>3.5244778658888962</v>
      </c>
      <c r="BM9" s="275">
        <f>'Módulo 2'!CM17</f>
        <v>4.1586903118975833</v>
      </c>
      <c r="BN9" s="265">
        <f>'Módulo 2'!CV17</f>
        <v>3.7136253990777068</v>
      </c>
      <c r="BQ9" s="268">
        <f>'Módulo 2'!DB17</f>
        <v>2.8899695216315657</v>
      </c>
      <c r="BR9" s="271">
        <f>'Módulo 2'!DF17</f>
        <v>3.4413887891566031</v>
      </c>
      <c r="BS9" s="275">
        <f>'Módulo 2'!DP17</f>
        <v>3.7090492399555526</v>
      </c>
      <c r="BT9" s="265">
        <f>'Módulo 2'!EI17</f>
        <v>3.3025821080302995</v>
      </c>
      <c r="BU9" s="275">
        <f>'Módulo 2'!DX17</f>
        <v>3.7494445999664561</v>
      </c>
      <c r="BV9" s="265">
        <f>'Módulo 2'!EL17</f>
        <v>3.3180890312012163</v>
      </c>
      <c r="BW9" s="275">
        <f>'Módulo 2'!EF17</f>
        <v>3.8725166827668436</v>
      </c>
      <c r="BX9" s="265">
        <f>'Módulo 2'!EO17</f>
        <v>3.4352035628546345</v>
      </c>
      <c r="CA9" s="268">
        <f>'Módulo 2'!EU17</f>
        <v>3.1103214426354406</v>
      </c>
      <c r="CB9" s="271">
        <f>'Módulo 2'!DX17</f>
        <v>3.7494445999664561</v>
      </c>
      <c r="CC9" s="275">
        <f>'Módulo 2'!FI17</f>
        <v>3.7443587292694933</v>
      </c>
      <c r="CD9" s="265">
        <f>'Módulo 2'!GB17</f>
        <v>3.3618566189044703</v>
      </c>
      <c r="CE9" s="275">
        <f>'Módulo 2'!FQ17</f>
        <v>3.7839932316271905</v>
      </c>
      <c r="CF9" s="265">
        <f>'Módulo 2'!GE17</f>
        <v>3.3775073475899671</v>
      </c>
      <c r="CG9" s="275">
        <f>'Módulo 2'!FY17</f>
        <v>3.9316353572303089</v>
      </c>
      <c r="CH9" s="265">
        <f>'Módulo 2'!GH17</f>
        <v>3.5266290459500755</v>
      </c>
      <c r="CK9" s="268">
        <f>'Módulo 2'!GN17</f>
        <v>3.0926068955159365</v>
      </c>
      <c r="CL9" s="271">
        <f>'Módulo 2'!GR17</f>
        <v>3.7248654383625768</v>
      </c>
      <c r="CM9" s="275">
        <f>'Módulo 2'!HB17</f>
        <v>3.8914461167072165</v>
      </c>
      <c r="CN9" s="265">
        <f>'Módulo 2'!HU17</f>
        <v>3.4316717442012501</v>
      </c>
      <c r="CO9" s="275">
        <f>'Módulo 2'!HJ17</f>
        <v>3.9323850346803049</v>
      </c>
      <c r="CP9" s="265">
        <f>'Módulo 2'!HX17</f>
        <v>3.4468515961604131</v>
      </c>
      <c r="CQ9" s="275">
        <f>'Módulo 2'!HR17</f>
        <v>4.1155166540044075</v>
      </c>
      <c r="CR9" s="265">
        <f>'Módulo 2'!IA17</f>
        <v>3.6127235981646684</v>
      </c>
      <c r="CV9" s="268">
        <f>Módulo1!IH17</f>
        <v>3.2793076845972853</v>
      </c>
      <c r="CW9" s="271">
        <f>Módulo1!IL17</f>
        <v>3.8794832790516125</v>
      </c>
      <c r="CX9" s="275"/>
      <c r="CY9" s="265"/>
      <c r="CZ9" s="275"/>
      <c r="DA9" s="265"/>
      <c r="DB9" s="275"/>
      <c r="DC9" s="265"/>
      <c r="DG9" s="268">
        <f>Módulo1!KB17</f>
        <v>3.520762683880104</v>
      </c>
      <c r="DH9" s="271">
        <f>Módulo1!KF17</f>
        <v>3.6841014928347633</v>
      </c>
      <c r="DI9" s="275"/>
      <c r="DJ9" s="265"/>
      <c r="DK9" s="275"/>
      <c r="DL9" s="265"/>
      <c r="DM9" s="275"/>
      <c r="DN9" s="265"/>
      <c r="DP9" s="268">
        <f>Módulo1!KM17</f>
        <v>3.4323501040757121</v>
      </c>
      <c r="DQ9" s="271">
        <f>Módulo1!KQ17</f>
        <v>3.6763772152490448</v>
      </c>
      <c r="DR9" s="275"/>
      <c r="DS9" s="265"/>
      <c r="DT9" s="275"/>
      <c r="DU9" s="265"/>
      <c r="DV9" s="275"/>
      <c r="DW9" s="265"/>
      <c r="DY9" s="268">
        <f>Módulo1!KX17</f>
        <v>3.4649453126007708</v>
      </c>
      <c r="DZ9" s="271">
        <f>Módulo1!LB17</f>
        <v>3.7741049605505537</v>
      </c>
      <c r="EA9" s="275"/>
      <c r="EB9" s="265"/>
      <c r="EC9" s="275"/>
      <c r="ED9" s="265"/>
      <c r="EE9" s="275"/>
      <c r="EF9" s="265"/>
    </row>
    <row r="10" spans="1:136">
      <c r="A10" s="255">
        <f>Módulo1!N18</f>
        <v>0.17609125905568124</v>
      </c>
      <c r="B10" s="268">
        <f>Módulo1!O18</f>
        <v>3.4262915145103152</v>
      </c>
      <c r="C10" s="271">
        <f>Módulo1!S18</f>
        <v>3.723456156760875</v>
      </c>
      <c r="D10" s="275">
        <f>Módulo1!AC18</f>
        <v>4.0010818759088886</v>
      </c>
      <c r="E10" s="265">
        <f>Módulo1!AV18</f>
        <v>3.6357275486324907</v>
      </c>
      <c r="F10" s="275">
        <f>Módulo1!AK18</f>
        <v>4.0916810921394635</v>
      </c>
      <c r="G10" s="265">
        <f>Módulo1!AY18</f>
        <v>3.7160481823695868</v>
      </c>
      <c r="H10" s="275">
        <f>Módulo1!AS18</f>
        <v>4.2594762673110864</v>
      </c>
      <c r="I10" s="265">
        <f>Módulo1!BB18</f>
        <v>3.8635966710962544</v>
      </c>
      <c r="K10" s="268">
        <f>Módulo1!BI18</f>
        <v>3.379351240393782</v>
      </c>
      <c r="L10" s="278">
        <f>Módulo1!BM18</f>
        <v>3.7130756872175357</v>
      </c>
      <c r="M10" s="275">
        <f>Módulo1!BW18</f>
        <v>3.9049747219109574</v>
      </c>
      <c r="N10" s="265">
        <f>Módulo1!CP18</f>
        <v>3.4913388622952861</v>
      </c>
      <c r="O10" s="275">
        <f>Módulo1!CE18</f>
        <v>3.9760092579781721</v>
      </c>
      <c r="P10" s="265">
        <f>Módulo1!CS18</f>
        <v>3.562294692064945</v>
      </c>
      <c r="Q10" s="275">
        <f>Módulo1!CM18</f>
        <v>4.1998237305634651</v>
      </c>
      <c r="R10" s="265">
        <f>Módulo1!CV18</f>
        <v>3.7618362170535593</v>
      </c>
      <c r="T10" s="268">
        <f>Módulo1!DB18</f>
        <v>3.3372770510180461</v>
      </c>
      <c r="U10" s="271">
        <f>Módulo1!DF18</f>
        <v>3.4112602360893263</v>
      </c>
      <c r="V10" s="275">
        <f>Módulo1!DP18</f>
        <v>3.607521103248466</v>
      </c>
      <c r="W10" s="265">
        <f>Módulo1!EI18</f>
        <v>3.2591362627433873</v>
      </c>
      <c r="X10" s="275">
        <f>Módulo1!DX18</f>
        <v>3.6795940406568119</v>
      </c>
      <c r="Y10" s="265">
        <f>Módulo1!EL18</f>
        <v>3.3333533929931658</v>
      </c>
      <c r="Z10" s="275">
        <f>Módulo1!EF18</f>
        <v>3.906574980269462</v>
      </c>
      <c r="AA10" s="265">
        <f>Módulo1!EO18</f>
        <v>3.5474843258173592</v>
      </c>
      <c r="AC10" s="268">
        <f>Módulo1!EU18</f>
        <v>3.4640285634687578</v>
      </c>
      <c r="AD10" s="271">
        <f>Módulo1!EY18</f>
        <v>3.7223985904182899</v>
      </c>
      <c r="AE10" s="275">
        <f>Módulo1!FI18</f>
        <v>3.9231082132891806</v>
      </c>
      <c r="AF10" s="265">
        <f>Módulo1!GB18</f>
        <v>3.4910120507532945</v>
      </c>
      <c r="AG10" s="275">
        <f>Módulo1!FQ18</f>
        <v>3.6795940406568119</v>
      </c>
      <c r="AH10" s="265">
        <f>Módulo1!GE18</f>
        <v>3.5617671162634617</v>
      </c>
      <c r="AI10" s="275">
        <f>Módulo1!FY18</f>
        <v>3.906574980269462</v>
      </c>
      <c r="AJ10" s="265">
        <f>Módulo1!GH18</f>
        <v>3.7604902429222409</v>
      </c>
      <c r="AL10" s="268">
        <f>Módulo1!GN18</f>
        <v>3.4740586181946531</v>
      </c>
      <c r="AM10" s="271">
        <f>Módulo1!GR18</f>
        <v>3.6997787372605622</v>
      </c>
      <c r="AN10" s="275">
        <f>Módulo1!HB18</f>
        <v>3.8852268647567176</v>
      </c>
      <c r="AO10" s="265">
        <f>Módulo1!HU18</f>
        <v>3.4645548635386021</v>
      </c>
      <c r="AP10" s="275">
        <f>Módulo1!HJ18</f>
        <v>3.9555352975502798</v>
      </c>
      <c r="AQ10" s="265">
        <f>Módulo1!HX18</f>
        <v>3.5359167233782691</v>
      </c>
      <c r="AR10" s="275">
        <f>Módulo1!HR18</f>
        <v>4.1770743119020137</v>
      </c>
      <c r="AS10" s="265">
        <f>Módulo1!IA18</f>
        <v>3.737130882476138</v>
      </c>
      <c r="AW10" s="268">
        <f>'Módulo 2'!O18</f>
        <v>3.3866732794688068</v>
      </c>
      <c r="AX10" s="271">
        <f>'Módulo 2'!S18</f>
        <v>3.657244443011729</v>
      </c>
      <c r="AY10" s="275">
        <f>'Módulo 2'!AC18</f>
        <v>3.9354615788786127</v>
      </c>
      <c r="AZ10" s="265">
        <f>'Módulo 2'!AV18</f>
        <v>3.5593581774202421</v>
      </c>
      <c r="BA10" s="275">
        <f>'Módulo 2'!AK18</f>
        <v>3.9739098393312826</v>
      </c>
      <c r="BB10" s="265">
        <f>'Módulo 2'!AY18</f>
        <v>3.5173421782401886</v>
      </c>
      <c r="BC10" s="275">
        <f>'Módulo 2'!AS18</f>
        <v>4.1114151344005334</v>
      </c>
      <c r="BD10" s="265">
        <f>'Módulo 2'!BB18</f>
        <v>3.6499466635453901</v>
      </c>
      <c r="BG10" s="268">
        <f>'Módulo 2'!BI18</f>
        <v>3.3977435175624047</v>
      </c>
      <c r="BH10" s="271">
        <f>'Módulo 2'!BM18</f>
        <v>3.7058982638965565</v>
      </c>
      <c r="BI10" s="275">
        <f>'Módulo 2'!BW18</f>
        <v>3.9509258502168936</v>
      </c>
      <c r="BJ10" s="265">
        <f>'Módulo 2'!CP18</f>
        <v>3.5558354145931341</v>
      </c>
      <c r="BK10" s="275">
        <f>'Módulo 2'!CE18</f>
        <v>3.9891208592832621</v>
      </c>
      <c r="BL10" s="265">
        <f>'Módulo 2'!CS18</f>
        <v>3.5690568764941997</v>
      </c>
      <c r="BM10" s="275">
        <f>'Módulo 2'!CM18</f>
        <v>4.1872304650699474</v>
      </c>
      <c r="BN10" s="265">
        <f>'Módulo 2'!CV18</f>
        <v>3.7446851242565309</v>
      </c>
      <c r="BQ10" s="268">
        <f>'Módulo 2'!DB18</f>
        <v>2.9348743571911884</v>
      </c>
      <c r="BR10" s="271">
        <f>'Módulo 2'!DF18</f>
        <v>3.4764633150710349</v>
      </c>
      <c r="BS10" s="275">
        <f>'Módulo 2'!DP18</f>
        <v>3.7552928607064366</v>
      </c>
      <c r="BT10" s="265">
        <f>'Módulo 2'!EI18</f>
        <v>3.3549041942293956</v>
      </c>
      <c r="BU10" s="275">
        <f>'Módulo 2'!DX18</f>
        <v>3.7940712909233278</v>
      </c>
      <c r="BV10" s="265">
        <f>'Módulo 2'!EL18</f>
        <v>3.3686748298908618</v>
      </c>
      <c r="BW10" s="275">
        <f>'Módulo 2'!EF18</f>
        <v>3.9111669575431733</v>
      </c>
      <c r="BX10" s="265">
        <f>'Módulo 2'!EO18</f>
        <v>3.4793397523986527</v>
      </c>
      <c r="CA10" s="268">
        <f>'Módulo 2'!EU18</f>
        <v>3.1589085345487686</v>
      </c>
      <c r="CB10" s="271">
        <f>'Módulo 2'!DX18</f>
        <v>3.7940712909233278</v>
      </c>
      <c r="CC10" s="275">
        <f>'Módulo 2'!FI18</f>
        <v>3.7884722879535251</v>
      </c>
      <c r="CD10" s="265">
        <f>'Módulo 2'!GB18</f>
        <v>3.4111375235529686</v>
      </c>
      <c r="CE10" s="275">
        <f>'Módulo 2'!FQ18</f>
        <v>3.8264163176132513</v>
      </c>
      <c r="CF10" s="265">
        <f>'Módulo 2'!GE18</f>
        <v>3.4249918331345435</v>
      </c>
      <c r="CG10" s="275">
        <f>'Módulo 2'!FY18</f>
        <v>3.967404094514881</v>
      </c>
      <c r="CH10" s="265">
        <f>'Módulo 2'!GH18</f>
        <v>3.5679345077916333</v>
      </c>
      <c r="CK10" s="268">
        <f>'Módulo 2'!GN18</f>
        <v>3.1439763987281695</v>
      </c>
      <c r="CL10" s="271">
        <f>'Módulo 2'!GR18</f>
        <v>3.7606642979780638</v>
      </c>
      <c r="CM10" s="275">
        <f>'Módulo 2'!HB18</f>
        <v>3.9397121856348387</v>
      </c>
      <c r="CN10" s="265">
        <f>'Módulo 2'!HU18</f>
        <v>3.4843155286527154</v>
      </c>
      <c r="CO10" s="275">
        <f>'Módulo 2'!HJ18</f>
        <v>3.9790030018781906</v>
      </c>
      <c r="CP10" s="265">
        <f>'Módulo 2'!HX18</f>
        <v>3.4977301844999555</v>
      </c>
      <c r="CQ10" s="275">
        <f>'Módulo 2'!HR18</f>
        <v>4.152372957841667</v>
      </c>
      <c r="CR10" s="265">
        <f>'Módulo 2'!IA18</f>
        <v>3.6528055232388543</v>
      </c>
      <c r="CV10" s="268">
        <f>Módulo1!IH18</f>
        <v>3.3255094042929927</v>
      </c>
      <c r="CW10" s="271">
        <f>Módulo1!IL18</f>
        <v>3.911028355190648</v>
      </c>
      <c r="CX10" s="275"/>
      <c r="CY10" s="265"/>
      <c r="CZ10" s="275"/>
      <c r="DA10" s="265"/>
      <c r="DB10" s="275"/>
      <c r="DC10" s="265"/>
      <c r="DG10" s="268">
        <f>Módulo1!KB18</f>
        <v>3.5708806660567802</v>
      </c>
      <c r="DH10" s="271">
        <f>Módulo1!KF18</f>
        <v>3.7200516608899714</v>
      </c>
      <c r="DI10" s="275"/>
      <c r="DJ10" s="265"/>
      <c r="DK10" s="275"/>
      <c r="DL10" s="265"/>
      <c r="DM10" s="275"/>
      <c r="DN10" s="265"/>
      <c r="DP10" s="268">
        <f>Módulo1!KM18</f>
        <v>3.4812899984843817</v>
      </c>
      <c r="DQ10" s="271">
        <f>Módulo1!KQ18</f>
        <v>3.7123078172026776</v>
      </c>
      <c r="DR10" s="275"/>
      <c r="DS10" s="265"/>
      <c r="DT10" s="275"/>
      <c r="DU10" s="265"/>
      <c r="DV10" s="275"/>
      <c r="DW10" s="265"/>
      <c r="DY10" s="268">
        <f>Módulo1!KX18</f>
        <v>3.5090496524785126</v>
      </c>
      <c r="DZ10" s="271">
        <f>Módulo1!LB18</f>
        <v>3.8083723320035872</v>
      </c>
      <c r="EA10" s="275"/>
      <c r="EB10" s="265"/>
      <c r="EC10" s="275"/>
      <c r="ED10" s="265"/>
      <c r="EE10" s="275"/>
      <c r="EF10" s="265"/>
    </row>
    <row r="11" spans="1:136">
      <c r="A11" s="255">
        <f>Módulo1!N19</f>
        <v>0.3010299956639812</v>
      </c>
      <c r="B11" s="268">
        <f>Módulo1!O19</f>
        <v>3.4743246831494377</v>
      </c>
      <c r="C11" s="271">
        <f>Módulo1!S19</f>
        <v>3.7482169294425187</v>
      </c>
      <c r="D11" s="275">
        <f>Módulo1!AC19</f>
        <v>4.0390024029435878</v>
      </c>
      <c r="E11" s="265">
        <f>Módulo1!AV19</f>
        <v>3.676271906639331</v>
      </c>
      <c r="F11" s="275">
        <f>Módulo1!AK19</f>
        <v>4.1250555822306607</v>
      </c>
      <c r="G11" s="265">
        <f>Módulo1!AY19</f>
        <v>3.7515515650365185</v>
      </c>
      <c r="H11" s="275">
        <f>Módulo1!AS19</f>
        <v>4.2840395017325301</v>
      </c>
      <c r="I11" s="265">
        <f>Módulo1!BB19</f>
        <v>3.8893247009647869</v>
      </c>
      <c r="K11" s="268">
        <f>Módulo1!BI19</f>
        <v>3.4255699990607305</v>
      </c>
      <c r="L11" s="278">
        <f>Módulo1!BM19</f>
        <v>3.7387971925014347</v>
      </c>
      <c r="M11" s="275">
        <f>Módulo1!BW19</f>
        <v>3.9415538554841341</v>
      </c>
      <c r="N11" s="265">
        <f>Módulo1!CP19</f>
        <v>3.531404231606968</v>
      </c>
      <c r="O11" s="275">
        <f>Módulo1!CE19</f>
        <v>4.0107347119108772</v>
      </c>
      <c r="P11" s="265">
        <f>Módulo1!CS19</f>
        <v>3.6002024138342894</v>
      </c>
      <c r="Q11" s="275">
        <f>Módulo1!CM19</f>
        <v>4.2257392325620771</v>
      </c>
      <c r="R11" s="265">
        <f>Módulo1!CV19</f>
        <v>3.78940847041769</v>
      </c>
      <c r="T11" s="268">
        <f>Módulo1!DB19</f>
        <v>3.3813602661348598</v>
      </c>
      <c r="U11" s="271">
        <f>Módulo1!DF19</f>
        <v>3.4344780257099581</v>
      </c>
      <c r="V11" s="275">
        <f>Módulo1!DP19</f>
        <v>3.6446621292094399</v>
      </c>
      <c r="W11" s="265">
        <f>Módulo1!EI19</f>
        <v>3.3009315188936652</v>
      </c>
      <c r="X11" s="275">
        <f>Módulo1!DX19</f>
        <v>3.7148588651690369</v>
      </c>
      <c r="Y11" s="265">
        <f>Módulo1!EL19</f>
        <v>3.373384983683887</v>
      </c>
      <c r="Z11" s="275">
        <f>Módulo1!EF19</f>
        <v>3.9329104663272036</v>
      </c>
      <c r="AA11" s="265">
        <f>Módulo1!EO19</f>
        <v>3.5778186883011696</v>
      </c>
      <c r="AC11" s="268">
        <f>Módulo1!EU19</f>
        <v>3.5089607457974465</v>
      </c>
      <c r="AD11" s="271">
        <f>Módulo1!EY19</f>
        <v>3.745704230159034</v>
      </c>
      <c r="AE11" s="275">
        <f>Módulo1!FI19</f>
        <v>3.9595047835214228</v>
      </c>
      <c r="AF11" s="265">
        <f>Módulo1!GB19</f>
        <v>3.5309692613548576</v>
      </c>
      <c r="AG11" s="275">
        <f>Módulo1!FQ19</f>
        <v>3.7148588651690369</v>
      </c>
      <c r="AH11" s="265">
        <f>Módulo1!GE19</f>
        <v>3.5995497092159257</v>
      </c>
      <c r="AI11" s="275">
        <f>Módulo1!FY19</f>
        <v>3.9329104663272036</v>
      </c>
      <c r="AJ11" s="265">
        <f>Módulo1!GH19</f>
        <v>3.7879150206130583</v>
      </c>
      <c r="AL11" s="268">
        <f>Módulo1!GN19</f>
        <v>3.515079645371638</v>
      </c>
      <c r="AM11" s="271">
        <f>Módulo1!GR19</f>
        <v>3.7230843770013062</v>
      </c>
      <c r="AN11" s="275">
        <f>Módulo1!HB19</f>
        <v>3.9214289098618442</v>
      </c>
      <c r="AO11" s="265">
        <f>Módulo1!HU19</f>
        <v>3.5048387306569242</v>
      </c>
      <c r="AP11" s="275">
        <f>Módulo1!HJ19</f>
        <v>3.9899020750115053</v>
      </c>
      <c r="AQ11" s="265">
        <f>Módulo1!HX19</f>
        <v>3.5740784317027283</v>
      </c>
      <c r="AR11" s="275">
        <f>Módulo1!HR19</f>
        <v>4.2027200902145454</v>
      </c>
      <c r="AS11" s="265">
        <f>Módulo1!IA19</f>
        <v>3.7650075268767322</v>
      </c>
      <c r="AW11" s="268">
        <f>'Módulo 2'!O19</f>
        <v>3.4263746427427955</v>
      </c>
      <c r="AX11" s="271">
        <f>'Módulo 2'!S19</f>
        <v>3.6814129349303921</v>
      </c>
      <c r="AY11" s="275">
        <f>'Módulo 2'!AC19</f>
        <v>3.967185024330639</v>
      </c>
      <c r="AZ11" s="265">
        <f>'Módulo 2'!AV19</f>
        <v>3.6000294797255163</v>
      </c>
      <c r="BA11" s="275">
        <f>'Módulo 2'!AK19</f>
        <v>4.0044537609703035</v>
      </c>
      <c r="BB11" s="265">
        <f>'Módulo 2'!AY19</f>
        <v>3.5511676481067722</v>
      </c>
      <c r="BC11" s="275">
        <f>'Módulo 2'!AS19</f>
        <v>4.1374377364516643</v>
      </c>
      <c r="BD11" s="265">
        <f>'Módulo 2'!BB19</f>
        <v>3.6783952290267989</v>
      </c>
      <c r="BG11" s="268">
        <f>'Módulo 2'!BI19</f>
        <v>3.4383031435854452</v>
      </c>
      <c r="BH11" s="271">
        <f>'Módulo 2'!BM19</f>
        <v>3.7292786712630535</v>
      </c>
      <c r="BI11" s="275">
        <f>'Módulo 2'!BW19</f>
        <v>3.9803781943539596</v>
      </c>
      <c r="BJ11" s="265">
        <f>'Módulo 2'!CP19</f>
        <v>3.5880181943109415</v>
      </c>
      <c r="BK11" s="275">
        <f>'Módulo 2'!CE19</f>
        <v>4.0174118501515652</v>
      </c>
      <c r="BL11" s="265">
        <f>'Módulo 2'!CS19</f>
        <v>3.5999864862011761</v>
      </c>
      <c r="BM11" s="275">
        <f>'Módulo 2'!CM19</f>
        <v>4.2069009902365533</v>
      </c>
      <c r="BN11" s="265">
        <f>'Módulo 2'!CV19</f>
        <v>3.7660118595351499</v>
      </c>
      <c r="BQ11" s="268">
        <f>'Módulo 2'!DB19</f>
        <v>2.9664245143600736</v>
      </c>
      <c r="BR11" s="271">
        <f>'Módulo 2'!DF19</f>
        <v>3.5006752865094937</v>
      </c>
      <c r="BS11" s="275">
        <f>'Módulo 2'!DP19</f>
        <v>3.7874184013429946</v>
      </c>
      <c r="BT11" s="265">
        <f>'Módulo 2'!EI19</f>
        <v>3.3912358070876514</v>
      </c>
      <c r="BU11" s="275">
        <f>'Módulo 2'!DX19</f>
        <v>3.8250033989248258</v>
      </c>
      <c r="BV11" s="265">
        <f>'Módulo 2'!EL19</f>
        <v>3.4037711128071857</v>
      </c>
      <c r="BW11" s="275">
        <f>'Módulo 2'!EF19</f>
        <v>3.9378572059005807</v>
      </c>
      <c r="BX11" s="265">
        <f>'Módulo 2'!EO19</f>
        <v>3.5098906126949885</v>
      </c>
      <c r="CA11" s="268">
        <f>'Módulo 2'!EU19</f>
        <v>3.1928946169911372</v>
      </c>
      <c r="CB11" s="271">
        <f>'Módulo 2'!DX19</f>
        <v>3.8250033989248258</v>
      </c>
      <c r="CC11" s="275">
        <f>'Módulo 2'!FI19</f>
        <v>3.8190694591925953</v>
      </c>
      <c r="CD11" s="265">
        <f>'Módulo 2'!GB19</f>
        <v>3.4453274833150318</v>
      </c>
      <c r="CE11" s="275">
        <f>'Módulo 2'!FQ19</f>
        <v>3.8557789900993509</v>
      </c>
      <c r="CF11" s="265">
        <f>'Módulo 2'!GE19</f>
        <v>3.457912495976776</v>
      </c>
      <c r="CG11" s="275">
        <f>'Módulo 2'!FY19</f>
        <v>3.9919945367662781</v>
      </c>
      <c r="CH11" s="265">
        <f>'Módulo 2'!GH19</f>
        <v>3.5963721577390841</v>
      </c>
      <c r="CK11" s="268">
        <f>'Módulo 2'!GN19</f>
        <v>3.180001362880299</v>
      </c>
      <c r="CL11" s="271">
        <f>'Módulo 2'!GR19</f>
        <v>3.7853762775114208</v>
      </c>
      <c r="CM11" s="275">
        <f>'Módulo 2'!HB19</f>
        <v>3.9732200717254629</v>
      </c>
      <c r="CN11" s="265">
        <f>'Módulo 2'!HU19</f>
        <v>3.5207022365293428</v>
      </c>
      <c r="CO11" s="275">
        <f>'Módulo 2'!HJ19</f>
        <v>4.0112918482820046</v>
      </c>
      <c r="CP11" s="265">
        <f>'Módulo 2'!HX19</f>
        <v>3.532869836490903</v>
      </c>
      <c r="CQ11" s="275">
        <f>'Módulo 2'!HR19</f>
        <v>4.1777296970295801</v>
      </c>
      <c r="CR11" s="265">
        <f>'Módulo 2'!IA19</f>
        <v>3.680316466892505</v>
      </c>
      <c r="CV11" s="268">
        <f>Módulo1!IH19</f>
        <v>3.3575104697262415</v>
      </c>
      <c r="CW11" s="271">
        <f>Módulo1!IL19</f>
        <v>3.932738675512391</v>
      </c>
      <c r="CX11" s="275"/>
      <c r="CY11" s="265"/>
      <c r="CZ11" s="275"/>
      <c r="DA11" s="265"/>
      <c r="DB11" s="275"/>
      <c r="DC11" s="265"/>
      <c r="DG11" s="268">
        <f>Módulo1!KB19</f>
        <v>3.6051125181510102</v>
      </c>
      <c r="DH11" s="271">
        <f>Módulo1!KF19</f>
        <v>3.7448732834166387</v>
      </c>
      <c r="DI11" s="275"/>
      <c r="DJ11" s="265"/>
      <c r="DK11" s="275"/>
      <c r="DL11" s="265"/>
      <c r="DM11" s="275"/>
      <c r="DN11" s="265"/>
      <c r="DP11" s="268">
        <f>Módulo1!KM19</f>
        <v>3.5145619019140026</v>
      </c>
      <c r="DQ11" s="271">
        <f>Módulo1!KQ19</f>
        <v>3.7371159304075823</v>
      </c>
      <c r="DR11" s="275"/>
      <c r="DS11" s="265"/>
      <c r="DT11" s="275"/>
      <c r="DU11" s="265"/>
      <c r="DV11" s="275"/>
      <c r="DW11" s="265"/>
      <c r="DY11" s="268">
        <f>Módulo1!KX19</f>
        <v>3.5389911605141737</v>
      </c>
      <c r="DZ11" s="271">
        <f>Módulo1!LB19</f>
        <v>3.8320018693309268</v>
      </c>
      <c r="EA11" s="275"/>
      <c r="EB11" s="265"/>
      <c r="EC11" s="275"/>
      <c r="ED11" s="265"/>
      <c r="EE11" s="275"/>
      <c r="EF11" s="265"/>
    </row>
    <row r="12" spans="1:136">
      <c r="A12" s="255">
        <f>Módulo1!N20</f>
        <v>0.3979400086720376</v>
      </c>
      <c r="B12" s="268">
        <f>Módulo1!O20</f>
        <v>3.5106993335255381</v>
      </c>
      <c r="C12" s="271">
        <f>Módulo1!S20</f>
        <v>3.767032311550421</v>
      </c>
      <c r="D12" s="275">
        <f>Módulo1!AC20</f>
        <v>4.0675359136860267</v>
      </c>
      <c r="E12" s="265">
        <f>Módulo1!AV20</f>
        <v>3.7066257227980364</v>
      </c>
      <c r="F12" s="275">
        <f>Módulo1!AK20</f>
        <v>4.1501145154978838</v>
      </c>
      <c r="G12" s="265">
        <f>Módulo1!AY20</f>
        <v>3.7780626037651461</v>
      </c>
      <c r="H12" s="275">
        <f>Módulo1!AS20</f>
        <v>4.3024038283942447</v>
      </c>
      <c r="I12" s="265">
        <f>Módulo1!BB20</f>
        <v>3.9084262364930265</v>
      </c>
      <c r="K12" s="268">
        <f>Módulo1!BI20</f>
        <v>3.4607603482648193</v>
      </c>
      <c r="L12" s="278">
        <f>Módulo1!BM20</f>
        <v>3.7583575810730094</v>
      </c>
      <c r="M12" s="275">
        <f>Módulo1!BW20</f>
        <v>3.9694750350633852</v>
      </c>
      <c r="N12" s="265">
        <f>Módulo1!CP20</f>
        <v>3.561815024681056</v>
      </c>
      <c r="O12" s="275">
        <f>Módulo1!CE20</f>
        <v>4.037157611332705</v>
      </c>
      <c r="P12" s="265">
        <f>Módulo1!CS20</f>
        <v>3.6288882826004607</v>
      </c>
      <c r="Q12" s="275">
        <f>Módulo1!CM20</f>
        <v>4.2452921879643331</v>
      </c>
      <c r="R12" s="265">
        <f>Módulo1!CV20</f>
        <v>3.8101048350702698</v>
      </c>
      <c r="T12" s="268">
        <f>Módulo1!DB20</f>
        <v>3.4149826412723434</v>
      </c>
      <c r="U12" s="271">
        <f>Módulo1!DF20</f>
        <v>3.452105705290565</v>
      </c>
      <c r="V12" s="275">
        <f>Módulo1!DP20</f>
        <v>3.6730134510456351</v>
      </c>
      <c r="W12" s="265">
        <f>Módulo1!EI20</f>
        <v>3.3328485990059646</v>
      </c>
      <c r="X12" s="275">
        <f>Módulo1!DX20</f>
        <v>3.7416939001270162</v>
      </c>
      <c r="Y12" s="265">
        <f>Módulo1!EL20</f>
        <v>3.403865072755099</v>
      </c>
      <c r="Z12" s="275">
        <f>Módulo1!EF20</f>
        <v>3.9527825260168488</v>
      </c>
      <c r="AA12" s="265">
        <f>Módulo1!EO20</f>
        <v>3.6007292253169063</v>
      </c>
      <c r="AC12" s="268">
        <f>Módulo1!EU20</f>
        <v>3.5433573133796386</v>
      </c>
      <c r="AD12" s="271">
        <f>Módulo1!EY20</f>
        <v>3.7633986083269613</v>
      </c>
      <c r="AE12" s="275">
        <f>Módulo1!FI20</f>
        <v>3.9872864532235499</v>
      </c>
      <c r="AF12" s="265">
        <f>Módulo1!GB20</f>
        <v>3.5612889499937963</v>
      </c>
      <c r="AG12" s="275">
        <f>Módulo1!FQ20</f>
        <v>3.7416939001270162</v>
      </c>
      <c r="AH12" s="265">
        <f>Módulo1!GE20</f>
        <v>3.6281320805587769</v>
      </c>
      <c r="AI12" s="275">
        <f>Módulo1!FY20</f>
        <v>3.9527825260168488</v>
      </c>
      <c r="AJ12" s="265">
        <f>Módulo1!GH20</f>
        <v>3.8084944127830482</v>
      </c>
      <c r="AL12" s="268">
        <f>Módulo1!GN20</f>
        <v>3.5464040056590127</v>
      </c>
      <c r="AM12" s="271">
        <f>Módulo1!GR20</f>
        <v>3.7407787551692335</v>
      </c>
      <c r="AN12" s="275">
        <f>Módulo1!HB20</f>
        <v>3.9490621086288562</v>
      </c>
      <c r="AO12" s="265">
        <f>Módulo1!HU20</f>
        <v>3.5354340130661588</v>
      </c>
      <c r="AP12" s="275">
        <f>Módulo1!HJ20</f>
        <v>4.0160518524664015</v>
      </c>
      <c r="AQ12" s="265">
        <f>Módulo1!HX20</f>
        <v>3.6029748635066361</v>
      </c>
      <c r="AR12" s="275">
        <f>Módulo1!HR20</f>
        <v>4.2220692807776903</v>
      </c>
      <c r="AS12" s="265">
        <f>Módulo1!IA20</f>
        <v>3.7859460403466749</v>
      </c>
      <c r="AW12" s="268">
        <f>'Módulo 2'!O20</f>
        <v>3.4566415821980736</v>
      </c>
      <c r="AX12" s="271">
        <f>'Módulo 2'!S20</f>
        <v>3.6997754882061162</v>
      </c>
      <c r="AY12" s="275">
        <f>'Módulo 2'!AC20</f>
        <v>3.9913759380177574</v>
      </c>
      <c r="AZ12" s="265">
        <f>'Módulo 2'!AV20</f>
        <v>3.6312747136071395</v>
      </c>
      <c r="BA12" s="275">
        <f>'Módulo 2'!AK20</f>
        <v>4.0277060218893865</v>
      </c>
      <c r="BB12" s="265">
        <f>'Módulo 2'!AY20</f>
        <v>3.5768408366898066</v>
      </c>
      <c r="BC12" s="275">
        <f>'Módulo 2'!AS20</f>
        <v>4.1571656742727754</v>
      </c>
      <c r="BD12" s="265">
        <f>'Módulo 2'!BB20</f>
        <v>3.6999038686080237</v>
      </c>
      <c r="BG12" s="268">
        <f>'Módulo 2'!BI20</f>
        <v>3.4692154452064976</v>
      </c>
      <c r="BH12" s="271">
        <f>'Módulo 2'!BM20</f>
        <v>3.7470315961425107</v>
      </c>
      <c r="BI12" s="275">
        <f>'Módulo 2'!BW20</f>
        <v>4.0029503998696025</v>
      </c>
      <c r="BJ12" s="265">
        <f>'Módulo 2'!CP20</f>
        <v>3.6125538730235141</v>
      </c>
      <c r="BK12" s="275">
        <f>'Módulo 2'!CE20</f>
        <v>4.0390614254716768</v>
      </c>
      <c r="BL12" s="265">
        <f>'Módulo 2'!CS20</f>
        <v>3.623560696528815</v>
      </c>
      <c r="BM12" s="275">
        <f>'Módulo 2'!CM20</f>
        <v>4.2218216656214773</v>
      </c>
      <c r="BN12" s="265">
        <f>'Módulo 2'!CV20</f>
        <v>3.7821440057252085</v>
      </c>
      <c r="BQ12" s="268">
        <f>'Módulo 2'!DB20</f>
        <v>2.9907000367804089</v>
      </c>
      <c r="BR12" s="271">
        <f>'Módulo 2'!DF20</f>
        <v>3.5190708743246253</v>
      </c>
      <c r="BS12" s="275">
        <f>'Módulo 2'!DP20</f>
        <v>3.8119167687503817</v>
      </c>
      <c r="BT12" s="265">
        <f>'Módulo 2'!EI20</f>
        <v>3.4189303650009144</v>
      </c>
      <c r="BU12" s="275">
        <f>'Módulo 2'!DX20</f>
        <v>3.8485521533866947</v>
      </c>
      <c r="BV12" s="265">
        <f>'Módulo 2'!EL20</f>
        <v>3.4305081944849283</v>
      </c>
      <c r="BW12" s="275">
        <f>'Módulo 2'!EF20</f>
        <v>3.958122754848258</v>
      </c>
      <c r="BX12" s="265">
        <f>'Módulo 2'!EO20</f>
        <v>3.5331277587398908</v>
      </c>
      <c r="CA12" s="268">
        <f>'Módulo 2'!EU20</f>
        <v>3.2189442968667343</v>
      </c>
      <c r="CB12" s="271">
        <f>'Módulo 2'!DX20</f>
        <v>3.8485521533866947</v>
      </c>
      <c r="CC12" s="275">
        <f>'Módulo 2'!FI20</f>
        <v>3.8423700709310737</v>
      </c>
      <c r="CD12" s="265">
        <f>'Módulo 2'!GB20</f>
        <v>3.4713795897271105</v>
      </c>
      <c r="CE12" s="275">
        <f>'Módulo 2'!FQ20</f>
        <v>3.8781043480144324</v>
      </c>
      <c r="CF12" s="265">
        <f>'Módulo 2'!GE20</f>
        <v>3.4829852649697943</v>
      </c>
      <c r="CG12" s="275">
        <f>'Módulo 2'!FY20</f>
        <v>4.0106075910285259</v>
      </c>
      <c r="CH12" s="265">
        <f>'Módulo 2'!GH20</f>
        <v>3.6179211066438222</v>
      </c>
      <c r="CK12" s="268">
        <f>'Módulo 2'!GN20</f>
        <v>3.2076657740590084</v>
      </c>
      <c r="CL12" s="271">
        <f>'Módulo 2'!GR20</f>
        <v>3.8041517576802728</v>
      </c>
      <c r="CM12" s="275">
        <f>'Módulo 2'!HB20</f>
        <v>3.9987608549174376</v>
      </c>
      <c r="CN12" s="265">
        <f>'Módulo 2'!HU20</f>
        <v>3.5483429444094283</v>
      </c>
      <c r="CO12" s="275">
        <f>'Módulo 2'!HJ20</f>
        <v>4.0358614713982499</v>
      </c>
      <c r="CP12" s="265">
        <f>'Módulo 2'!HX20</f>
        <v>3.5595489925125956</v>
      </c>
      <c r="CQ12" s="275">
        <f>'Módulo 2'!HR20</f>
        <v>4.1969353930438897</v>
      </c>
      <c r="CR12" s="265">
        <f>'Módulo 2'!IA20</f>
        <v>3.7011168720341256</v>
      </c>
      <c r="CV12" s="268">
        <f>Módulo1!IH20</f>
        <v>3.381862587296824</v>
      </c>
      <c r="CW12" s="271">
        <f>Módulo1!IL20</f>
        <v>3.9491980788531307</v>
      </c>
      <c r="CX12" s="275"/>
      <c r="CY12" s="265"/>
      <c r="CZ12" s="275"/>
      <c r="DA12" s="265"/>
      <c r="DB12" s="275"/>
      <c r="DC12" s="265"/>
      <c r="DG12" s="268">
        <f>Módulo1!KB20</f>
        <v>3.6308871984214037</v>
      </c>
      <c r="DH12" s="271">
        <f>Módulo1!KF20</f>
        <v>3.7637349045131265</v>
      </c>
      <c r="DI12" s="275"/>
      <c r="DJ12" s="265"/>
      <c r="DK12" s="275"/>
      <c r="DL12" s="265"/>
      <c r="DM12" s="275"/>
      <c r="DN12" s="265"/>
      <c r="DP12" s="268">
        <f>Módulo1!KM20</f>
        <v>3.5395268851265191</v>
      </c>
      <c r="DQ12" s="271">
        <f>Módulo1!KQ20</f>
        <v>3.7559672859499913</v>
      </c>
      <c r="DR12" s="275"/>
      <c r="DS12" s="265"/>
      <c r="DT12" s="275"/>
      <c r="DU12" s="265"/>
      <c r="DV12" s="275"/>
      <c r="DW12" s="265"/>
      <c r="DY12" s="268">
        <f>Módulo1!KX20</f>
        <v>3.5614416444005044</v>
      </c>
      <c r="DZ12" s="271">
        <f>Módulo1!LB20</f>
        <v>3.8499411692619012</v>
      </c>
      <c r="EA12" s="275"/>
      <c r="EB12" s="265"/>
      <c r="EC12" s="275"/>
      <c r="ED12" s="265"/>
      <c r="EE12" s="275"/>
      <c r="EF12" s="265"/>
    </row>
    <row r="13" spans="1:136">
      <c r="A13" s="255">
        <f>Módulo1!N21</f>
        <v>0.47712125471966244</v>
      </c>
      <c r="B13" s="268">
        <f>Módulo1!O21</f>
        <v>3.539819942878152</v>
      </c>
      <c r="C13" s="271">
        <f>Módulo1!S21</f>
        <v>3.7821527296902406</v>
      </c>
      <c r="D13" s="275">
        <f>Módulo1!AC21</f>
        <v>4.0902758426991968</v>
      </c>
      <c r="E13" s="265">
        <f>Módulo1!AV21</f>
        <v>3.7307056592088546</v>
      </c>
      <c r="F13" s="275">
        <f>Módulo1!AK21</f>
        <v>4.1700552397225215</v>
      </c>
      <c r="G13" s="265">
        <f>Módulo1!AY21</f>
        <v>3.7990544279728358</v>
      </c>
      <c r="H13" s="275">
        <f>Módulo1!AS21</f>
        <v>4.3169723484760691</v>
      </c>
      <c r="I13" s="265">
        <f>Módulo1!BB21</f>
        <v>3.9234881029310045</v>
      </c>
      <c r="K13" s="268">
        <f>Módulo1!BI21</f>
        <v>3.4890589412302626</v>
      </c>
      <c r="L13" s="278">
        <f>Módulo1!BM21</f>
        <v>3.7740860725625827</v>
      </c>
      <c r="M13" s="275">
        <f>Módulo1!BW21</f>
        <v>3.9919767714543251</v>
      </c>
      <c r="N13" s="265">
        <f>Módulo1!CP21</f>
        <v>3.5862099888916075</v>
      </c>
      <c r="O13" s="275">
        <f>Módulo1!CE21</f>
        <v>4.0583987773074028</v>
      </c>
      <c r="P13" s="265">
        <f>Módulo1!CS21</f>
        <v>3.6518439453252367</v>
      </c>
      <c r="Q13" s="275">
        <f>Módulo1!CM21</f>
        <v>4.2609085485185449</v>
      </c>
      <c r="R13" s="265">
        <f>Módulo1!CV21</f>
        <v>3.8265646344252255</v>
      </c>
      <c r="T13" s="268">
        <f>Módulo1!DB21</f>
        <v>3.4420542580677216</v>
      </c>
      <c r="U13" s="271">
        <f>Módulo1!DF21</f>
        <v>3.4662621538471199</v>
      </c>
      <c r="V13" s="275">
        <f>Módulo1!DP21</f>
        <v>3.695862764419942</v>
      </c>
      <c r="W13" s="265">
        <f>Módulo1!EI21</f>
        <v>3.3585764964551275</v>
      </c>
      <c r="X13" s="275">
        <f>Módulo1!DX21</f>
        <v>3.76326760046399</v>
      </c>
      <c r="Y13" s="265">
        <f>Módulo1!EL21</f>
        <v>3.4283779919624813</v>
      </c>
      <c r="Z13" s="275">
        <f>Módulo1!EF21</f>
        <v>3.9686552311268617</v>
      </c>
      <c r="AA13" s="265">
        <f>Módulo1!EO21</f>
        <v>3.6190406209129566</v>
      </c>
      <c r="AC13" s="268">
        <f>Módulo1!EU21</f>
        <v>3.5711275849195272</v>
      </c>
      <c r="AD13" s="271">
        <f>Módulo1!EY21</f>
        <v>3.7776086212290614</v>
      </c>
      <c r="AE13" s="275">
        <f>Módulo1!FI21</f>
        <v>4.0096756412370471</v>
      </c>
      <c r="AF13" s="265">
        <f>Módulo1!GB21</f>
        <v>3.5856049827582841</v>
      </c>
      <c r="AG13" s="275">
        <f>Módulo1!FQ21</f>
        <v>3.76326760046399</v>
      </c>
      <c r="AH13" s="265">
        <f>Módulo1!GE21</f>
        <v>3.6509992029403517</v>
      </c>
      <c r="AI13" s="275">
        <f>Módulo1!FY21</f>
        <v>3.9686552311268617</v>
      </c>
      <c r="AJ13" s="265">
        <f>Módulo1!GH21</f>
        <v>3.8248572042659785</v>
      </c>
      <c r="AL13" s="268">
        <f>Módulo1!GN21</f>
        <v>3.571653183802364</v>
      </c>
      <c r="AM13" s="271">
        <f>Módulo1!GR21</f>
        <v>3.7549887680713336</v>
      </c>
      <c r="AN13" s="275">
        <f>Módulo1!HB21</f>
        <v>3.9713316523964628</v>
      </c>
      <c r="AO13" s="265">
        <f>Módulo1!HU21</f>
        <v>3.5599891112067903</v>
      </c>
      <c r="AP13" s="275">
        <f>Módulo1!HJ21</f>
        <v>4.0370733146694819</v>
      </c>
      <c r="AQ13" s="265">
        <f>Módulo1!HX21</f>
        <v>3.6261109974919301</v>
      </c>
      <c r="AR13" s="275">
        <f>Módulo1!HR21</f>
        <v>4.2375227264365263</v>
      </c>
      <c r="AS13" s="265">
        <f>Módulo1!IA21</f>
        <v>3.802607162944367</v>
      </c>
      <c r="AW13" s="268">
        <f>'Módulo 2'!O21</f>
        <v>3.4809966256319833</v>
      </c>
      <c r="AX13" s="271">
        <f>'Módulo 2'!S21</f>
        <v>3.7145302754698255</v>
      </c>
      <c r="AY13" s="275">
        <f>'Módulo 2'!AC21</f>
        <v>4.0108586086154503</v>
      </c>
      <c r="AZ13" s="265">
        <f>'Módulo 2'!AV21</f>
        <v>3.656598328665154</v>
      </c>
      <c r="BA13" s="275">
        <f>'Módulo 2'!AK21</f>
        <v>4.0464075549752794</v>
      </c>
      <c r="BB13" s="265">
        <f>'Módulo 2'!AY21</f>
        <v>3.597439481216548</v>
      </c>
      <c r="BC13" s="275">
        <f>'Módulo 2'!AS21</f>
        <v>4.1729820183164632</v>
      </c>
      <c r="BD13" s="265">
        <f>'Módulo 2'!BB21</f>
        <v>3.7171108231650902</v>
      </c>
      <c r="BG13" s="268">
        <f>'Módulo 2'!BI21</f>
        <v>3.4940806788474101</v>
      </c>
      <c r="BH13" s="271">
        <f>'Módulo 2'!BM21</f>
        <v>3.7612897397667884</v>
      </c>
      <c r="BI13" s="275">
        <f>'Módulo 2'!BW21</f>
        <v>4.021208453498847</v>
      </c>
      <c r="BJ13" s="265">
        <f>'Módulo 2'!CP21</f>
        <v>3.6323152867741113</v>
      </c>
      <c r="BK13" s="275">
        <f>'Módulo 2'!CE21</f>
        <v>4.0565521891541039</v>
      </c>
      <c r="BL13" s="265">
        <f>'Módulo 2'!CS21</f>
        <v>3.642544261654804</v>
      </c>
      <c r="BM13" s="275">
        <f>'Módulo 2'!CM21</f>
        <v>4.2337914798737852</v>
      </c>
      <c r="BN13" s="265">
        <f>'Módulo 2'!CV21</f>
        <v>3.7950574056610256</v>
      </c>
      <c r="BQ13" s="268">
        <f>'Módulo 2'!DB21</f>
        <v>3.0103979077221052</v>
      </c>
      <c r="BR13" s="271">
        <f>'Módulo 2'!DF21</f>
        <v>3.5338522056965536</v>
      </c>
      <c r="BS13" s="275">
        <f>'Módulo 2'!DP21</f>
        <v>3.831647652455318</v>
      </c>
      <c r="BT13" s="265">
        <f>'Módulo 2'!EI21</f>
        <v>3.44122753219626</v>
      </c>
      <c r="BU13" s="275">
        <f>'Módulo 2'!DX21</f>
        <v>3.8674928404944207</v>
      </c>
      <c r="BV13" s="265">
        <f>'Módulo 2'!EL21</f>
        <v>3.4520247386118381</v>
      </c>
      <c r="BW13" s="275">
        <f>'Módulo 2'!EF21</f>
        <v>3.9743891615012479</v>
      </c>
      <c r="BX13" s="265">
        <f>'Módulo 2'!EO21</f>
        <v>3.5518050672993313</v>
      </c>
      <c r="CA13" s="268">
        <f>'Módulo 2'!EU21</f>
        <v>3.2400105197288243</v>
      </c>
      <c r="CB13" s="271">
        <f>'Módulo 2'!DX21</f>
        <v>3.8674928404944207</v>
      </c>
      <c r="CC13" s="275">
        <f>'Módulo 2'!FI21</f>
        <v>3.8611126591392622</v>
      </c>
      <c r="CD13" s="265">
        <f>'Módulo 2'!GB21</f>
        <v>3.4923512576188682</v>
      </c>
      <c r="CE13" s="275">
        <f>'Módulo 2'!FQ21</f>
        <v>3.8960397494574277</v>
      </c>
      <c r="CF13" s="265">
        <f>'Módulo 2'!GE21</f>
        <v>3.5031611497043911</v>
      </c>
      <c r="CG13" s="275">
        <f>'Módulo 2'!FY21</f>
        <v>4.0255119951985598</v>
      </c>
      <c r="CH13" s="265">
        <f>'Módulo 2'!GH21</f>
        <v>3.6351924706992786</v>
      </c>
      <c r="CK13" s="268">
        <f>'Módulo 2'!GN21</f>
        <v>3.2300709729729347</v>
      </c>
      <c r="CL13" s="271">
        <f>'Módulo 2'!GR21</f>
        <v>3.8192383424000371</v>
      </c>
      <c r="CM13" s="275">
        <f>'Módulo 2'!HB21</f>
        <v>4.0193244433710378</v>
      </c>
      <c r="CN13" s="265">
        <f>'Módulo 2'!HU21</f>
        <v>3.5705346095253243</v>
      </c>
      <c r="CO13" s="275">
        <f>'Módulo 2'!HJ21</f>
        <v>4.0556163121075475</v>
      </c>
      <c r="CP13" s="265">
        <f>'Módulo 2'!HX21</f>
        <v>3.5809599968056629</v>
      </c>
      <c r="CQ13" s="275">
        <f>'Módulo 2'!HR21</f>
        <v>4.2123234946027033</v>
      </c>
      <c r="CR13" s="265">
        <f>'Módulo 2'!IA21</f>
        <v>3.7177592051794175</v>
      </c>
      <c r="CV13" s="268">
        <f>Módulo1!IH21</f>
        <v>3.4014443695112515</v>
      </c>
      <c r="CW13" s="271">
        <f>Módulo1!IL21</f>
        <v>3.9624014893240878</v>
      </c>
      <c r="CX13" s="275"/>
      <c r="CY13" s="265"/>
      <c r="CZ13" s="275"/>
      <c r="DA13" s="265"/>
      <c r="DB13" s="275"/>
      <c r="DC13" s="265"/>
      <c r="DG13" s="268">
        <f>Módulo1!KB21</f>
        <v>3.6514354206843382</v>
      </c>
      <c r="DH13" s="271">
        <f>Módulo1!KF21</f>
        <v>3.7788924812308426</v>
      </c>
      <c r="DI13" s="275"/>
      <c r="DJ13" s="265"/>
      <c r="DK13" s="275"/>
      <c r="DL13" s="265"/>
      <c r="DM13" s="275"/>
      <c r="DN13" s="265"/>
      <c r="DP13" s="268">
        <f>Módulo1!KM21</f>
        <v>3.5593743324589431</v>
      </c>
      <c r="DQ13" s="271">
        <f>Módulo1!KQ21</f>
        <v>3.7711166130627194</v>
      </c>
      <c r="DR13" s="275"/>
      <c r="DS13" s="265"/>
      <c r="DT13" s="275"/>
      <c r="DU13" s="265"/>
      <c r="DV13" s="275"/>
      <c r="DW13" s="265"/>
      <c r="DY13" s="268">
        <f>Módulo1!KX21</f>
        <v>3.5792839393892568</v>
      </c>
      <c r="DZ13" s="271">
        <f>Módulo1!LB21</f>
        <v>3.8643472545188917</v>
      </c>
      <c r="EA13" s="275"/>
      <c r="EB13" s="265"/>
      <c r="EC13" s="275"/>
      <c r="ED13" s="265"/>
      <c r="EE13" s="275"/>
      <c r="EF13" s="265"/>
    </row>
    <row r="14" spans="1:136">
      <c r="A14" s="255">
        <f>Módulo1!N22</f>
        <v>0.54406804435027567</v>
      </c>
      <c r="B14" s="268">
        <f>Módulo1!O22</f>
        <v>3.5640066965266435</v>
      </c>
      <c r="C14" s="271">
        <f>Módulo1!S22</f>
        <v>3.7947598047768425</v>
      </c>
      <c r="D14" s="275">
        <f>Módulo1!AC22</f>
        <v>4.109099137000948</v>
      </c>
      <c r="E14" s="265">
        <f>Módulo1!AV22</f>
        <v>3.7505542557760725</v>
      </c>
      <c r="F14" s="275">
        <f>Módulo1!AK22</f>
        <v>4.186542882214404</v>
      </c>
      <c r="G14" s="265">
        <f>Módulo1!AY22</f>
        <v>3.8163326074677641</v>
      </c>
      <c r="H14" s="275">
        <f>Módulo1!AS22</f>
        <v>4.328989759165851</v>
      </c>
      <c r="I14" s="265">
        <f>Módulo1!BB22</f>
        <v>3.9358458181578651</v>
      </c>
      <c r="K14" s="268">
        <f>Módulo1!BI22</f>
        <v>3.5126528554722158</v>
      </c>
      <c r="L14" s="278">
        <f>Módulo1!BM22</f>
        <v>3.7872065352720119</v>
      </c>
      <c r="M14" s="275">
        <f>Módulo1!BW22</f>
        <v>4.0107731771332276</v>
      </c>
      <c r="N14" s="265">
        <f>Módulo1!CP22</f>
        <v>3.6065073708606121</v>
      </c>
      <c r="O14" s="275">
        <f>Módulo1!CE22</f>
        <v>4.0761054560046857</v>
      </c>
      <c r="P14" s="265">
        <f>Módulo1!CS22</f>
        <v>3.6709053389167918</v>
      </c>
      <c r="Q14" s="275">
        <f>Módulo1!CM22</f>
        <v>4.2738578723397147</v>
      </c>
      <c r="R14" s="265">
        <f>Módulo1!CV22</f>
        <v>3.8401642614318336</v>
      </c>
      <c r="T14" s="268">
        <f>Módulo1!DB22</f>
        <v>3.4646469196965723</v>
      </c>
      <c r="U14" s="271">
        <f>Módulo1!DF22</f>
        <v>3.4780590207730229</v>
      </c>
      <c r="V14" s="275">
        <f>Módulo1!DP22</f>
        <v>3.7149502244278247</v>
      </c>
      <c r="W14" s="265">
        <f>Módulo1!EI22</f>
        <v>3.3800701862079836</v>
      </c>
      <c r="X14" s="275">
        <f>Módulo1!DX22</f>
        <v>3.781252394042554</v>
      </c>
      <c r="Y14" s="265">
        <f>Módulo1!EL22</f>
        <v>3.4488178221603194</v>
      </c>
      <c r="Z14" s="275">
        <f>Módulo1!EF22</f>
        <v>3.9818181823817191</v>
      </c>
      <c r="AA14" s="265">
        <f>Módulo1!EO22</f>
        <v>3.6342331847092293</v>
      </c>
      <c r="AC14" s="268">
        <f>Módulo1!EU22</f>
        <v>3.5943522518811064</v>
      </c>
      <c r="AD14" s="271">
        <f>Módulo1!EY22</f>
        <v>3.7894501244529617</v>
      </c>
      <c r="AE14" s="275">
        <f>Módulo1!FI22</f>
        <v>4.0283779415076424</v>
      </c>
      <c r="AF14" s="265">
        <f>Módulo1!GB22</f>
        <v>3.6058325830999034</v>
      </c>
      <c r="AG14" s="275">
        <f>Módulo1!FQ22</f>
        <v>3.781252394042554</v>
      </c>
      <c r="AH14" s="265">
        <f>Módulo1!GE22</f>
        <v>3.6699830682239227</v>
      </c>
      <c r="AI14" s="275">
        <f>Módulo1!FY22</f>
        <v>3.9818181823817191</v>
      </c>
      <c r="AJ14" s="265">
        <f>Módulo1!GH22</f>
        <v>3.8383739462344786</v>
      </c>
      <c r="AL14" s="268">
        <f>Módulo1!GN22</f>
        <v>3.5927463291732336</v>
      </c>
      <c r="AM14" s="271">
        <f>Módulo1!GR22</f>
        <v>3.7668302712952357</v>
      </c>
      <c r="AN14" s="275">
        <f>Módulo1!HB22</f>
        <v>3.9899340168504214</v>
      </c>
      <c r="AO14" s="265">
        <f>Módulo1!HU22</f>
        <v>3.5804282802528236</v>
      </c>
      <c r="AP14" s="275">
        <f>Módulo1!HJ22</f>
        <v>4.054596740844322</v>
      </c>
      <c r="AQ14" s="265">
        <f>Módulo1!HX22</f>
        <v>3.6453306710485638</v>
      </c>
      <c r="AR14" s="275">
        <f>Módulo1!HR22</f>
        <v>4.2503368342699117</v>
      </c>
      <c r="AS14" s="265">
        <f>Módulo1!IA22</f>
        <v>3.8163791805436418</v>
      </c>
      <c r="AW14" s="268">
        <f>'Módulo 2'!O22</f>
        <v>3.5013083880677458</v>
      </c>
      <c r="AX14" s="271">
        <f>'Módulo 2'!S22</f>
        <v>3.726831318123955</v>
      </c>
      <c r="AY14" s="275">
        <f>'Módulo 2'!AC22</f>
        <v>4.027125499494959</v>
      </c>
      <c r="AZ14" s="265">
        <f>'Módulo 2'!AV22</f>
        <v>3.6778594799764539</v>
      </c>
      <c r="BA14" s="275">
        <f>'Módulo 2'!AK22</f>
        <v>4.0620047007398927</v>
      </c>
      <c r="BB14" s="265">
        <f>'Módulo 2'!AY22</f>
        <v>3.6145838306892264</v>
      </c>
      <c r="BC14" s="275">
        <f>'Módulo 2'!AS22</f>
        <v>4.1861388642284894</v>
      </c>
      <c r="BD14" s="265">
        <f>'Módulo 2'!BB22</f>
        <v>3.7313991418020493</v>
      </c>
      <c r="BG14" s="268">
        <f>'Módulo 2'!BI22</f>
        <v>3.5148097635043785</v>
      </c>
      <c r="BH14" s="271">
        <f>'Módulo 2'!BM22</f>
        <v>3.7731721087489438</v>
      </c>
      <c r="BI14" s="275">
        <f>'Módulo 2'!BW22</f>
        <v>4.0365114868627989</v>
      </c>
      <c r="BJ14" s="265">
        <f>'Módulo 2'!CP22</f>
        <v>3.6488181894957261</v>
      </c>
      <c r="BK14" s="275">
        <f>'Módulo 2'!CE22</f>
        <v>4.071197443793233</v>
      </c>
      <c r="BL14" s="265">
        <f>'Módulo 2'!CS22</f>
        <v>3.6583954169815684</v>
      </c>
      <c r="BM14" s="275">
        <f>'Módulo 2'!CM22</f>
        <v>4.2437551061696688</v>
      </c>
      <c r="BN14" s="265">
        <f>'Módulo 2'!CV22</f>
        <v>3.8057871621009172</v>
      </c>
      <c r="BQ14" s="268">
        <f>'Módulo 2'!DB22</f>
        <v>3.0269513183974741</v>
      </c>
      <c r="BR14" s="271">
        <f>'Módulo 2'!DF22</f>
        <v>3.5461753781314491</v>
      </c>
      <c r="BS14" s="275">
        <f>'Módulo 2'!DP22</f>
        <v>3.848122238679383</v>
      </c>
      <c r="BT14" s="265">
        <f>'Módulo 2'!EI22</f>
        <v>3.4598390706568209</v>
      </c>
      <c r="BU14" s="275">
        <f>'Módulo 2'!DX22</f>
        <v>3.8832899533796676</v>
      </c>
      <c r="BV14" s="265">
        <f>'Módulo 2'!EL22</f>
        <v>3.4699781194926889</v>
      </c>
      <c r="BW14" s="275">
        <f>'Módulo 2'!EF22</f>
        <v>3.9879330633783963</v>
      </c>
      <c r="BX14" s="265">
        <f>'Módulo 2'!EO22</f>
        <v>3.5673742113898608</v>
      </c>
      <c r="CA14" s="268">
        <f>'Módulo 2'!EU22</f>
        <v>3.2576604457553238</v>
      </c>
      <c r="CB14" s="271">
        <f>'Módulo 2'!DX22</f>
        <v>3.8832899533796676</v>
      </c>
      <c r="CC14" s="275">
        <f>'Módulo 2'!FI22</f>
        <v>3.8767437011413248</v>
      </c>
      <c r="CD14" s="265">
        <f>'Módulo 2'!GB22</f>
        <v>3.5098559733784316</v>
      </c>
      <c r="CE14" s="275">
        <f>'Módulo 2'!FQ22</f>
        <v>3.9109816927347079</v>
      </c>
      <c r="CF14" s="265">
        <f>'Módulo 2'!GE22</f>
        <v>3.5199966793858719</v>
      </c>
      <c r="CG14" s="275">
        <f>'Módulo 2'!FY22</f>
        <v>4.0378979618281035</v>
      </c>
      <c r="CH14" s="265">
        <f>'Módulo 2'!GH22</f>
        <v>3.6495571776284645</v>
      </c>
      <c r="CK14" s="268">
        <f>'Módulo 2'!GN22</f>
        <v>3.24886565350229</v>
      </c>
      <c r="CL14" s="271">
        <f>'Módulo 2'!GR22</f>
        <v>3.8318160040651015</v>
      </c>
      <c r="CM14" s="275">
        <f>'Módulo 2'!HB22</f>
        <v>4.0364900029017026</v>
      </c>
      <c r="CN14" s="265">
        <f>'Módulo 2'!HU22</f>
        <v>3.5890144474381014</v>
      </c>
      <c r="CO14" s="275">
        <f>'Módulo 2'!HJ22</f>
        <v>4.0720881302772494</v>
      </c>
      <c r="CP14" s="265">
        <f>'Módulo 2'!HX22</f>
        <v>3.5987839882794836</v>
      </c>
      <c r="CQ14" s="275">
        <f>'Módulo 2'!HR22</f>
        <v>4.2251183779343515</v>
      </c>
      <c r="CR14" s="265">
        <f>'Módulo 2'!IA22</f>
        <v>3.7315809056131117</v>
      </c>
      <c r="CV14" s="268">
        <f>Módulo1!IH22</f>
        <v>3.4177737925712566</v>
      </c>
      <c r="CW14" s="271">
        <f>Módulo1!IL22</f>
        <v>3.9733941021211381</v>
      </c>
      <c r="CX14" s="275"/>
      <c r="CY14" s="265"/>
      <c r="CZ14" s="275"/>
      <c r="DA14" s="265"/>
      <c r="DB14" s="275"/>
      <c r="DC14" s="265"/>
      <c r="DG14" s="268">
        <f>Módulo1!KB22</f>
        <v>3.6684470611605118</v>
      </c>
      <c r="DH14" s="271">
        <f>Módulo1!KF22</f>
        <v>3.7915305383298032</v>
      </c>
      <c r="DI14" s="275"/>
      <c r="DJ14" s="265"/>
      <c r="DK14" s="275"/>
      <c r="DL14" s="265"/>
      <c r="DM14" s="275"/>
      <c r="DN14" s="265"/>
      <c r="DP14" s="268">
        <f>Módulo1!KM22</f>
        <v>3.5757677293442907</v>
      </c>
      <c r="DQ14" s="271">
        <f>Módulo1!KQ22</f>
        <v>3.7837477918208462</v>
      </c>
      <c r="DR14" s="275"/>
      <c r="DS14" s="265"/>
      <c r="DT14" s="275"/>
      <c r="DU14" s="265"/>
      <c r="DV14" s="275"/>
      <c r="DW14" s="265"/>
      <c r="DY14" s="268">
        <f>Módulo1!KX22</f>
        <v>3.5940189742588844</v>
      </c>
      <c r="DZ14" s="271">
        <f>Módulo1!LB22</f>
        <v>3.8763517274037445</v>
      </c>
      <c r="EA14" s="275"/>
      <c r="EB14" s="265"/>
      <c r="EC14" s="275"/>
      <c r="ED14" s="265"/>
      <c r="EE14" s="275"/>
      <c r="EF14" s="265"/>
    </row>
    <row r="15" spans="1:136">
      <c r="A15" s="255">
        <f>Módulo1!N23</f>
        <v>0.6020599913279624</v>
      </c>
      <c r="B15" s="268">
        <f>Módulo1!O23</f>
        <v>3.5846288967101838</v>
      </c>
      <c r="C15" s="271">
        <f>Módulo1!S23</f>
        <v>3.8055497004132075</v>
      </c>
      <c r="D15" s="275">
        <f>Módulo1!AC23</f>
        <v>4.1251063086985358</v>
      </c>
      <c r="E15" s="265">
        <f>Módulo1!AV23</f>
        <v>3.7673672902877944</v>
      </c>
      <c r="F15" s="275">
        <f>Módulo1!AK23</f>
        <v>4.2005515878828348</v>
      </c>
      <c r="G15" s="265">
        <f>Módulo1!AY23</f>
        <v>3.8309516096969429</v>
      </c>
      <c r="H15" s="275">
        <f>Módulo1!AS23</f>
        <v>4.339181241379797</v>
      </c>
      <c r="I15" s="265">
        <f>Módulo1!BB23</f>
        <v>3.9462751414633312</v>
      </c>
      <c r="K15" s="268">
        <f>Módulo1!BI23</f>
        <v>3.5328369033132923</v>
      </c>
      <c r="L15" s="278">
        <f>Módulo1!BM23</f>
        <v>3.7984404364458686</v>
      </c>
      <c r="M15" s="275">
        <f>Módulo1!BW23</f>
        <v>4.0268801736583555</v>
      </c>
      <c r="N15" s="265">
        <f>Módulo1!CP23</f>
        <v>3.6238402840262562</v>
      </c>
      <c r="O15" s="275">
        <f>Módulo1!CE23</f>
        <v>4.0912517551504246</v>
      </c>
      <c r="P15" s="265">
        <f>Módulo1!CS23</f>
        <v>3.6871546805659312</v>
      </c>
      <c r="Q15" s="275">
        <f>Módulo1!CM23</f>
        <v>4.2848858629389808</v>
      </c>
      <c r="R15" s="265">
        <f>Módulo1!CV23</f>
        <v>3.8517097499263846</v>
      </c>
      <c r="T15" s="268">
        <f>Módulo1!DB23</f>
        <v>3.4839892547218807</v>
      </c>
      <c r="U15" s="271">
        <f>Módulo1!DF23</f>
        <v>3.4881508213953976</v>
      </c>
      <c r="V15" s="275">
        <f>Módulo1!DP23</f>
        <v>3.7313071968501847</v>
      </c>
      <c r="W15" s="265">
        <f>Módulo1!EI23</f>
        <v>3.398489295918377</v>
      </c>
      <c r="X15" s="275">
        <f>Módulo1!DX23</f>
        <v>3.7966373031655229</v>
      </c>
      <c r="Y15" s="265">
        <f>Módulo1!EL23</f>
        <v>3.4663055648383154</v>
      </c>
      <c r="Z15" s="275">
        <f>Módulo1!EF23</f>
        <v>3.9930289028135055</v>
      </c>
      <c r="AA15" s="265">
        <f>Módulo1!EO23</f>
        <v>3.6471773333681718</v>
      </c>
      <c r="AC15" s="268">
        <f>Módulo1!EU23</f>
        <v>3.6142695051570186</v>
      </c>
      <c r="AD15" s="271">
        <f>Módulo1!EY23</f>
        <v>3.7995801098427622</v>
      </c>
      <c r="AE15" s="275">
        <f>Módulo1!FI23</f>
        <v>4.0444042256510526</v>
      </c>
      <c r="AF15" s="265">
        <f>Módulo1!GB23</f>
        <v>3.6231028621341062</v>
      </c>
      <c r="AG15" s="275">
        <f>Módulo1!FQ23</f>
        <v>3.7966373031655229</v>
      </c>
      <c r="AH15" s="265">
        <f>Módulo1!GE23</f>
        <v>3.6861633561105398</v>
      </c>
      <c r="AI15" s="275">
        <f>Módulo1!FY23</f>
        <v>3.9930289028135055</v>
      </c>
      <c r="AJ15" s="265">
        <f>Módulo1!GH23</f>
        <v>3.8498470842601638</v>
      </c>
      <c r="AL15" s="268">
        <f>Módulo1!GN23</f>
        <v>3.6108218236952268</v>
      </c>
      <c r="AM15" s="271">
        <f>Módulo1!GR23</f>
        <v>3.7769602566850362</v>
      </c>
      <c r="AN15" s="275">
        <f>Módulo1!HB23</f>
        <v>4.0058746694768574</v>
      </c>
      <c r="AO15" s="265">
        <f>Módulo1!HU23</f>
        <v>3.597888625371926</v>
      </c>
      <c r="AP15" s="275">
        <f>Módulo1!HJ23</f>
        <v>4.0695862025000364</v>
      </c>
      <c r="AQ15" s="265">
        <f>Módulo1!HX23</f>
        <v>3.6617211921489292</v>
      </c>
      <c r="AR15" s="275">
        <f>Módulo1!HR23</f>
        <v>4.2612495777214114</v>
      </c>
      <c r="AS15" s="265">
        <f>Módulo1!IA23</f>
        <v>3.8280754432485149</v>
      </c>
      <c r="AW15" s="268">
        <f>'Módulo 2'!O23</f>
        <v>3.5186857927811181</v>
      </c>
      <c r="AX15" s="271">
        <f>'Módulo 2'!S23</f>
        <v>3.7373584425591675</v>
      </c>
      <c r="AY15" s="275">
        <f>'Módulo 2'!AC23</f>
        <v>4.0410601134996593</v>
      </c>
      <c r="AZ15" s="265">
        <f>'Módulo 2'!AV23</f>
        <v>3.6961625888812915</v>
      </c>
      <c r="BA15" s="275">
        <f>'Módulo 2'!AK23</f>
        <v>4.0753526666227122</v>
      </c>
      <c r="BB15" s="265">
        <f>'Módulo 2'!AY23</f>
        <v>3.6292300637412547</v>
      </c>
      <c r="BC15" s="275">
        <f>'Módulo 2'!AS23</f>
        <v>4.1973740730407618</v>
      </c>
      <c r="BD15" s="265">
        <f>'Módulo 2'!BB23</f>
        <v>3.743582327901013</v>
      </c>
      <c r="BG15" s="268">
        <f>'Módulo 2'!BI23</f>
        <v>3.5325371063488209</v>
      </c>
      <c r="BH15" s="271">
        <f>'Módulo 2'!BM23</f>
        <v>3.7833375998553893</v>
      </c>
      <c r="BI15" s="275">
        <f>'Módulo 2'!BW23</f>
        <v>4.0496658048034524</v>
      </c>
      <c r="BJ15" s="265">
        <f>'Módulo 2'!CP23</f>
        <v>3.6629589170581451</v>
      </c>
      <c r="BK15" s="275">
        <f>'Módulo 2'!CE23</f>
        <v>4.083775506803434</v>
      </c>
      <c r="BL15" s="265">
        <f>'Módulo 2'!CS23</f>
        <v>3.6719762593597607</v>
      </c>
      <c r="BM15" s="275">
        <f>'Módulo 2'!CM23</f>
        <v>4.2522690592342487</v>
      </c>
      <c r="BN15" s="265">
        <f>'Módulo 2'!CV23</f>
        <v>3.8149418729681988</v>
      </c>
      <c r="BQ15" s="268">
        <f>'Módulo 2'!DB23</f>
        <v>3.041212773374073</v>
      </c>
      <c r="BR15" s="271">
        <f>'Módulo 2'!DF23</f>
        <v>3.5567214410389849</v>
      </c>
      <c r="BS15" s="275">
        <f>'Módulo 2'!DP23</f>
        <v>3.8622351235566925</v>
      </c>
      <c r="BT15" s="265">
        <f>'Módulo 2'!EI23</f>
        <v>3.4757781500002212</v>
      </c>
      <c r="BU15" s="275">
        <f>'Módulo 2'!DX23</f>
        <v>3.8968094470963535</v>
      </c>
      <c r="BV15" s="265">
        <f>'Módulo 2'!EL23</f>
        <v>3.4853488450400048</v>
      </c>
      <c r="BW15" s="275">
        <f>'Módulo 2'!EF23</f>
        <v>3.9995077907869003</v>
      </c>
      <c r="BX15" s="265">
        <f>'Módulo 2'!EO23</f>
        <v>3.5806928635739812</v>
      </c>
      <c r="CA15" s="268">
        <f>'Módulo 2'!EU23</f>
        <v>3.2728250180421421</v>
      </c>
      <c r="CB15" s="271">
        <f>'Módulo 2'!DX23</f>
        <v>3.8968094470963535</v>
      </c>
      <c r="CC15" s="275">
        <f>'Módulo 2'!FI23</f>
        <v>3.8901191476909363</v>
      </c>
      <c r="CD15" s="265">
        <f>'Módulo 2'!GB23</f>
        <v>3.5248479190506985</v>
      </c>
      <c r="CE15" s="275">
        <f>'Módulo 2'!FQ23</f>
        <v>3.9237556828960485</v>
      </c>
      <c r="CF15" s="265">
        <f>'Módulo 2'!GE23</f>
        <v>3.5344119815535846</v>
      </c>
      <c r="CG15" s="275">
        <f>'Módulo 2'!FY23</f>
        <v>4.0484660404597523</v>
      </c>
      <c r="CH15" s="265">
        <f>'Módulo 2'!GH23</f>
        <v>3.6618226492991397</v>
      </c>
      <c r="CK15" s="268">
        <f>'Módulo 2'!GN23</f>
        <v>3.2650305317875086</v>
      </c>
      <c r="CL15" s="271">
        <f>'Módulo 2'!GR23</f>
        <v>3.8425798566241918</v>
      </c>
      <c r="CM15" s="275">
        <f>'Módulo 2'!HB23</f>
        <v>4.051191968164054</v>
      </c>
      <c r="CN15" s="265">
        <f>'Módulo 2'!HU23</f>
        <v>3.6048083860187967</v>
      </c>
      <c r="CO15" s="275">
        <f>'Módulo 2'!HJ23</f>
        <v>4.0861822289057539</v>
      </c>
      <c r="CP15" s="265">
        <f>'Módulo 2'!HX23</f>
        <v>3.614013335627202</v>
      </c>
      <c r="CQ15" s="275">
        <f>'Módulo 2'!HR23</f>
        <v>4.2360408375701724</v>
      </c>
      <c r="CR15" s="265">
        <f>'Módulo 2'!IA23</f>
        <v>3.7433683927194905</v>
      </c>
      <c r="CV15" s="268">
        <f>Módulo1!IH23</f>
        <v>3.4317479187510669</v>
      </c>
      <c r="CW15" s="271">
        <f>Módulo1!IL23</f>
        <v>3.9827906376285154</v>
      </c>
      <c r="CX15" s="275"/>
      <c r="CY15" s="265"/>
      <c r="CZ15" s="275"/>
      <c r="DA15" s="265"/>
      <c r="DB15" s="275"/>
      <c r="DC15" s="265"/>
      <c r="DG15" s="268">
        <f>Módulo1!KB23</f>
        <v>3.6829140215238265</v>
      </c>
      <c r="DH15" s="271">
        <f>Módulo1!KF23</f>
        <v>3.802346950241962</v>
      </c>
      <c r="DI15" s="275"/>
      <c r="DJ15" s="265"/>
      <c r="DK15" s="275"/>
      <c r="DL15" s="265"/>
      <c r="DM15" s="275"/>
      <c r="DN15" s="265"/>
      <c r="DP15" s="268">
        <f>Módulo1!KM23</f>
        <v>3.5896811869023919</v>
      </c>
      <c r="DQ15" s="271">
        <f>Módulo1!KQ23</f>
        <v>3.794558316833843</v>
      </c>
      <c r="DR15" s="275"/>
      <c r="DS15" s="265"/>
      <c r="DT15" s="275"/>
      <c r="DU15" s="265"/>
      <c r="DV15" s="275"/>
      <c r="DW15" s="265"/>
      <c r="DY15" s="268">
        <f>Módulo1!KX23</f>
        <v>3.6065245662467054</v>
      </c>
      <c r="DZ15" s="271">
        <f>Módulo1!LB23</f>
        <v>3.8866208234112181</v>
      </c>
      <c r="EA15" s="275"/>
      <c r="EB15" s="265"/>
      <c r="EC15" s="275"/>
      <c r="ED15" s="265"/>
      <c r="EE15" s="275"/>
      <c r="EF15" s="265"/>
    </row>
    <row r="16" spans="1:136">
      <c r="A16" s="255">
        <f>Módulo1!N24</f>
        <v>0.65321251377534373</v>
      </c>
      <c r="B16" s="268">
        <f>Módulo1!O24</f>
        <v>3.6025606417527305</v>
      </c>
      <c r="C16" s="271">
        <f>Módulo1!S24</f>
        <v>3.8149664567032699</v>
      </c>
      <c r="D16" s="275">
        <f>Módulo1!AC24</f>
        <v>4.1389961968331335</v>
      </c>
      <c r="E16" s="265">
        <f>Módulo1!AV24</f>
        <v>3.7819029726900468</v>
      </c>
      <c r="F16" s="275">
        <f>Módulo1!AK24</f>
        <v>4.2126988636328946</v>
      </c>
      <c r="G16" s="265">
        <f>Módulo1!AY24</f>
        <v>3.8435787145048876</v>
      </c>
      <c r="H16" s="275">
        <f>Módulo1!AS24</f>
        <v>4.3480049757404116</v>
      </c>
      <c r="I16" s="265">
        <f>Módulo1!BB24</f>
        <v>3.9552648382104381</v>
      </c>
      <c r="K16" s="268">
        <f>Módulo1!BI24</f>
        <v>3.5504399292527911</v>
      </c>
      <c r="L16" s="278">
        <f>Módulo1!BM24</f>
        <v>3.8082481757464008</v>
      </c>
      <c r="M16" s="275">
        <f>Módulo1!BW24</f>
        <v>4.0409487741746419</v>
      </c>
      <c r="N16" s="265">
        <f>Módulo1!CP24</f>
        <v>3.6389327481046374</v>
      </c>
      <c r="O16" s="275">
        <f>Módulo1!CE24</f>
        <v>4.1044607198955925</v>
      </c>
      <c r="P16" s="265">
        <f>Módulo1!CS24</f>
        <v>3.7012822420175016</v>
      </c>
      <c r="Q16" s="275">
        <f>Módulo1!CM24</f>
        <v>4.2944668273722986</v>
      </c>
      <c r="R16" s="265">
        <f>Módulo1!CV24</f>
        <v>3.8617124260740696</v>
      </c>
      <c r="T16" s="268">
        <f>Módulo1!DB24</f>
        <v>3.5008688067796947</v>
      </c>
      <c r="U16" s="271">
        <f>Módulo1!DF24</f>
        <v>3.4969548057136701</v>
      </c>
      <c r="V16" s="275">
        <f>Módulo1!DP24</f>
        <v>3.7455945987224397</v>
      </c>
      <c r="W16" s="265">
        <f>Módulo1!EI24</f>
        <v>3.4145773629179477</v>
      </c>
      <c r="X16" s="275">
        <f>Módulo1!DX24</f>
        <v>3.8100549269134101</v>
      </c>
      <c r="Y16" s="265">
        <f>Módulo1!EL24</f>
        <v>3.4815586737175304</v>
      </c>
      <c r="Z16" s="275">
        <f>Módulo1!EF24</f>
        <v>4.0027692436666999</v>
      </c>
      <c r="AA16" s="265">
        <f>Módulo1!EO24</f>
        <v>3.6584271611200356</v>
      </c>
      <c r="AC16" s="268">
        <f>Módulo1!EU24</f>
        <v>3.6316752556814604</v>
      </c>
      <c r="AD16" s="271">
        <f>Módulo1!EY24</f>
        <v>3.8084174061641352</v>
      </c>
      <c r="AE16" s="275">
        <f>Módulo1!FI24</f>
        <v>4.0584022698607187</v>
      </c>
      <c r="AF16" s="265">
        <f>Módulo1!GB24</f>
        <v>3.6381384424697307</v>
      </c>
      <c r="AG16" s="275">
        <f>Módulo1!FQ24</f>
        <v>3.8100549269134101</v>
      </c>
      <c r="AH16" s="265">
        <f>Módulo1!GE24</f>
        <v>3.7002286037860626</v>
      </c>
      <c r="AI16" s="275">
        <f>Módulo1!FY24</f>
        <v>4.0027692436666999</v>
      </c>
      <c r="AJ16" s="265">
        <f>Módulo1!GH24</f>
        <v>3.8597855775069898</v>
      </c>
      <c r="AL16" s="268">
        <f>Módulo1!GN24</f>
        <v>3.6266095832622334</v>
      </c>
      <c r="AM16" s="271">
        <f>Módulo1!GR24</f>
        <v>3.7857975530064092</v>
      </c>
      <c r="AN16" s="275">
        <f>Módulo1!HB24</f>
        <v>4.019797923513746</v>
      </c>
      <c r="AO16" s="265">
        <f>Módulo1!HU24</f>
        <v>3.6130969573439038</v>
      </c>
      <c r="AP16" s="275">
        <f>Módulo1!HJ24</f>
        <v>4.0826583238672924</v>
      </c>
      <c r="AQ16" s="265">
        <f>Módulo1!HX24</f>
        <v>3.6759763172465809</v>
      </c>
      <c r="AR16" s="275">
        <f>Módulo1!HR24</f>
        <v>4.2707303440271565</v>
      </c>
      <c r="AS16" s="265">
        <f>Módulo1!IA24</f>
        <v>3.8382121098953155</v>
      </c>
      <c r="AW16" s="268">
        <f>'Módulo 2'!O24</f>
        <v>3.5338399692716553</v>
      </c>
      <c r="AX16" s="271">
        <f>'Módulo 2'!S24</f>
        <v>3.7465452275942757</v>
      </c>
      <c r="AY16" s="275">
        <f>'Módulo 2'!AC24</f>
        <v>4.053228085922826</v>
      </c>
      <c r="AZ16" s="265">
        <f>'Módulo 2'!AV24</f>
        <v>3.7122169684031987</v>
      </c>
      <c r="BA16" s="275">
        <f>'Módulo 2'!AK24</f>
        <v>4.0869984387951588</v>
      </c>
      <c r="BB16" s="265">
        <f>'Módulo 2'!AY24</f>
        <v>3.6419887307562857</v>
      </c>
      <c r="BC16" s="275">
        <f>'Módulo 2'!AS24</f>
        <v>4.2071582764716942</v>
      </c>
      <c r="BD16" s="265">
        <f>'Módulo 2'!BB24</f>
        <v>3.7541784207096693</v>
      </c>
      <c r="BG16" s="268">
        <f>'Módulo 2'!BI24</f>
        <v>3.5479903233541537</v>
      </c>
      <c r="BH16" s="271">
        <f>'Módulo 2'!BM24</f>
        <v>3.7922062826158061</v>
      </c>
      <c r="BI16" s="275">
        <f>'Módulo 2'!BW24</f>
        <v>4.0611886488649578</v>
      </c>
      <c r="BJ16" s="265">
        <f>'Módulo 2'!CP24</f>
        <v>3.675310884009392</v>
      </c>
      <c r="BK16" s="275">
        <f>'Módulo 2'!CE24</f>
        <v>4.0947852337271007</v>
      </c>
      <c r="BL16" s="265">
        <f>'Módulo 2'!CS24</f>
        <v>3.6838381825482407</v>
      </c>
      <c r="BM16" s="275">
        <f>'Módulo 2'!CM24</f>
        <v>4.2596882376815461</v>
      </c>
      <c r="BN16" s="265">
        <f>'Módulo 2'!CV24</f>
        <v>3.8229090012274334</v>
      </c>
      <c r="BQ16" s="268">
        <f>'Módulo 2'!DB24</f>
        <v>3.0537303831142171</v>
      </c>
      <c r="BR16" s="271">
        <f>'Módulo 2'!DF24</f>
        <v>3.5659247532534954</v>
      </c>
      <c r="BS16" s="275">
        <f>'Módulo 2'!DP24</f>
        <v>3.8745590508259284</v>
      </c>
      <c r="BT16" s="265">
        <f>'Módulo 2'!EI24</f>
        <v>3.4896933185651657</v>
      </c>
      <c r="BU16" s="275">
        <f>'Módulo 2'!DX24</f>
        <v>3.9086051905185624</v>
      </c>
      <c r="BV16" s="265">
        <f>'Módulo 2'!EL24</f>
        <v>3.4987643099933257</v>
      </c>
      <c r="BW16" s="275">
        <f>'Módulo 2'!EF24</f>
        <v>4.0095943606903699</v>
      </c>
      <c r="BX16" s="265">
        <f>'Módulo 2'!EO24</f>
        <v>3.592309228712395</v>
      </c>
      <c r="CA16" s="268">
        <f>'Módulo 2'!EU24</f>
        <v>3.2861019852836955</v>
      </c>
      <c r="CB16" s="271">
        <f>'Módulo 2'!DX24</f>
        <v>3.9086051905185624</v>
      </c>
      <c r="CC16" s="275">
        <f>'Módulo 2'!FI24</f>
        <v>3.9017868091362007</v>
      </c>
      <c r="CD16" s="265">
        <f>'Módulo 2'!GB24</f>
        <v>3.5379374966409949</v>
      </c>
      <c r="CE16" s="275">
        <f>'Módulo 2'!FQ24</f>
        <v>3.9348895757858648</v>
      </c>
      <c r="CF16" s="265">
        <f>'Módulo 2'!GE24</f>
        <v>3.5469954786132747</v>
      </c>
      <c r="CG16" s="275">
        <f>'Módulo 2'!FY24</f>
        <v>4.057662619756095</v>
      </c>
      <c r="CH16" s="265">
        <f>'Módulo 2'!GH24</f>
        <v>3.6725036368930524</v>
      </c>
      <c r="CK16" s="268">
        <f>'Módulo 2'!GN24</f>
        <v>3.2791960404798246</v>
      </c>
      <c r="CL16" s="271">
        <f>'Módulo 2'!GR24</f>
        <v>3.8519732289756408</v>
      </c>
      <c r="CM16" s="275">
        <f>'Módulo 2'!HB24</f>
        <v>4.0640283698217949</v>
      </c>
      <c r="CN16" s="265">
        <f>'Módulo 2'!HU24</f>
        <v>3.6185718920543368</v>
      </c>
      <c r="CO16" s="275">
        <f>'Módulo 2'!HJ24</f>
        <v>4.0984774143225211</v>
      </c>
      <c r="CP16" s="265">
        <f>'Módulo 2'!HX24</f>
        <v>3.6272818320990394</v>
      </c>
      <c r="CQ16" s="275">
        <f>'Módulo 2'!HR24</f>
        <v>4.2455502508292824</v>
      </c>
      <c r="CR16" s="265">
        <f>'Módulo 2'!IA24</f>
        <v>3.7536223437912262</v>
      </c>
      <c r="CV16" s="268">
        <f>Módulo1!IH24</f>
        <v>3.4439402294597521</v>
      </c>
      <c r="CW16" s="271">
        <f>Módulo1!IL24</f>
        <v>3.9909826223932869</v>
      </c>
      <c r="CX16" s="275"/>
      <c r="CY16" s="265"/>
      <c r="CZ16" s="275"/>
      <c r="DA16" s="265"/>
      <c r="DB16" s="275"/>
      <c r="DC16" s="265"/>
      <c r="DG16" s="268">
        <f>Módulo1!KB24</f>
        <v>3.6954667159755017</v>
      </c>
      <c r="DH16" s="271">
        <f>Módulo1!KF24</f>
        <v>3.8117868483042252</v>
      </c>
      <c r="DI16" s="275"/>
      <c r="DJ16" s="265"/>
      <c r="DK16" s="275"/>
      <c r="DL16" s="265"/>
      <c r="DM16" s="275"/>
      <c r="DN16" s="265"/>
      <c r="DP16" s="268">
        <f>Módulo1!KM24</f>
        <v>3.6017325683085257</v>
      </c>
      <c r="DQ16" s="271">
        <f>Módulo1!KQ24</f>
        <v>3.8039930771731321</v>
      </c>
      <c r="DR16" s="275"/>
      <c r="DS16" s="265"/>
      <c r="DT16" s="275"/>
      <c r="DU16" s="265"/>
      <c r="DV16" s="275"/>
      <c r="DW16" s="265"/>
      <c r="DY16" s="268">
        <f>Módulo1!KX24</f>
        <v>3.6173569816131543</v>
      </c>
      <c r="DZ16" s="271">
        <f>Módulo1!LB24</f>
        <v>3.895579249382866</v>
      </c>
      <c r="EA16" s="275"/>
      <c r="EB16" s="265"/>
      <c r="EC16" s="275"/>
      <c r="ED16" s="265"/>
      <c r="EE16" s="275"/>
      <c r="EF16" s="265"/>
    </row>
    <row r="17" spans="1:136">
      <c r="A17" s="255">
        <f>Módulo1!N25</f>
        <v>0.69897000433601886</v>
      </c>
      <c r="B17" s="268">
        <f>Módulo1!O25</f>
        <v>3.6183930643838109</v>
      </c>
      <c r="C17" s="271">
        <f>Módulo1!S25</f>
        <v>3.8233102980516094</v>
      </c>
      <c r="D17" s="275">
        <f>Módulo1!AC25</f>
        <v>4.1512393595049835</v>
      </c>
      <c r="E17" s="265">
        <f>Módulo1!AV25</f>
        <v>3.7946711023050086</v>
      </c>
      <c r="F17" s="275">
        <f>Módulo1!AK25</f>
        <v>4.2233999058478569</v>
      </c>
      <c r="G17" s="265">
        <f>Módulo1!AY25</f>
        <v>3.8546618343481511</v>
      </c>
      <c r="H17" s="275">
        <f>Módulo1!AS25</f>
        <v>4.3557681991137951</v>
      </c>
      <c r="I17" s="265">
        <f>Módulo1!BB25</f>
        <v>3.9631417942984282</v>
      </c>
      <c r="K17" s="268">
        <f>Módulo1!BI25</f>
        <v>3.5660238597242611</v>
      </c>
      <c r="L17" s="278">
        <f>Módulo1!BM25</f>
        <v>3.8169411661673576</v>
      </c>
      <c r="M17" s="275">
        <f>Módulo1!BW25</f>
        <v>4.0534207933594049</v>
      </c>
      <c r="N17" s="265">
        <f>Módulo1!CP25</f>
        <v>3.6522748743264399</v>
      </c>
      <c r="O17" s="275">
        <f>Módulo1!CE25</f>
        <v>4.1161544982327891</v>
      </c>
      <c r="P17" s="265">
        <f>Módulo1!CS25</f>
        <v>3.713754568860157</v>
      </c>
      <c r="Q17" s="275">
        <f>Módulo1!CM25</f>
        <v>4.3029206193333209</v>
      </c>
      <c r="R17" s="265">
        <f>Módulo1!CV25</f>
        <v>3.87051628928918</v>
      </c>
      <c r="T17" s="268">
        <f>Módulo1!DB25</f>
        <v>3.515820102704315</v>
      </c>
      <c r="U17" s="271">
        <f>Módulo1!DF25</f>
        <v>3.5047529543511002</v>
      </c>
      <c r="V17" s="275">
        <f>Módulo1!DP25</f>
        <v>3.7582609712520556</v>
      </c>
      <c r="W17" s="265">
        <f>Módulo1!EI25</f>
        <v>3.4288392165327846</v>
      </c>
      <c r="X17" s="275">
        <f>Módulo1!DX25</f>
        <v>3.8219338960593574</v>
      </c>
      <c r="Y17" s="265">
        <f>Módulo1!EL25</f>
        <v>3.4950635099974803</v>
      </c>
      <c r="Z17" s="275">
        <f>Módulo1!EF25</f>
        <v>4.0113641620687712</v>
      </c>
      <c r="AA17" s="265">
        <f>Módulo1!EO25</f>
        <v>3.6683565804912353</v>
      </c>
      <c r="AC17" s="268">
        <f>Módulo1!EU25</f>
        <v>3.6471109822765824</v>
      </c>
      <c r="AD17" s="271">
        <f>Módulo1!EY25</f>
        <v>3.8162450609821983</v>
      </c>
      <c r="AE17" s="275">
        <f>Módulo1!FI25</f>
        <v>4.0708116913772869</v>
      </c>
      <c r="AF17" s="265">
        <f>Módulo1!GB25</f>
        <v>3.6514284199065856</v>
      </c>
      <c r="AG17" s="275">
        <f>Módulo1!FQ25</f>
        <v>3.8219338960593574</v>
      </c>
      <c r="AH17" s="265">
        <f>Módulo1!GE25</f>
        <v>3.7126441154327843</v>
      </c>
      <c r="AI17" s="275">
        <f>Módulo1!FY25</f>
        <v>4.0113641620687712</v>
      </c>
      <c r="AJ17" s="265">
        <f>Módulo1!GH25</f>
        <v>3.8685317795638059</v>
      </c>
      <c r="AL17" s="268">
        <f>Módulo1!GN25</f>
        <v>3.6406051842136491</v>
      </c>
      <c r="AM17" s="271">
        <f>Módulo1!GR25</f>
        <v>3.7936252078244723</v>
      </c>
      <c r="AN17" s="275">
        <f>Módulo1!HB25</f>
        <v>4.0321410460917937</v>
      </c>
      <c r="AO17" s="265">
        <f>Módulo1!HU25</f>
        <v>3.6265454191770736</v>
      </c>
      <c r="AP17" s="275">
        <f>Módulo1!HJ25</f>
        <v>4.0942309012975571</v>
      </c>
      <c r="AQ17" s="265">
        <f>Módulo1!HX25</f>
        <v>3.6885650887023997</v>
      </c>
      <c r="AR17" s="275">
        <f>Módulo1!HR25</f>
        <v>4.279095667284599</v>
      </c>
      <c r="AS17" s="265">
        <f>Módulo1!IA25</f>
        <v>3.8471365442270216</v>
      </c>
      <c r="AW17" s="268">
        <f>'Módulo 2'!O25</f>
        <v>3.5472537105420097</v>
      </c>
      <c r="AX17" s="271">
        <f>'Módulo 2'!S25</f>
        <v>3.7546848009145886</v>
      </c>
      <c r="AY17" s="275">
        <f>'Módulo 2'!AC25</f>
        <v>4.0640130046521534</v>
      </c>
      <c r="AZ17" s="265">
        <f>'Módulo 2'!AV25</f>
        <v>3.7265050432916205</v>
      </c>
      <c r="BA17" s="275">
        <f>'Módulo 2'!AK25</f>
        <v>4.0973126454269977</v>
      </c>
      <c r="BB17" s="265">
        <f>'Módulo 2'!AY25</f>
        <v>3.6532729263978347</v>
      </c>
      <c r="BC17" s="275">
        <f>'Módulo 2'!AS25</f>
        <v>4.2158096244906345</v>
      </c>
      <c r="BD17" s="265">
        <f>'Módulo 2'!BB25</f>
        <v>3.7635371180691553</v>
      </c>
      <c r="BG17" s="268">
        <f>'Módulo 2'!BI25</f>
        <v>3.5616634548475741</v>
      </c>
      <c r="BH17" s="271">
        <f>'Módulo 2'!BM25</f>
        <v>3.8000620583945461</v>
      </c>
      <c r="BI17" s="275">
        <f>'Módulo 2'!BW25</f>
        <v>4.0714314412706294</v>
      </c>
      <c r="BJ17" s="265">
        <f>'Módulo 2'!CP25</f>
        <v>3.6862627360087004</v>
      </c>
      <c r="BK17" s="275">
        <f>'Módulo 2'!CE25</f>
        <v>4.1045653009129683</v>
      </c>
      <c r="BL17" s="265">
        <f>'Módulo 2'!CS25</f>
        <v>3.694354840819376</v>
      </c>
      <c r="BM17" s="275">
        <f>'Módulo 2'!CM25</f>
        <v>4.2662525340714836</v>
      </c>
      <c r="BN17" s="265">
        <f>'Módulo 2'!CV25</f>
        <v>3.8299500661136112</v>
      </c>
      <c r="BQ17" s="268">
        <f>'Módulo 2'!DB25</f>
        <v>3.0648772711801557</v>
      </c>
      <c r="BR17" s="271">
        <f>'Módulo 2'!DF25</f>
        <v>3.5740789698018798</v>
      </c>
      <c r="BS17" s="275">
        <f>'Módulo 2'!DP25</f>
        <v>3.8854824332085531</v>
      </c>
      <c r="BT17" s="265">
        <f>'Módulo 2'!EI25</f>
        <v>3.5020243239801192</v>
      </c>
      <c r="BU17" s="275">
        <f>'Módulo 2'!DX25</f>
        <v>3.9190524809298029</v>
      </c>
      <c r="BV17" s="265">
        <f>'Módulo 2'!EL25</f>
        <v>3.5106497776797214</v>
      </c>
      <c r="BW17" s="275">
        <f>'Módulo 2'!EF25</f>
        <v>4.0185182357537208</v>
      </c>
      <c r="BX17" s="265">
        <f>'Módulo 2'!EO25</f>
        <v>3.6025945570318996</v>
      </c>
      <c r="CA17" s="268">
        <f>'Módulo 2'!EU25</f>
        <v>3.2978977372275042</v>
      </c>
      <c r="CB17" s="271">
        <f>'Módulo 2'!DX25</f>
        <v>3.9190524809298029</v>
      </c>
      <c r="CC17" s="275">
        <f>'Módulo 2'!FI25</f>
        <v>3.9121180705080163</v>
      </c>
      <c r="CD17" s="265">
        <f>'Módulo 2'!GB25</f>
        <v>3.5495383879078237</v>
      </c>
      <c r="CE17" s="275">
        <f>'Módulo 2'!FQ25</f>
        <v>3.9447409532372695</v>
      </c>
      <c r="CF17" s="265">
        <f>'Módulo 2'!GE25</f>
        <v>3.5581458448535113</v>
      </c>
      <c r="CG17" s="275">
        <f>'Módulo 2'!FY25</f>
        <v>4.0657892054888007</v>
      </c>
      <c r="CH17" s="265">
        <f>'Módulo 2'!GH25</f>
        <v>3.6819479714401537</v>
      </c>
      <c r="CK17" s="268">
        <f>'Módulo 2'!GN25</f>
        <v>3.2917912167114176</v>
      </c>
      <c r="CL17" s="271">
        <f>'Módulo 2'!GR25</f>
        <v>3.8602958404972347</v>
      </c>
      <c r="CM17" s="275">
        <f>'Módulo 2'!HB25</f>
        <v>4.0754046411116134</v>
      </c>
      <c r="CN17" s="265">
        <f>'Módulo 2'!HU25</f>
        <v>3.630748668098684</v>
      </c>
      <c r="CO17" s="275">
        <f>'Módulo 2'!HJ25</f>
        <v>4.1093657473584466</v>
      </c>
      <c r="CP17" s="265">
        <f>'Módulo 2'!HX25</f>
        <v>3.6390183754383449</v>
      </c>
      <c r="CQ17" s="275">
        <f>'Módulo 2'!HR25</f>
        <v>4.253956956000815</v>
      </c>
      <c r="CR17" s="265">
        <f>'Módulo 2'!IA25</f>
        <v>3.7626806811163647</v>
      </c>
      <c r="CV17" s="268">
        <f>Módulo1!IH25</f>
        <v>3.4547391438693298</v>
      </c>
      <c r="CW17" s="271">
        <f>Módulo1!IL25</f>
        <v>3.9982344479709861</v>
      </c>
      <c r="CX17" s="275"/>
      <c r="CY17" s="265"/>
      <c r="CZ17" s="275"/>
      <c r="DA17" s="265"/>
      <c r="DB17" s="275"/>
      <c r="DC17" s="265"/>
      <c r="DG17" s="268">
        <f>Módulo1!KB25</f>
        <v>3.7065299287917188</v>
      </c>
      <c r="DH17" s="271">
        <f>Módulo1!KF25</f>
        <v>3.8201511947256281</v>
      </c>
      <c r="DI17" s="275"/>
      <c r="DJ17" s="265"/>
      <c r="DK17" s="275"/>
      <c r="DL17" s="265"/>
      <c r="DM17" s="275"/>
      <c r="DN17" s="265"/>
      <c r="DP17" s="268">
        <f>Módulo1!KM25</f>
        <v>3.612337469912994</v>
      </c>
      <c r="DQ17" s="271">
        <f>Módulo1!KQ25</f>
        <v>3.8123528712471995</v>
      </c>
      <c r="DR17" s="275"/>
      <c r="DS17" s="265"/>
      <c r="DT17" s="275"/>
      <c r="DU17" s="265"/>
      <c r="DV17" s="275"/>
      <c r="DW17" s="265"/>
      <c r="DY17" s="268">
        <f>Módulo1!KX25</f>
        <v>3.6268901166519187</v>
      </c>
      <c r="DZ17" s="271">
        <f>Módulo1!LB25</f>
        <v>3.9035140168173768</v>
      </c>
      <c r="EA17" s="275"/>
      <c r="EB17" s="265"/>
      <c r="EC17" s="275"/>
      <c r="ED17" s="265"/>
      <c r="EE17" s="275"/>
      <c r="EF17" s="265"/>
    </row>
    <row r="18" spans="1:136">
      <c r="A18" s="255">
        <f>Módulo1!N26</f>
        <v>0.74036268949424389</v>
      </c>
      <c r="B18" s="268">
        <f>Módulo1!O26</f>
        <v>3.6325440542373646</v>
      </c>
      <c r="C18" s="271">
        <f>Módulo1!S26</f>
        <v>3.8307934940235926</v>
      </c>
      <c r="D18" s="275">
        <f>Módulo1!AC26</f>
        <v>4.1621672249929809</v>
      </c>
      <c r="E18" s="265">
        <f>Módulo1!AV26</f>
        <v>3.8060302415808778</v>
      </c>
      <c r="F18" s="275">
        <f>Módulo1!AK26</f>
        <v>4.2329467981532378</v>
      </c>
      <c r="G18" s="265">
        <f>Módulo1!AY26</f>
        <v>3.8645155543353469</v>
      </c>
      <c r="H18" s="275">
        <f>Módulo1!AS26</f>
        <v>4.3626865549630027</v>
      </c>
      <c r="I18" s="265">
        <f>Módulo1!BB26</f>
        <v>3.9701348773615335</v>
      </c>
      <c r="K18" s="268">
        <f>Módulo1!BI26</f>
        <v>3.5799868377783763</v>
      </c>
      <c r="L18" s="278">
        <f>Módulo1!BM26</f>
        <v>3.824739666957476</v>
      </c>
      <c r="M18" s="275">
        <f>Módulo1!BW26</f>
        <v>4.0646095767508736</v>
      </c>
      <c r="N18" s="265">
        <f>Módulo1!CP26</f>
        <v>3.6642134669965722</v>
      </c>
      <c r="O18" s="275">
        <f>Módulo1!CE26</f>
        <v>4.1266320601335007</v>
      </c>
      <c r="P18" s="265">
        <f>Módulo1!CS26</f>
        <v>3.7249013391661587</v>
      </c>
      <c r="Q18" s="275">
        <f>Módulo1!CM26</f>
        <v>4.31047283602026</v>
      </c>
      <c r="R18" s="265">
        <f>Módulo1!CV26</f>
        <v>3.8783634425066822</v>
      </c>
      <c r="T18" s="268">
        <f>Módulo1!DB26</f>
        <v>3.5292222342925816</v>
      </c>
      <c r="U18" s="271">
        <f>Módulo1!DF26</f>
        <v>3.5117445572227797</v>
      </c>
      <c r="V18" s="275">
        <f>Módulo1!DP26</f>
        <v>3.7696244343984064</v>
      </c>
      <c r="W18" s="265">
        <f>Módulo1!EI26</f>
        <v>3.4416330167819336</v>
      </c>
      <c r="X18" s="275">
        <f>Módulo1!DX26</f>
        <v>3.8325777781896306</v>
      </c>
      <c r="Y18" s="265">
        <f>Módulo1!EL26</f>
        <v>3.5071646635425497</v>
      </c>
      <c r="Z18" s="275">
        <f>Módulo1!EF26</f>
        <v>4.019042864958009</v>
      </c>
      <c r="AA18" s="265">
        <f>Módulo1!EO26</f>
        <v>3.6772294655406386</v>
      </c>
      <c r="AC18" s="268">
        <f>Módulo1!EU26</f>
        <v>3.66096148016236</v>
      </c>
      <c r="AD18" s="271">
        <f>Módulo1!EY26</f>
        <v>3.823263118273617</v>
      </c>
      <c r="AE18" s="275">
        <f>Módulo1!FI26</f>
        <v>4.0819442767824352</v>
      </c>
      <c r="AF18" s="265">
        <f>Módulo1!GB26</f>
        <v>3.6633188362482518</v>
      </c>
      <c r="AG18" s="275">
        <f>Módulo1!FQ26</f>
        <v>3.8325777781896306</v>
      </c>
      <c r="AH18" s="265">
        <f>Módulo1!GE26</f>
        <v>3.723738648198236</v>
      </c>
      <c r="AI18" s="275">
        <f>Módulo1!FY26</f>
        <v>4.019042864958009</v>
      </c>
      <c r="AJ18" s="265">
        <f>Módulo1!GH26</f>
        <v>3.8763266015991507</v>
      </c>
      <c r="AL18" s="268">
        <f>Módulo1!GN26</f>
        <v>3.653160214581388</v>
      </c>
      <c r="AM18" s="271">
        <f>Módulo1!GR26</f>
        <v>3.8006432651158888</v>
      </c>
      <c r="AN18" s="275">
        <f>Módulo1!HB26</f>
        <v>4.0432141570746589</v>
      </c>
      <c r="AO18" s="265">
        <f>Módulo1!HU26</f>
        <v>3.6385823427826756</v>
      </c>
      <c r="AP18" s="275">
        <f>Módulo1!HJ26</f>
        <v>4.1045998221269926</v>
      </c>
      <c r="AQ18" s="265">
        <f>Módulo1!HX26</f>
        <v>3.6998190385642702</v>
      </c>
      <c r="AR18" s="275">
        <f>Módulo1!HR26</f>
        <v>4.2865688021382242</v>
      </c>
      <c r="AS18" s="265">
        <f>Módulo1!IA26</f>
        <v>3.8550932880372417</v>
      </c>
      <c r="AW18" s="268">
        <f>'Módulo 2'!O26</f>
        <v>3.5592694697829703</v>
      </c>
      <c r="AX18" s="271">
        <f>'Módulo 2'!S26</f>
        <v>3.761984399830486</v>
      </c>
      <c r="AY18" s="275">
        <f>'Módulo 2'!AC26</f>
        <v>4.0736867534656263</v>
      </c>
      <c r="AZ18" s="265">
        <f>'Módulo 2'!AV26</f>
        <v>3.7393696759488018</v>
      </c>
      <c r="BA18" s="275">
        <f>'Módulo 2'!AK26</f>
        <v>4.1065577893074527</v>
      </c>
      <c r="BB18" s="265">
        <f>'Módulo 2'!AY26</f>
        <v>3.66337484963339</v>
      </c>
      <c r="BC18" s="275">
        <f>'Módulo 2'!AS26</f>
        <v>4.2235529990086054</v>
      </c>
      <c r="BD18" s="265">
        <f>'Módulo 2'!BB26</f>
        <v>3.7719052849649062</v>
      </c>
      <c r="BG18" s="268">
        <f>'Módulo 2'!BI26</f>
        <v>3.5739069496013123</v>
      </c>
      <c r="BH18" s="271">
        <f>'Módulo 2'!BM26</f>
        <v>3.8071055840357295</v>
      </c>
      <c r="BI18" s="275">
        <f>'Módulo 2'!BW26</f>
        <v>4.0806437017738517</v>
      </c>
      <c r="BJ18" s="265">
        <f>'Módulo 2'!CP26</f>
        <v>3.6960898262723592</v>
      </c>
      <c r="BK18" s="275">
        <f>'Módulo 2'!CE26</f>
        <v>4.1133560189875018</v>
      </c>
      <c r="BL18" s="265">
        <f>'Módulo 2'!CS26</f>
        <v>3.7037909259870907</v>
      </c>
      <c r="BM18" s="275">
        <f>'Módulo 2'!CM26</f>
        <v>4.2721315105833986</v>
      </c>
      <c r="BN18" s="265">
        <f>'Módulo 2'!CV26</f>
        <v>3.8362496735533109</v>
      </c>
      <c r="BQ18" s="268">
        <f>'Módulo 2'!DB26</f>
        <v>3.0749188244919097</v>
      </c>
      <c r="BR18" s="271">
        <f>'Módulo 2'!DF26</f>
        <v>3.5813917008178962</v>
      </c>
      <c r="BS18" s="275">
        <f>'Módulo 2'!DP26</f>
        <v>3.8952805771947405</v>
      </c>
      <c r="BT18" s="265">
        <f>'Módulo 2'!EI26</f>
        <v>3.5130828091415798</v>
      </c>
      <c r="BU18" s="275">
        <f>'Módulo 2'!DX26</f>
        <v>3.9284171317965115</v>
      </c>
      <c r="BV18" s="265">
        <f>'Módulo 2'!EL26</f>
        <v>3.5213065396487284</v>
      </c>
      <c r="BW18" s="275">
        <f>'Módulo 2'!EF26</f>
        <v>4.0265096430995388</v>
      </c>
      <c r="BX18" s="265">
        <f>'Módulo 2'!EO26</f>
        <v>3.6118116679004086</v>
      </c>
      <c r="CA18" s="268">
        <f>'Módulo 2'!EU26</f>
        <v>3.3085009611430323</v>
      </c>
      <c r="CB18" s="271">
        <f>'Módulo 2'!DX26</f>
        <v>3.9284171317965115</v>
      </c>
      <c r="CC18" s="275">
        <f>'Módulo 2'!FI26</f>
        <v>3.9213760903311425</v>
      </c>
      <c r="CD18" s="265">
        <f>'Módulo 2'!GB26</f>
        <v>3.5599436518077985</v>
      </c>
      <c r="CE18" s="275">
        <f>'Módulo 2'!FQ26</f>
        <v>3.9535630210339732</v>
      </c>
      <c r="CF18" s="265">
        <f>'Módulo 2'!GE26</f>
        <v>3.5681454394156051</v>
      </c>
      <c r="CG18" s="275">
        <f>'Módulo 2'!FY26</f>
        <v>4.073058757586228</v>
      </c>
      <c r="CH18" s="265">
        <f>'Módulo 2'!GH26</f>
        <v>3.6904014259423468</v>
      </c>
      <c r="CK18" s="268">
        <f>'Módulo 2'!GN26</f>
        <v>3.3031211029774417</v>
      </c>
      <c r="CL18" s="271">
        <f>'Módulo 2'!GR26</f>
        <v>3.8677595887368219</v>
      </c>
      <c r="CM18" s="275">
        <f>'Módulo 2'!HB26</f>
        <v>4.085608072980162</v>
      </c>
      <c r="CN18" s="265">
        <f>'Módulo 2'!HU26</f>
        <v>3.6416526969184622</v>
      </c>
      <c r="CO18" s="275">
        <f>'Módulo 2'!HJ26</f>
        <v>4.1191248317430151</v>
      </c>
      <c r="CP18" s="265">
        <f>'Módulo 2'!HX26</f>
        <v>3.6495263901045139</v>
      </c>
      <c r="CQ18" s="275">
        <f>'Módulo 2'!HR26</f>
        <v>4.2614801930021819</v>
      </c>
      <c r="CR18" s="265">
        <f>'Módulo 2'!IA26</f>
        <v>3.7707819286964153</v>
      </c>
      <c r="CV18" s="268">
        <f>Módulo1!IH26</f>
        <v>3.4644196649187169</v>
      </c>
      <c r="CW18" s="271">
        <f>Módulo1!IL26</f>
        <v>4.0047328466684213</v>
      </c>
      <c r="CX18" s="275"/>
      <c r="CY18" s="265"/>
      <c r="CZ18" s="275"/>
      <c r="DA18" s="265"/>
      <c r="DB18" s="275"/>
      <c r="DC18" s="265"/>
      <c r="DG18" s="268">
        <f>Módulo1!KB26</f>
        <v>3.7164030239796872</v>
      </c>
      <c r="DH18" s="271">
        <f>Módulo1!KF26</f>
        <v>3.8276527807261065</v>
      </c>
      <c r="DI18" s="275"/>
      <c r="DJ18" s="265"/>
      <c r="DK18" s="275"/>
      <c r="DL18" s="265"/>
      <c r="DM18" s="275"/>
      <c r="DN18" s="265"/>
      <c r="DP18" s="268">
        <f>Módulo1!KM26</f>
        <v>3.6217883236219874</v>
      </c>
      <c r="DQ18" s="271">
        <f>Módulo1!KQ26</f>
        <v>3.8198503744630457</v>
      </c>
      <c r="DR18" s="275"/>
      <c r="DS18" s="265"/>
      <c r="DT18" s="275"/>
      <c r="DU18" s="265"/>
      <c r="DV18" s="275"/>
      <c r="DW18" s="265"/>
      <c r="DY18" s="268">
        <f>Módulo1!KX26</f>
        <v>3.6353869134274133</v>
      </c>
      <c r="DZ18" s="271">
        <f>Módulo1!LB26</f>
        <v>3.9106279659421364</v>
      </c>
      <c r="EA18" s="275"/>
      <c r="EB18" s="265"/>
      <c r="EC18" s="275"/>
      <c r="ED18" s="265"/>
      <c r="EE18" s="275"/>
      <c r="EF18" s="265"/>
    </row>
    <row r="19" spans="1:136">
      <c r="A19" s="255">
        <f>Módulo1!N27</f>
        <v>0.77815125038364363</v>
      </c>
      <c r="B19" s="268">
        <f>Módulo1!O27</f>
        <v>3.6453196044635985</v>
      </c>
      <c r="C19" s="271">
        <f>Módulo1!S27</f>
        <v>3.8375715400501584</v>
      </c>
      <c r="D19" s="275">
        <f>Módulo1!AC27</f>
        <v>4.1720217070996242</v>
      </c>
      <c r="E19" s="265">
        <f>Módulo1!AV27</f>
        <v>3.8162417508506716</v>
      </c>
      <c r="F19" s="275">
        <f>Módulo1!AK27</f>
        <v>4.2415525175018765</v>
      </c>
      <c r="G19" s="265">
        <f>Módulo1!AY27</f>
        <v>3.8733688943205751</v>
      </c>
      <c r="H19" s="275">
        <f>Módulo1!AS27</f>
        <v>4.3689169751109693</v>
      </c>
      <c r="I19" s="265">
        <f>Módulo1!BB27</f>
        <v>3.9764102534347017</v>
      </c>
      <c r="K19" s="268">
        <f>Módulo1!BI27</f>
        <v>3.5926210037365323</v>
      </c>
      <c r="L19" s="278">
        <f>Módulo1!BM27</f>
        <v>3.8318050776849804</v>
      </c>
      <c r="M19" s="275">
        <f>Módulo1!BW27</f>
        <v>4.0747452578299788</v>
      </c>
      <c r="N19" s="265">
        <f>Módulo1!CP27</f>
        <v>3.6750027033646768</v>
      </c>
      <c r="O19" s="275">
        <f>Módulo1!CE27</f>
        <v>4.1361127010823076</v>
      </c>
      <c r="P19" s="265">
        <f>Módulo1!CS27</f>
        <v>3.7349638813353656</v>
      </c>
      <c r="Q19" s="275">
        <f>Módulo1!CM27</f>
        <v>4.317288356941182</v>
      </c>
      <c r="R19" s="265">
        <f>Módulo1!CV27</f>
        <v>3.8854304765702232</v>
      </c>
      <c r="T19" s="268">
        <f>Módulo1!DB27</f>
        <v>3.5413535929224658</v>
      </c>
      <c r="U19" s="271">
        <f>Módulo1!DF27</f>
        <v>3.5180755492410483</v>
      </c>
      <c r="V19" s="275">
        <f>Módulo1!DP27</f>
        <v>3.7799186309958581</v>
      </c>
      <c r="W19" s="265">
        <f>Módulo1!EI27</f>
        <v>3.4532218829646109</v>
      </c>
      <c r="X19" s="275">
        <f>Módulo1!DX27</f>
        <v>3.8422092456875325</v>
      </c>
      <c r="Y19" s="265">
        <f>Módulo1!EL27</f>
        <v>3.5181149805057497</v>
      </c>
      <c r="Z19" s="275">
        <f>Módulo1!EF27</f>
        <v>4.0259728769102505</v>
      </c>
      <c r="AA19" s="265">
        <f>Módulo1!EO27</f>
        <v>3.68523876226008</v>
      </c>
      <c r="AC19" s="268">
        <f>Módulo1!EU27</f>
        <v>3.6735098232806109</v>
      </c>
      <c r="AD19" s="271">
        <f>Módulo1!EY27</f>
        <v>3.8296180651307541</v>
      </c>
      <c r="AE19" s="275">
        <f>Módulo1!FI27</f>
        <v>4.0920290142389826</v>
      </c>
      <c r="AF19" s="265">
        <f>Módulo1!GB27</f>
        <v>3.6740632807319784</v>
      </c>
      <c r="AG19" s="275">
        <f>Módulo1!FQ27</f>
        <v>3.8422092456875325</v>
      </c>
      <c r="AH19" s="265">
        <f>Módulo1!GE27</f>
        <v>3.7337528273177765</v>
      </c>
      <c r="AI19" s="275">
        <f>Módulo1!FY27</f>
        <v>4.0259728769102505</v>
      </c>
      <c r="AJ19" s="265">
        <f>Módulo1!GH27</f>
        <v>3.8833457431787148</v>
      </c>
      <c r="AL19" s="268">
        <f>Módulo1!GN27</f>
        <v>3.6645329576760011</v>
      </c>
      <c r="AM19" s="271">
        <f>Módulo1!GR27</f>
        <v>3.8069982119730268</v>
      </c>
      <c r="AN19" s="275">
        <f>Módulo1!HB27</f>
        <v>4.0532450205477479</v>
      </c>
      <c r="AO19" s="265">
        <f>Módulo1!HU27</f>
        <v>3.6494630846673877</v>
      </c>
      <c r="AP19" s="275">
        <f>Módulo1!HJ27</f>
        <v>4.1139821201857769</v>
      </c>
      <c r="AQ19" s="265">
        <f>Módulo1!HX27</f>
        <v>3.7099809120055784</v>
      </c>
      <c r="AR19" s="275">
        <f>Módulo1!HR27</f>
        <v>4.2933129152184248</v>
      </c>
      <c r="AS19" s="265">
        <f>Módulo1!IA27</f>
        <v>3.8622607579690684</v>
      </c>
      <c r="AW19" s="268">
        <f>'Módulo 2'!O27</f>
        <v>3.5701387486997973</v>
      </c>
      <c r="AX19" s="271">
        <f>'Módulo 2'!S27</f>
        <v>3.7685958239472561</v>
      </c>
      <c r="AY19" s="275">
        <f>'Módulo 2'!AC27</f>
        <v>4.0824489125460337</v>
      </c>
      <c r="AZ19" s="265">
        <f>'Módulo 2'!AV27</f>
        <v>3.7510631848297913</v>
      </c>
      <c r="BA19" s="275">
        <f>'Módulo 2'!AK27</f>
        <v>4.1149264362354518</v>
      </c>
      <c r="BB19" s="265">
        <f>'Módulo 2'!AY27</f>
        <v>3.672508597682282</v>
      </c>
      <c r="BC19" s="275">
        <f>'Módulo 2'!AS27</f>
        <v>4.2305530772577269</v>
      </c>
      <c r="BD19" s="265">
        <f>'Módulo 2'!BB27</f>
        <v>3.7794634865850854</v>
      </c>
      <c r="BG19" s="268">
        <f>'Módulo 2'!BI27</f>
        <v>3.584978183444735</v>
      </c>
      <c r="BH19" s="271">
        <f>'Módulo 2'!BM27</f>
        <v>3.8134838015601487</v>
      </c>
      <c r="BI19" s="275">
        <f>'Módulo 2'!BW27</f>
        <v>4.0890088951662715</v>
      </c>
      <c r="BJ19" s="265">
        <f>'Módulo 2'!CP27</f>
        <v>3.7049942177950572</v>
      </c>
      <c r="BK19" s="275">
        <f>'Módulo 2'!CE27</f>
        <v>4.1213339767473594</v>
      </c>
      <c r="BL19" s="265">
        <f>'Módulo 2'!CS27</f>
        <v>3.7123406518273896</v>
      </c>
      <c r="BM19" s="275">
        <f>'Módulo 2'!CM27</f>
        <v>4.2774493373859528</v>
      </c>
      <c r="BN19" s="265">
        <f>'Módulo 2'!CV27</f>
        <v>3.8419428499832007</v>
      </c>
      <c r="BQ19" s="268">
        <f>'Módulo 2'!DB27</f>
        <v>3.0840504777024322</v>
      </c>
      <c r="BR19" s="271">
        <f>'Módulo 2'!DF27</f>
        <v>3.5880150189968512</v>
      </c>
      <c r="BS19" s="275">
        <f>'Módulo 2'!DP27</f>
        <v>3.9041555775334511</v>
      </c>
      <c r="BT19" s="265">
        <f>'Módulo 2'!EI27</f>
        <v>3.5230975074781563</v>
      </c>
      <c r="BU19" s="275">
        <f>'Módulo 2'!DX27</f>
        <v>3.9368941401410118</v>
      </c>
      <c r="BV19" s="265">
        <f>'Módulo 2'!EL27</f>
        <v>3.5309556759373519</v>
      </c>
      <c r="BW19" s="275">
        <f>'Módulo 2'!EF27</f>
        <v>4.0337372863442962</v>
      </c>
      <c r="BX19" s="265">
        <f>'Módulo 2'!EO27</f>
        <v>3.6201532797697444</v>
      </c>
      <c r="CA19" s="268">
        <f>'Módulo 2'!EU27</f>
        <v>3.3181239947096697</v>
      </c>
      <c r="CB19" s="271">
        <f>'Módulo 2'!DX27</f>
        <v>3.9368941401410118</v>
      </c>
      <c r="CC19" s="275">
        <f>'Módulo 2'!FI27</f>
        <v>3.9297539909945178</v>
      </c>
      <c r="CD19" s="265">
        <f>'Módulo 2'!GB27</f>
        <v>3.5693683167628678</v>
      </c>
      <c r="CE19" s="275">
        <f>'Módulo 2'!FQ27</f>
        <v>3.9615414846251751</v>
      </c>
      <c r="CF19" s="265">
        <f>'Módulo 2'!GE27</f>
        <v>3.5772013957984878</v>
      </c>
      <c r="CG19" s="275">
        <f>'Módulo 2'!FY27</f>
        <v>4.0796271213184863</v>
      </c>
      <c r="CH19" s="265">
        <f>'Módulo 2'!GH27</f>
        <v>3.6980439183777438</v>
      </c>
      <c r="CK19" s="268">
        <f>'Módulo 2'!GN27</f>
        <v>3.3134102424377407</v>
      </c>
      <c r="CL19" s="271">
        <f>'Módulo 2'!GR27</f>
        <v>3.8745196868848502</v>
      </c>
      <c r="CM19" s="275">
        <f>'Módulo 2'!HB27</f>
        <v>4.0948495056891341</v>
      </c>
      <c r="CN19" s="265">
        <f>'Módulo 2'!HU27</f>
        <v>3.6515141232449824</v>
      </c>
      <c r="CO19" s="275">
        <f>'Módulo 2'!HJ27</f>
        <v>4.1279582597885387</v>
      </c>
      <c r="CP19" s="265">
        <f>'Módulo 2'!HX27</f>
        <v>3.6590282289519509</v>
      </c>
      <c r="CQ19" s="275">
        <f>'Módulo 2'!HR27</f>
        <v>4.2682804324833894</v>
      </c>
      <c r="CR19" s="265">
        <f>'Módulo 2'!IA27</f>
        <v>3.7781005361778774</v>
      </c>
      <c r="CV19" s="268">
        <f>Módulo1!IH27</f>
        <v>3.4731834628200073</v>
      </c>
      <c r="CW19" s="271">
        <f>Módulo1!IL27</f>
        <v>4.0106144755927495</v>
      </c>
      <c r="CX19" s="275"/>
      <c r="CY19" s="265"/>
      <c r="CZ19" s="275"/>
      <c r="DA19" s="265"/>
      <c r="DB19" s="275"/>
      <c r="DC19" s="265"/>
      <c r="DG19" s="268">
        <f>Módulo1!KB27</f>
        <v>3.7253046193620918</v>
      </c>
      <c r="DH19" s="271">
        <f>Módulo1!KF27</f>
        <v>3.8344474838681664</v>
      </c>
      <c r="DI19" s="275"/>
      <c r="DJ19" s="265"/>
      <c r="DK19" s="275"/>
      <c r="DL19" s="265"/>
      <c r="DM19" s="275"/>
      <c r="DN19" s="265"/>
      <c r="DP19" s="268">
        <f>Módulo1!KM27</f>
        <v>3.6302983848552905</v>
      </c>
      <c r="DQ19" s="271">
        <f>Módulo1!KQ27</f>
        <v>3.8266413795458458</v>
      </c>
      <c r="DR19" s="275"/>
      <c r="DS19" s="265"/>
      <c r="DT19" s="275"/>
      <c r="DU19" s="265"/>
      <c r="DV19" s="275"/>
      <c r="DW19" s="265"/>
      <c r="DY19" s="268">
        <f>Módulo1!KX27</f>
        <v>3.6430390359751166</v>
      </c>
      <c r="DZ19" s="271">
        <f>Módulo1!LB27</f>
        <v>3.9170696280519546</v>
      </c>
      <c r="EA19" s="275"/>
      <c r="EB19" s="265"/>
      <c r="EC19" s="275"/>
      <c r="ED19" s="265"/>
      <c r="EE19" s="275"/>
      <c r="EF19" s="265"/>
    </row>
    <row r="20" spans="1:136">
      <c r="A20" s="255">
        <f>Módulo1!N28</f>
        <v>0.81291335664285558</v>
      </c>
      <c r="B20" s="268">
        <f>Módulo1!O28</f>
        <v>3.6569502762497441</v>
      </c>
      <c r="C20" s="271">
        <f>Módulo1!S28</f>
        <v>3.8437616699882282</v>
      </c>
      <c r="D20" s="275">
        <f>Módulo1!AC28</f>
        <v>4.1809845794336837</v>
      </c>
      <c r="E20" s="265">
        <f>Módulo1!AV28</f>
        <v>3.8255017525903265</v>
      </c>
      <c r="F20" s="275">
        <f>Módulo1!AK28</f>
        <v>4.249376952360679</v>
      </c>
      <c r="G20" s="265">
        <f>Módulo1!AY28</f>
        <v>3.8813935206499424</v>
      </c>
      <c r="H20" s="275">
        <f>Módulo1!AS28</f>
        <v>4.3745770722996014</v>
      </c>
      <c r="I20" s="265">
        <f>Módulo1!BB28</f>
        <v>3.9820921792753352</v>
      </c>
      <c r="K20" s="268">
        <f>Módulo1!BI28</f>
        <v>3.6041469043154359</v>
      </c>
      <c r="L20" s="278">
        <f>Módulo1!BM28</f>
        <v>3.8382591184097872</v>
      </c>
      <c r="M20" s="275">
        <f>Módulo1!BW28</f>
        <v>4.0840017264043764</v>
      </c>
      <c r="N20" s="265">
        <f>Módulo1!CP28</f>
        <v>3.6848342736015058</v>
      </c>
      <c r="O20" s="275">
        <f>Módulo1!CE28</f>
        <v>4.144761930724413</v>
      </c>
      <c r="P20" s="265">
        <f>Módulo1!CS28</f>
        <v>3.7441239921938361</v>
      </c>
      <c r="Q20" s="275">
        <f>Módulo1!CM28</f>
        <v>4.3234912214762042</v>
      </c>
      <c r="R20" s="265">
        <f>Módulo1!CV28</f>
        <v>3.8918499961931778</v>
      </c>
      <c r="T20" s="268">
        <f>Módulo1!DB28</f>
        <v>3.5524244981231186</v>
      </c>
      <c r="U20" s="271">
        <f>Módulo1!DF28</f>
        <v>3.523855920703407</v>
      </c>
      <c r="V20" s="275">
        <f>Módulo1!DP28</f>
        <v>3.7893201046688221</v>
      </c>
      <c r="W20" s="265">
        <f>Módulo1!EI28</f>
        <v>3.4638046736673811</v>
      </c>
      <c r="X20" s="275">
        <f>Módulo1!DX28</f>
        <v>3.8509963601424952</v>
      </c>
      <c r="Y20" s="265">
        <f>Módulo1!EL28</f>
        <v>3.528105349208293</v>
      </c>
      <c r="Z20" s="275">
        <f>Módulo1!EF28</f>
        <v>4.0322802319791293</v>
      </c>
      <c r="AA20" s="265">
        <f>Módulo1!EO28</f>
        <v>3.6925296834104864</v>
      </c>
      <c r="AC20" s="268">
        <f>Módulo1!EU28</f>
        <v>3.6849701980392586</v>
      </c>
      <c r="AD20" s="271">
        <f>Módulo1!EY28</f>
        <v>3.8354203080259892</v>
      </c>
      <c r="AE20" s="275">
        <f>Módulo1!FI28</f>
        <v>4.1012389278771328</v>
      </c>
      <c r="AF20" s="265">
        <f>Módulo1!GB28</f>
        <v>3.6838529799488806</v>
      </c>
      <c r="AG20" s="275">
        <f>Módulo1!FQ28</f>
        <v>3.8509963601424952</v>
      </c>
      <c r="AH20" s="265">
        <f>Módulo1!GE28</f>
        <v>3.7428678998539024</v>
      </c>
      <c r="AI20" s="275">
        <f>Módulo1!FY28</f>
        <v>4.0322802319791293</v>
      </c>
      <c r="AJ20" s="265">
        <f>Módulo1!GH28</f>
        <v>3.8897211246972097</v>
      </c>
      <c r="AL20" s="268">
        <f>Módulo1!GN28</f>
        <v>3.6749186095995805</v>
      </c>
      <c r="AM20" s="271">
        <f>Módulo1!GR28</f>
        <v>3.8128004548682615</v>
      </c>
      <c r="AN20" s="275">
        <f>Módulo1!HB28</f>
        <v>4.0624057357436154</v>
      </c>
      <c r="AO20" s="265">
        <f>Módulo1!HU28</f>
        <v>3.6593802655340322</v>
      </c>
      <c r="AP20" s="275">
        <f>Módulo1!HJ28</f>
        <v>4.1225415977879214</v>
      </c>
      <c r="AQ20" s="265">
        <f>Módulo1!HX28</f>
        <v>3.7192336143760842</v>
      </c>
      <c r="AR20" s="275">
        <f>Módulo1!HR28</f>
        <v>4.2994507567419697</v>
      </c>
      <c r="AS20" s="265">
        <f>Módulo1!IA28</f>
        <v>3.868772961913109</v>
      </c>
      <c r="AW20" s="268">
        <f>'Módulo 2'!O28</f>
        <v>3.5800515526886909</v>
      </c>
      <c r="AX20" s="271">
        <f>'Módulo 2'!S28</f>
        <v>3.7746335142544174</v>
      </c>
      <c r="AY20" s="275">
        <f>'Módulo 2'!AC28</f>
        <v>4.0904502198604078</v>
      </c>
      <c r="AZ20" s="265">
        <f>'Módulo 2'!AV28</f>
        <v>3.761776591981945</v>
      </c>
      <c r="BA20" s="275">
        <f>'Módulo 2'!AK28</f>
        <v>4.1225639388528457</v>
      </c>
      <c r="BB20" s="265">
        <f>'Módulo 2'!AY28</f>
        <v>3.6808356009886221</v>
      </c>
      <c r="BC20" s="275">
        <f>'Módulo 2'!AS28</f>
        <v>4.2369339660679284</v>
      </c>
      <c r="BD20" s="265">
        <f>'Módulo 2'!BB28</f>
        <v>3.7863476588050391</v>
      </c>
      <c r="BG20" s="268">
        <f>'Módulo 2'!BI28</f>
        <v>3.595071595162433</v>
      </c>
      <c r="BH20" s="271">
        <f>'Módulo 2'!BM28</f>
        <v>3.8193074644772262</v>
      </c>
      <c r="BI20" s="275">
        <f>'Módulo 2'!BW28</f>
        <v>4.096665803517002</v>
      </c>
      <c r="BJ20" s="265">
        <f>'Módulo 2'!CP28</f>
        <v>3.7131284872071193</v>
      </c>
      <c r="BK20" s="275">
        <f>'Módulo 2'!CE28</f>
        <v>4.1286326831324995</v>
      </c>
      <c r="BL20" s="265">
        <f>'Módulo 2'!CS28</f>
        <v>3.72015065110996</v>
      </c>
      <c r="BM20" s="275">
        <f>'Módulo 2'!CM28</f>
        <v>4.282299598770507</v>
      </c>
      <c r="BN20" s="265">
        <f>'Módulo 2'!CV28</f>
        <v>3.8471312517743446</v>
      </c>
      <c r="BQ20" s="268">
        <f>'Módulo 2'!DB28</f>
        <v>3.0924202759915511</v>
      </c>
      <c r="BR20" s="271">
        <f>'Módulo 2'!DF28</f>
        <v>3.5940635712095097</v>
      </c>
      <c r="BS20" s="275">
        <f>'Módulo 2'!DP28</f>
        <v>3.9122600729000694</v>
      </c>
      <c r="BT20" s="265">
        <f>'Módulo 2'!EI28</f>
        <v>3.5322411523248123</v>
      </c>
      <c r="BU20" s="275">
        <f>'Módulo 2'!DX28</f>
        <v>3.9446306956070285</v>
      </c>
      <c r="BV20" s="265">
        <f>'Módulo 2'!EL28</f>
        <v>3.5397641025559157</v>
      </c>
      <c r="BW20" s="275">
        <f>'Módulo 2'!EF28</f>
        <v>4.0403283812636985</v>
      </c>
      <c r="BX20" s="265">
        <f>'Módulo 2'!EO28</f>
        <v>3.6277648072113999</v>
      </c>
      <c r="CA20" s="268">
        <f>'Módulo 2'!EU28</f>
        <v>3.3269275010495978</v>
      </c>
      <c r="CB20" s="271">
        <f>'Módulo 2'!DX28</f>
        <v>3.9446306956070285</v>
      </c>
      <c r="CC20" s="275">
        <f>'Módulo 2'!FI28</f>
        <v>3.9373975947440916</v>
      </c>
      <c r="CD20" s="265">
        <f>'Módulo 2'!GB28</f>
        <v>3.5779747268067132</v>
      </c>
      <c r="CE20" s="275">
        <f>'Módulo 2'!FQ28</f>
        <v>3.9688164886219464</v>
      </c>
      <c r="CF20" s="265">
        <f>'Módulo 2'!GE28</f>
        <v>3.5854700678053768</v>
      </c>
      <c r="CG20" s="275">
        <f>'Módulo 2'!FY28</f>
        <v>4.0856116788226746</v>
      </c>
      <c r="CH20" s="265">
        <f>'Módulo 2'!GH28</f>
        <v>3.7050110028832854</v>
      </c>
      <c r="CK20" s="268">
        <f>'Módulo 2'!GN28</f>
        <v>3.3228286536264857</v>
      </c>
      <c r="CL20" s="271">
        <f>'Módulo 2'!GR28</f>
        <v>3.8806931494162096</v>
      </c>
      <c r="CM20" s="275">
        <f>'Módulo 2'!HB28</f>
        <v>4.1032881480659649</v>
      </c>
      <c r="CN20" s="265">
        <f>'Módulo 2'!HU28</f>
        <v>3.6605065355496023</v>
      </c>
      <c r="CO20" s="275">
        <f>'Módulo 2'!HJ28</f>
        <v>4.1360196727370218</v>
      </c>
      <c r="CP20" s="265">
        <f>'Módulo 2'!HX28</f>
        <v>3.6676915678523985</v>
      </c>
      <c r="CQ20" s="275">
        <f>'Módulo 2'!HR28</f>
        <v>4.2744785621970411</v>
      </c>
      <c r="CR20" s="265">
        <f>'Módulo 2'!IA28</f>
        <v>3.7847678277830261</v>
      </c>
      <c r="CV20" s="268">
        <f>Módulo1!IH28</f>
        <v>3.4811827183387418</v>
      </c>
      <c r="CW20" s="271">
        <f>Módulo1!IL28</f>
        <v>4.0159822767886553</v>
      </c>
      <c r="CX20" s="275"/>
      <c r="CY20" s="265"/>
      <c r="CZ20" s="275"/>
      <c r="DA20" s="265"/>
      <c r="DB20" s="275"/>
      <c r="DC20" s="265"/>
      <c r="DG20" s="268">
        <f>Módulo1!KB28</f>
        <v>3.7333990532600536</v>
      </c>
      <c r="DH20" s="271">
        <f>Módulo1!KF28</f>
        <v>3.8406528261120996</v>
      </c>
      <c r="DI20" s="275"/>
      <c r="DJ20" s="265"/>
      <c r="DK20" s="275"/>
      <c r="DL20" s="265"/>
      <c r="DM20" s="275"/>
      <c r="DN20" s="265"/>
      <c r="DP20" s="268">
        <f>Módulo1!KM28</f>
        <v>3.6380277559561316</v>
      </c>
      <c r="DQ20" s="271">
        <f>Módulo1!KQ28</f>
        <v>3.8328433444938375</v>
      </c>
      <c r="DR20" s="275"/>
      <c r="DS20" s="265"/>
      <c r="DT20" s="275"/>
      <c r="DU20" s="265"/>
      <c r="DV20" s="275"/>
      <c r="DW20" s="265"/>
      <c r="DY20" s="268">
        <f>Módulo1!KX28</f>
        <v>3.6499903247506986</v>
      </c>
      <c r="DZ20" s="271">
        <f>Módulo1!LB28</f>
        <v>3.9229509480058873</v>
      </c>
      <c r="EA20" s="275"/>
      <c r="EB20" s="265"/>
      <c r="EC20" s="275"/>
      <c r="ED20" s="265"/>
      <c r="EE20" s="275"/>
      <c r="EF20" s="265"/>
    </row>
    <row r="21" spans="1:136">
      <c r="A21" s="255">
        <f>Módulo1!N29</f>
        <v>0.84509804001425681</v>
      </c>
      <c r="B21" s="268">
        <f>Módulo1!O29</f>
        <v>3.6676139678411084</v>
      </c>
      <c r="C21" s="271">
        <f>Módulo1!S29</f>
        <v>3.849454406608761</v>
      </c>
      <c r="D21" s="275">
        <f>Módulo1!AC29</f>
        <v>4.1891957533883568</v>
      </c>
      <c r="E21" s="265">
        <f>Módulo1!AV29</f>
        <v>3.8339610047258672</v>
      </c>
      <c r="F21" s="275">
        <f>Módulo1!AK29</f>
        <v>4.2565430734433045</v>
      </c>
      <c r="G21" s="265">
        <f>Módulo1!AY29</f>
        <v>3.8887212634311688</v>
      </c>
      <c r="H21" s="275">
        <f>Módulo1!AS29</f>
        <v>4.3797571668491742</v>
      </c>
      <c r="I21" s="265">
        <f>Módulo1!BB29</f>
        <v>3.9872758755484528</v>
      </c>
      <c r="K21" s="268">
        <f>Módulo1!BI29</f>
        <v>3.6147350154490425</v>
      </c>
      <c r="L21" s="278">
        <f>Módulo1!BM29</f>
        <v>3.8441958003908012</v>
      </c>
      <c r="M21" s="275">
        <f>Módulo1!BW29</f>
        <v>4.0925135079023827</v>
      </c>
      <c r="N21" s="265">
        <f>Módulo1!CP29</f>
        <v>3.6938562110895972</v>
      </c>
      <c r="O21" s="275">
        <f>Módulo1!CE29</f>
        <v>4.1527076568165846</v>
      </c>
      <c r="P21" s="265">
        <f>Módulo1!CS29</f>
        <v>3.7525219211119851</v>
      </c>
      <c r="Q21" s="275">
        <f>Módulo1!CM29</f>
        <v>4.3291770102141012</v>
      </c>
      <c r="R21" s="265">
        <f>Módulo1!CV29</f>
        <v>3.8977240061040583</v>
      </c>
      <c r="T21" s="268">
        <f>Módulo1!DB29</f>
        <v>3.5625976249827147</v>
      </c>
      <c r="U21" s="271">
        <f>Módulo1!DF29</f>
        <v>3.5291705763346295</v>
      </c>
      <c r="V21" s="275">
        <f>Módulo1!DP29</f>
        <v>3.7979654355409944</v>
      </c>
      <c r="W21" s="265">
        <f>Módulo1!EI29</f>
        <v>3.4735352593260616</v>
      </c>
      <c r="X21" s="275">
        <f>Módulo1!DX29</f>
        <v>3.8590690039242186</v>
      </c>
      <c r="Y21" s="265">
        <f>Módulo1!EL29</f>
        <v>3.5372833282787024</v>
      </c>
      <c r="Z21" s="275">
        <f>Módulo1!EF29</f>
        <v>4.0380620512171328</v>
      </c>
      <c r="AA21" s="265">
        <f>Módulo1!EO29</f>
        <v>3.6992141642822709</v>
      </c>
      <c r="AC21" s="268">
        <f>Módulo1!EU29</f>
        <v>3.6955084974760548</v>
      </c>
      <c r="AD21" s="271">
        <f>Módulo1!EY29</f>
        <v>3.8407550729416529</v>
      </c>
      <c r="AE21" s="275">
        <f>Módulo1!FI29</f>
        <v>4.1097078732084604</v>
      </c>
      <c r="AF21" s="265">
        <f>Módulo1!GB29</f>
        <v>3.69283559493531</v>
      </c>
      <c r="AG21" s="275">
        <f>Módulo1!FQ29</f>
        <v>3.8590690039242186</v>
      </c>
      <c r="AH21" s="265">
        <f>Módulo1!GE29</f>
        <v>3.751223676749655</v>
      </c>
      <c r="AI21" s="275">
        <f>Módulo1!FY29</f>
        <v>4.0380620512171328</v>
      </c>
      <c r="AJ21" s="265">
        <f>Módulo1!GH29</f>
        <v>3.8955542138516228</v>
      </c>
      <c r="AL21" s="268">
        <f>Módulo1!GN29</f>
        <v>3.6844682000654174</v>
      </c>
      <c r="AM21" s="271">
        <f>Módulo1!GR29</f>
        <v>3.818135219783926</v>
      </c>
      <c r="AN21" s="275">
        <f>Módulo1!HB29</f>
        <v>4.0708294426658469</v>
      </c>
      <c r="AO21" s="265">
        <f>Módulo1!HU29</f>
        <v>3.6684826667455899</v>
      </c>
      <c r="AP21" s="275">
        <f>Módulo1!HJ29</f>
        <v>4.130404842959063</v>
      </c>
      <c r="AQ21" s="265">
        <f>Módulo1!HX29</f>
        <v>3.7277182796786539</v>
      </c>
      <c r="AR21" s="275">
        <f>Módulo1!HR29</f>
        <v>4.3050769135091675</v>
      </c>
      <c r="AS21" s="265">
        <f>Módulo1!IA29</f>
        <v>3.874733006752733</v>
      </c>
      <c r="AW21" s="268">
        <f>'Módulo 2'!O29</f>
        <v>3.5891548380659044</v>
      </c>
      <c r="AX21" s="271">
        <f>'Módulo 2'!S29</f>
        <v>3.7801858324770055</v>
      </c>
      <c r="AY21" s="275">
        <f>'Módulo 2'!AC29</f>
        <v>4.0978072462762745</v>
      </c>
      <c r="AZ21" s="265">
        <f>'Módulo 2'!AV29</f>
        <v>3.771657952366831</v>
      </c>
      <c r="BA21" s="275">
        <f>'Módulo 2'!AK29</f>
        <v>4.129582641558545</v>
      </c>
      <c r="BB21" s="265">
        <f>'Módulo 2'!AY29</f>
        <v>3.6884805062368158</v>
      </c>
      <c r="BC21" s="275">
        <f>'Módulo 2'!AS29</f>
        <v>4.2427914534391915</v>
      </c>
      <c r="BD21" s="265">
        <f>'Módulo 2'!BB29</f>
        <v>3.7926626165380202</v>
      </c>
      <c r="BG21" s="268">
        <f>'Módulo 2'!BI29</f>
        <v>3.6043375631515238</v>
      </c>
      <c r="BH21" s="271">
        <f>'Módulo 2'!BM29</f>
        <v>3.8246620695720348</v>
      </c>
      <c r="BI21" s="275">
        <f>'Módulo 2'!BW29</f>
        <v>4.103721910431962</v>
      </c>
      <c r="BJ21" s="265">
        <f>'Módulo 2'!CP29</f>
        <v>3.7206106060193576</v>
      </c>
      <c r="BK21" s="275">
        <f>'Módulo 2'!CE29</f>
        <v>4.1353554870189324</v>
      </c>
      <c r="BL21" s="265">
        <f>'Módulo 2'!CS29</f>
        <v>3.7273342879293074</v>
      </c>
      <c r="BM21" s="275">
        <f>'Módulo 2'!CM29</f>
        <v>4.28675453055203</v>
      </c>
      <c r="BN21" s="265">
        <f>'Módulo 2'!CV29</f>
        <v>3.8518932673982187</v>
      </c>
      <c r="BQ21" s="268">
        <f>'Módulo 2'!DB29</f>
        <v>3.1001430251581246</v>
      </c>
      <c r="BR21" s="271">
        <f>'Módulo 2'!DF29</f>
        <v>3.5996258781451256</v>
      </c>
      <c r="BS21" s="275">
        <f>'Módulo 2'!DP29</f>
        <v>3.9197121051828692</v>
      </c>
      <c r="BT21" s="265">
        <f>'Módulo 2'!EI29</f>
        <v>3.5406473071418474</v>
      </c>
      <c r="BU21" s="275">
        <f>'Módulo 2'!DX29</f>
        <v>3.9517405638067618</v>
      </c>
      <c r="BV21" s="265">
        <f>'Módulo 2'!EL29</f>
        <v>3.5478608585093179</v>
      </c>
      <c r="BW21" s="275">
        <f>'Módulo 2'!EF29</f>
        <v>4.0463811666828953</v>
      </c>
      <c r="BX21" s="265">
        <f>'Módulo 2'!EO29</f>
        <v>3.6347586055238681</v>
      </c>
      <c r="CA21" s="268">
        <f>'Módulo 2'!EU29</f>
        <v>3.3350359317674041</v>
      </c>
      <c r="CB21" s="271">
        <f>'Módulo 2'!DX29</f>
        <v>3.9517405638067618</v>
      </c>
      <c r="CC21" s="275">
        <f>'Módulo 2'!FI29</f>
        <v>3.9444196423199696</v>
      </c>
      <c r="CD21" s="265">
        <f>'Módulo 2'!GB29</f>
        <v>3.5858883871151379</v>
      </c>
      <c r="CE21" s="275">
        <f>'Módulo 2'!FQ29</f>
        <v>3.9754963295397285</v>
      </c>
      <c r="CF21" s="265">
        <f>'Módulo 2'!GE29</f>
        <v>3.5930723090239853</v>
      </c>
      <c r="CG21" s="275">
        <f>'Módulo 2'!FY29</f>
        <v>4.0911029799649805</v>
      </c>
      <c r="CH21" s="265">
        <f>'Módulo 2'!GH29</f>
        <v>3.7114072758075447</v>
      </c>
      <c r="CK21" s="268">
        <f>'Módulo 2'!GN29</f>
        <v>3.3315081199817942</v>
      </c>
      <c r="CL21" s="271">
        <f>'Módulo 2'!GR29</f>
        <v>3.8863703250853012</v>
      </c>
      <c r="CM21" s="275">
        <f>'Módulo 2'!HB29</f>
        <v>4.1110470983759893</v>
      </c>
      <c r="CN21" s="265">
        <f>'Módulo 2'!HU29</f>
        <v>3.6687640086978832</v>
      </c>
      <c r="CO21" s="275">
        <f>'Módulo 2'!HJ29</f>
        <v>4.1434277973927855</v>
      </c>
      <c r="CP21" s="265">
        <f>'Módulo 2'!HX29</f>
        <v>3.6756458902266576</v>
      </c>
      <c r="CQ21" s="275">
        <f>'Módulo 2'!HR29</f>
        <v>4.2801678526663345</v>
      </c>
      <c r="CR21" s="265">
        <f>'Módulo 2'!IA29</f>
        <v>3.7908850586799749</v>
      </c>
      <c r="CV21" s="268">
        <f>Módulo1!IH29</f>
        <v>3.4885350227936929</v>
      </c>
      <c r="CW21" s="271">
        <f>Módulo1!IL29</f>
        <v>4.0209156752885189</v>
      </c>
      <c r="CX21" s="275"/>
      <c r="CY21" s="265"/>
      <c r="CZ21" s="275"/>
      <c r="DA21" s="265"/>
      <c r="DB21" s="275"/>
      <c r="DC21" s="265"/>
      <c r="DG21" s="268">
        <f>Módulo1!KB29</f>
        <v>3.7408128629162736</v>
      </c>
      <c r="DH21" s="271">
        <f>Módulo1!KF29</f>
        <v>3.8463595526894703</v>
      </c>
      <c r="DI21" s="275"/>
      <c r="DJ21" s="265"/>
      <c r="DK21" s="275"/>
      <c r="DL21" s="265"/>
      <c r="DM21" s="275"/>
      <c r="DN21" s="265"/>
      <c r="DP21" s="268">
        <f>Módulo1!KM29</f>
        <v>3.6450995678874998</v>
      </c>
      <c r="DQ21" s="271">
        <f>Módulo1!KQ29</f>
        <v>3.8385469651499307</v>
      </c>
      <c r="DR21" s="275"/>
      <c r="DS21" s="265"/>
      <c r="DT21" s="275"/>
      <c r="DU21" s="265"/>
      <c r="DV21" s="275"/>
      <c r="DW21" s="265"/>
      <c r="DY21" s="268">
        <f>Módulo1!KX29</f>
        <v>3.6563513715093876</v>
      </c>
      <c r="DZ21" s="271">
        <f>Módulo1!LB29</f>
        <v>3.9283583376887683</v>
      </c>
      <c r="EA21" s="275"/>
      <c r="EB21" s="265"/>
      <c r="EC21" s="275"/>
      <c r="ED21" s="265"/>
      <c r="EE21" s="275"/>
      <c r="EF21" s="265"/>
    </row>
    <row r="22" spans="1:136">
      <c r="A22" s="255">
        <f>Módulo1!N30</f>
        <v>0.87506126339170009</v>
      </c>
      <c r="B22" s="268">
        <f>Módulo1!O30</f>
        <v>3.6774507203476867</v>
      </c>
      <c r="C22" s="271">
        <f>Módulo1!S30</f>
        <v>3.8547210686296527</v>
      </c>
      <c r="D22" s="275">
        <f>Módulo1!AC30</f>
        <v>4.1967651269731903</v>
      </c>
      <c r="E22" s="265">
        <f>Módulo1!AV30</f>
        <v>3.8417377732346303</v>
      </c>
      <c r="F22" s="275">
        <f>Módulo1!AK30</f>
        <v>4.2631474057472767</v>
      </c>
      <c r="G22" s="265">
        <f>Módulo1!AY30</f>
        <v>3.8954554497835265</v>
      </c>
      <c r="H22" s="275">
        <f>Módulo1!AS30</f>
        <v>4.3845280601439436</v>
      </c>
      <c r="I22" s="265">
        <f>Módulo1!BB30</f>
        <v>3.9920358340802018</v>
      </c>
      <c r="K22" s="268">
        <f>Módulo1!BI30</f>
        <v>3.6245197603580923</v>
      </c>
      <c r="L22" s="278">
        <f>Módulo1!BM30</f>
        <v>3.8496892083954046</v>
      </c>
      <c r="M22" s="275">
        <f>Módulo1!BW30</f>
        <v>4.1003867638594107</v>
      </c>
      <c r="N22" s="265">
        <f>Módulo1!CP30</f>
        <v>3.7021851439896785</v>
      </c>
      <c r="O22" s="275">
        <f>Módulo1!CE30</f>
        <v>4.160050720996475</v>
      </c>
      <c r="P22" s="265">
        <f>Módulo1!CS30</f>
        <v>3.7602680589837769</v>
      </c>
      <c r="Q22" s="275">
        <f>Módulo1!CM30</f>
        <v>4.3344208790695156</v>
      </c>
      <c r="R22" s="265">
        <f>Módulo1!CV30</f>
        <v>3.9031325839035667</v>
      </c>
      <c r="T22" s="268">
        <f>Módulo1!DB30</f>
        <v>3.5720013193525535</v>
      </c>
      <c r="U22" s="271">
        <f>Módulo1!DF30</f>
        <v>3.5340863907118969</v>
      </c>
      <c r="V22" s="275">
        <f>Módulo1!DP30</f>
        <v>3.8059624078979812</v>
      </c>
      <c r="W22" s="265">
        <f>Módulo1!EI30</f>
        <v>3.4825350865699329</v>
      </c>
      <c r="X22" s="275">
        <f>Módulo1!DX30</f>
        <v>3.8665295772946826</v>
      </c>
      <c r="Y22" s="265">
        <f>Módulo1!EL30</f>
        <v>3.545765278041936</v>
      </c>
      <c r="Z22" s="275">
        <f>Módulo1!EF30</f>
        <v>4.0433947043529894</v>
      </c>
      <c r="AA22" s="265">
        <f>Módulo1!EO30</f>
        <v>3.7053802475211874</v>
      </c>
      <c r="AC22" s="268">
        <f>Módulo1!EU30</f>
        <v>3.7052557674229831</v>
      </c>
      <c r="AD22" s="271">
        <f>Módulo1!EY30</f>
        <v>3.8456894874910534</v>
      </c>
      <c r="AE22" s="275">
        <f>Módulo1!FI30</f>
        <v>4.1175414829381269</v>
      </c>
      <c r="AF22" s="265">
        <f>Módulo1!GB30</f>
        <v>3.7011274499916449</v>
      </c>
      <c r="AG22" s="275">
        <f>Módulo1!FQ30</f>
        <v>3.8665295772946826</v>
      </c>
      <c r="AH22" s="265">
        <f>Módulo1!GE30</f>
        <v>3.7589301933310399</v>
      </c>
      <c r="AI22" s="275">
        <f>Módulo1!FY30</f>
        <v>4.0433947043529894</v>
      </c>
      <c r="AJ22" s="265">
        <f>Módulo1!GH30</f>
        <v>3.9009246589395925</v>
      </c>
      <c r="AL22" s="268">
        <f>Módulo1!GN30</f>
        <v>3.6933009276425142</v>
      </c>
      <c r="AM22" s="271">
        <f>Módulo1!GR30</f>
        <v>3.8230696343333248</v>
      </c>
      <c r="AN22" s="275">
        <f>Módulo1!HB30</f>
        <v>4.0786212093843854</v>
      </c>
      <c r="AO22" s="265">
        <f>Módulo1!HU30</f>
        <v>3.6768875272876245</v>
      </c>
      <c r="AP22" s="275">
        <f>Módulo1!HJ30</f>
        <v>4.1376716566524792</v>
      </c>
      <c r="AQ22" s="265">
        <f>Módulo1!HX30</f>
        <v>3.7355460167017793</v>
      </c>
      <c r="AR22" s="275">
        <f>Módulo1!HR30</f>
        <v>4.3102657597127392</v>
      </c>
      <c r="AS22" s="265">
        <f>Módulo1!IA30</f>
        <v>3.8802218518956764</v>
      </c>
      <c r="AW22" s="268">
        <f>'Módulo 2'!O30</f>
        <v>3.597564539804698</v>
      </c>
      <c r="AX22" s="271">
        <f>'Módulo 2'!S30</f>
        <v>3.7853223914869676</v>
      </c>
      <c r="AY22" s="275">
        <f>'Módulo 2'!AC30</f>
        <v>4.1046119543657005</v>
      </c>
      <c r="AZ22" s="265">
        <f>'Módulo 2'!AV30</f>
        <v>3.7808243145041738</v>
      </c>
      <c r="BA22" s="275">
        <f>'Módulo 2'!AK30</f>
        <v>4.1360711277954181</v>
      </c>
      <c r="BB22" s="265">
        <f>'Módulo 2'!AY30</f>
        <v>3.6955415061282233</v>
      </c>
      <c r="BC22" s="275">
        <f>'Módulo 2'!AS30</f>
        <v>4.2482009714090818</v>
      </c>
      <c r="BD22" s="265">
        <f>'Módulo 2'!BB30</f>
        <v>3.7984908251847385</v>
      </c>
      <c r="BG22" s="268">
        <f>'Módulo 2'!BI30</f>
        <v>3.6128947146549351</v>
      </c>
      <c r="BH22" s="271">
        <f>'Módulo 2'!BM30</f>
        <v>3.8296149598543123</v>
      </c>
      <c r="BI22" s="275">
        <f>'Módulo 2'!BW30</f>
        <v>4.110262128987654</v>
      </c>
      <c r="BJ22" s="265">
        <f>'Módulo 2'!CP30</f>
        <v>3.7275336293271017</v>
      </c>
      <c r="BK22" s="275">
        <f>'Módulo 2'!CE30</f>
        <v>4.1415839980363138</v>
      </c>
      <c r="BL22" s="265">
        <f>'Módulo 2'!CS30</f>
        <v>3.7339809748461783</v>
      </c>
      <c r="BM22" s="275">
        <f>'Módulo 2'!CM30</f>
        <v>4.2908710232023459</v>
      </c>
      <c r="BN22" s="265">
        <f>'Módulo 2'!CV30</f>
        <v>3.856290576141026</v>
      </c>
      <c r="BQ22" s="268">
        <f>'Módulo 2'!DB30</f>
        <v>3.1073095310135046</v>
      </c>
      <c r="BR22" s="271">
        <f>'Módulo 2'!DF30</f>
        <v>3.6047716779103616</v>
      </c>
      <c r="BS22" s="275">
        <f>'Módulo 2'!DP30</f>
        <v>3.9266047983088281</v>
      </c>
      <c r="BT22" s="265">
        <f>'Módulo 2'!EI30</f>
        <v>3.5484213270180449</v>
      </c>
      <c r="BU22" s="275">
        <f>'Módulo 2'!DX30</f>
        <v>3.9583134498491073</v>
      </c>
      <c r="BV22" s="265">
        <f>'Módulo 2'!EL30</f>
        <v>3.5553477111029452</v>
      </c>
      <c r="BW22" s="275">
        <f>'Módulo 2'!EF30</f>
        <v>4.0519730409971739</v>
      </c>
      <c r="BX22" s="265">
        <f>'Módulo 2'!EO30</f>
        <v>3.6412232403392943</v>
      </c>
      <c r="CA22" s="268">
        <f>'Módulo 2'!EU30</f>
        <v>3.3425476160436021</v>
      </c>
      <c r="CB22" s="271">
        <f>'Módulo 2'!DX30</f>
        <v>3.9583134498491073</v>
      </c>
      <c r="CC22" s="275">
        <f>'Módulo 2'!FI30</f>
        <v>3.9509090527595077</v>
      </c>
      <c r="CD22" s="265">
        <f>'Módulo 2'!GB30</f>
        <v>3.5932082803387435</v>
      </c>
      <c r="CE22" s="275">
        <f>'Módulo 2'!FQ30</f>
        <v>3.9816663815340365</v>
      </c>
      <c r="CF22" s="265">
        <f>'Módulo 2'!GE30</f>
        <v>3.6001034187170884</v>
      </c>
      <c r="CG22" s="275">
        <f>'Módulo 2'!FY30</f>
        <v>4.0961722974042774</v>
      </c>
      <c r="CH22" s="265">
        <f>'Módulo 2'!GH30</f>
        <v>3.7173150864509705</v>
      </c>
      <c r="CK22" s="268">
        <f>'Módulo 2'!GN30</f>
        <v>3.339552825333453</v>
      </c>
      <c r="CL22" s="271">
        <f>'Módulo 2'!GR30</f>
        <v>3.8916223921796513</v>
      </c>
      <c r="CM22" s="275">
        <f>'Módulo 2'!HB30</f>
        <v>4.118223451891863</v>
      </c>
      <c r="CN22" s="265">
        <f>'Módulo 2'!HU30</f>
        <v>3.6763921916506876</v>
      </c>
      <c r="CO22" s="275">
        <f>'Módulo 2'!HJ30</f>
        <v>4.1502762326381291</v>
      </c>
      <c r="CP22" s="265">
        <f>'Módulo 2'!HX30</f>
        <v>3.6829932093453031</v>
      </c>
      <c r="CQ22" s="275">
        <f>'Módulo 2'!HR30</f>
        <v>4.2854217305701763</v>
      </c>
      <c r="CR22" s="265">
        <f>'Módulo 2'!IA30</f>
        <v>3.7965318917717576</v>
      </c>
      <c r="CV22" s="268">
        <f>Módulo1!IH30</f>
        <v>3.4953330750370855</v>
      </c>
      <c r="CW22" s="271">
        <f>Módulo1!IL30</f>
        <v>4.0254772015869751</v>
      </c>
      <c r="CX22" s="275"/>
      <c r="CY22" s="265"/>
      <c r="CZ22" s="275"/>
      <c r="DA22" s="265"/>
      <c r="DB22" s="275"/>
      <c r="DC22" s="265"/>
      <c r="DG22" s="268">
        <f>Módulo1!KB30</f>
        <v>3.7476454722870844</v>
      </c>
      <c r="DH22" s="271">
        <f>Módulo1!KF30</f>
        <v>3.8516391575846365</v>
      </c>
      <c r="DI22" s="275"/>
      <c r="DJ22" s="265"/>
      <c r="DK22" s="275"/>
      <c r="DL22" s="265"/>
      <c r="DM22" s="275"/>
      <c r="DN22" s="265"/>
      <c r="DP22" s="268">
        <f>Módulo1!KM30</f>
        <v>3.6516104632682795</v>
      </c>
      <c r="DQ22" s="271">
        <f>Módulo1!KQ30</f>
        <v>3.8438236965874411</v>
      </c>
      <c r="DR22" s="275"/>
      <c r="DS22" s="265"/>
      <c r="DT22" s="275"/>
      <c r="DU22" s="265"/>
      <c r="DV22" s="275"/>
      <c r="DW22" s="265"/>
      <c r="DY22" s="268">
        <f>Módulo1!KX30</f>
        <v>3.6622089562382252</v>
      </c>
      <c r="DZ22" s="271">
        <f>Módulo1!LB30</f>
        <v>3.9333598576115141</v>
      </c>
      <c r="EA22" s="275"/>
      <c r="EB22" s="265"/>
      <c r="EC22" s="275"/>
      <c r="ED22" s="265"/>
      <c r="EE22" s="275"/>
      <c r="EF22" s="265"/>
    </row>
    <row r="23" spans="1:136">
      <c r="A23" s="255">
        <f>Módulo1!N31</f>
        <v>0.90308998699194354</v>
      </c>
      <c r="B23" s="268">
        <f>Módulo1!O31</f>
        <v>3.686572678422956</v>
      </c>
      <c r="C23" s="271">
        <f>Módulo1!S31</f>
        <v>3.8596188196328076</v>
      </c>
      <c r="D23" s="275">
        <f>Módulo1!AC31</f>
        <v>4.2037805341938119</v>
      </c>
      <c r="E23" s="265">
        <f>Módulo1!AV31</f>
        <v>3.8489264614695662</v>
      </c>
      <c r="F23" s="275">
        <f>Módulo1!AK31</f>
        <v>4.2692670478471415</v>
      </c>
      <c r="G23" s="265">
        <f>Módulo1!AY31</f>
        <v>3.9016784932297481</v>
      </c>
      <c r="H23" s="275">
        <f>Módulo1!AS31</f>
        <v>4.3889462362468583</v>
      </c>
      <c r="I23" s="265">
        <f>Módulo1!BB31</f>
        <v>3.9964313680226331</v>
      </c>
      <c r="K23" s="268">
        <f>Módulo1!BI31</f>
        <v>3.6336089545705255</v>
      </c>
      <c r="L23" s="278">
        <f>Módulo1!BM31</f>
        <v>3.8547987360837421</v>
      </c>
      <c r="M23" s="275">
        <f>Módulo1!BW31</f>
        <v>4.1077067082497924</v>
      </c>
      <c r="N23" s="265">
        <f>Módulo1!CP31</f>
        <v>3.7099145422779949</v>
      </c>
      <c r="O23" s="275">
        <f>Módulo1!CE31</f>
        <v>4.1668719946847714</v>
      </c>
      <c r="P23" s="265">
        <f>Módulo1!CS31</f>
        <v>3.7674507991125457</v>
      </c>
      <c r="Q23" s="275">
        <f>Módulo1!CM31</f>
        <v>4.3392829543863334</v>
      </c>
      <c r="R23" s="265">
        <f>Módulo1!CV31</f>
        <v>3.9081396957419456</v>
      </c>
      <c r="T23" s="268">
        <f>Módulo1!DB31</f>
        <v>3.5807385756921857</v>
      </c>
      <c r="U23" s="271">
        <f>Módulo1!DF31</f>
        <v>3.5386569520906597</v>
      </c>
      <c r="V23" s="275">
        <f>Módulo1!DP31</f>
        <v>3.8133975392738573</v>
      </c>
      <c r="W23" s="265">
        <f>Módulo1!EI31</f>
        <v>3.4909016512378046</v>
      </c>
      <c r="X23" s="275">
        <f>Módulo1!DX31</f>
        <v>3.8734602030678804</v>
      </c>
      <c r="Y23" s="265">
        <f>Módulo1!EL31</f>
        <v>3.5536445337148499</v>
      </c>
      <c r="Z23" s="275">
        <f>Módulo1!EF31</f>
        <v>4.0483392907172737</v>
      </c>
      <c r="AA23" s="265">
        <f>Módulo1!EO31</f>
        <v>3.7110983880184367</v>
      </c>
      <c r="AC23" s="268">
        <f>Módulo1!EU31</f>
        <v>3.7143172861671445</v>
      </c>
      <c r="AD23" s="271">
        <f>Módulo1!EY31</f>
        <v>3.8502773426937602</v>
      </c>
      <c r="AE23" s="275">
        <f>Módulo1!FI31</f>
        <v>4.1248245464303031</v>
      </c>
      <c r="AF23" s="265">
        <f>Módulo1!GB31</f>
        <v>3.7088217636940195</v>
      </c>
      <c r="AG23" s="275">
        <f>Módulo1!FQ31</f>
        <v>3.8734602030678804</v>
      </c>
      <c r="AH23" s="265">
        <f>Módulo1!GE31</f>
        <v>3.7660755503335865</v>
      </c>
      <c r="AI23" s="275">
        <f>Módulo1!FY31</f>
        <v>4.0483392907172737</v>
      </c>
      <c r="AJ23" s="265">
        <f>Módulo1!GH31</f>
        <v>3.905896077454333</v>
      </c>
      <c r="AL23" s="268">
        <f>Módulo1!GN31</f>
        <v>3.7015124783559434</v>
      </c>
      <c r="AM23" s="271">
        <f>Módulo1!GR31</f>
        <v>3.8276574895360325</v>
      </c>
      <c r="AN23" s="275">
        <f>Módulo1!HB31</f>
        <v>4.0858653720503284</v>
      </c>
      <c r="AO23" s="265">
        <f>Módulo1!HU31</f>
        <v>3.6846888228194881</v>
      </c>
      <c r="AP23" s="275">
        <f>Módulo1!HJ31</f>
        <v>4.1444220755291399</v>
      </c>
      <c r="AQ23" s="265">
        <f>Módulo1!HX31</f>
        <v>3.7428058097908172</v>
      </c>
      <c r="AR23" s="275">
        <f>Módulo1!HR31</f>
        <v>4.315076796078599</v>
      </c>
      <c r="AS23" s="265">
        <f>Módulo1!IA31</f>
        <v>3.8853041802222079</v>
      </c>
      <c r="AW23" s="268">
        <f>'Módulo 2'!O31</f>
        <v>3.605373682978704</v>
      </c>
      <c r="AX23" s="271">
        <f>'Módulo 2'!S31</f>
        <v>3.7900989851858906</v>
      </c>
      <c r="AY23" s="275">
        <f>'Módulo 2'!AC31</f>
        <v>4.1109381397122711</v>
      </c>
      <c r="AZ23" s="265">
        <f>'Módulo 2'!AV31</f>
        <v>3.7893697941875204</v>
      </c>
      <c r="BA23" s="275">
        <f>'Módulo 2'!AK31</f>
        <v>4.1421004481988737</v>
      </c>
      <c r="BB23" s="265">
        <f>'Módulo 2'!AY31</f>
        <v>3.7020972904113876</v>
      </c>
      <c r="BC23" s="275">
        <f>'Módulo 2'!AS31</f>
        <v>4.2532229513456237</v>
      </c>
      <c r="BD23" s="265">
        <f>'Módulo 2'!BB31</f>
        <v>3.8038982945722131</v>
      </c>
      <c r="BG23" s="268">
        <f>'Módulo 2'!BI31</f>
        <v>3.6208382277867868</v>
      </c>
      <c r="BH23" s="271">
        <f>'Módulo 2'!BM31</f>
        <v>3.8342201004969478</v>
      </c>
      <c r="BI23" s="275">
        <f>'Módulo 2'!BW31</f>
        <v>4.1163546895913985</v>
      </c>
      <c r="BJ23" s="265">
        <f>'Módulo 2'!CP31</f>
        <v>3.7339722221939131</v>
      </c>
      <c r="BK23" s="275">
        <f>'Módulo 2'!CE31</f>
        <v>4.1473837646263085</v>
      </c>
      <c r="BL23" s="265">
        <f>'Módulo 2'!CS31</f>
        <v>3.740162448280294</v>
      </c>
      <c r="BM23" s="275">
        <f>'Módulo 2'!CM31</f>
        <v>4.2946946588368293</v>
      </c>
      <c r="BN23" s="265">
        <f>'Módulo 2'!CV31</f>
        <v>3.8603725547221988</v>
      </c>
      <c r="BQ23" s="268">
        <f>'Módulo 2'!DB31</f>
        <v>3.1139928397593879</v>
      </c>
      <c r="BR23" s="271">
        <f>'Módulo 2'!DF31</f>
        <v>3.6095568647809637</v>
      </c>
      <c r="BS23" s="275">
        <f>'Módulo 2'!DP31</f>
        <v>3.9330128804691316</v>
      </c>
      <c r="BT23" s="265">
        <f>'Módulo 2'!EI31</f>
        <v>3.5556477445059369</v>
      </c>
      <c r="BU23" s="275">
        <f>'Módulo 2'!DX31</f>
        <v>3.9644213048322627</v>
      </c>
      <c r="BV23" s="265">
        <f>'Módulo 2'!EL31</f>
        <v>3.5623063003014939</v>
      </c>
      <c r="BW23" s="275">
        <f>'Módulo 2'!EF31</f>
        <v>4.057166037335767</v>
      </c>
      <c r="BX23" s="265">
        <f>'Módulo 2'!EO31</f>
        <v>3.6472297286691129</v>
      </c>
      <c r="CA23" s="268">
        <f>'Módulo 2'!EU31</f>
        <v>3.3495415698445883</v>
      </c>
      <c r="CB23" s="271">
        <f>'Módulo 2'!DX31</f>
        <v>3.9644213048322627</v>
      </c>
      <c r="CC23" s="275">
        <f>'Módulo 2'!FI31</f>
        <v>3.9569371621588765</v>
      </c>
      <c r="CD23" s="265">
        <f>'Módulo 2'!GB31</f>
        <v>3.6000138155097101</v>
      </c>
      <c r="CE23" s="275">
        <f>'Módulo 2'!FQ31</f>
        <v>3.9873951072390823</v>
      </c>
      <c r="CF23" s="265">
        <f>'Módulo 2'!GE31</f>
        <v>3.6066398400400761</v>
      </c>
      <c r="CG23" s="275">
        <f>'Módulo 2'!FY31</f>
        <v>4.1008767049506094</v>
      </c>
      <c r="CH23" s="265">
        <f>'Módulo 2'!GH31</f>
        <v>3.7228003938055121</v>
      </c>
      <c r="CK23" s="268">
        <f>'Módulo 2'!GN31</f>
        <v>3.3470465362989654</v>
      </c>
      <c r="CL23" s="271">
        <f>'Módulo 2'!GR31</f>
        <v>3.8965063992630968</v>
      </c>
      <c r="CM23" s="275">
        <f>'Módulo 2'!HB31</f>
        <v>4.1248951106801774</v>
      </c>
      <c r="CN23" s="265">
        <f>'Módulo 2'!HU31</f>
        <v>3.6834757707911496</v>
      </c>
      <c r="CO23" s="275">
        <f>'Módulo 2'!HJ31</f>
        <v>4.1566400393968568</v>
      </c>
      <c r="CP23" s="265">
        <f>'Módulo 2'!HX31</f>
        <v>3.6898152842978242</v>
      </c>
      <c r="CQ23" s="275">
        <f>'Módulo 2'!HR31</f>
        <v>4.2902990044194018</v>
      </c>
      <c r="CR23" s="265">
        <f>'Módulo 2'!IA31</f>
        <v>3.8017720929870604</v>
      </c>
      <c r="CV23" s="268">
        <f>Módulo1!IH31</f>
        <v>3.5016512107370468</v>
      </c>
      <c r="CW23" s="271">
        <f>Módulo1!IL31</f>
        <v>4.0297169422295687</v>
      </c>
      <c r="CX23" s="275"/>
      <c r="CY23" s="265"/>
      <c r="CZ23" s="275"/>
      <c r="DA23" s="265"/>
      <c r="DB23" s="275"/>
      <c r="DC23" s="265"/>
      <c r="DG23" s="268">
        <f>Módulo1!KB31</f>
        <v>3.7539763657821235</v>
      </c>
      <c r="DH23" s="271">
        <f>Módulo1!KF31</f>
        <v>3.8565489448595733</v>
      </c>
      <c r="DI23" s="275"/>
      <c r="DJ23" s="265"/>
      <c r="DK23" s="275"/>
      <c r="DL23" s="265"/>
      <c r="DM23" s="275"/>
      <c r="DN23" s="265"/>
      <c r="DP23" s="268">
        <f>Módulo1!KM31</f>
        <v>3.6576376250694222</v>
      </c>
      <c r="DQ23" s="271">
        <f>Módulo1!KQ31</f>
        <v>3.848730811680249</v>
      </c>
      <c r="DR23" s="275"/>
      <c r="DS23" s="265"/>
      <c r="DT23" s="275"/>
      <c r="DU23" s="265"/>
      <c r="DV23" s="275"/>
      <c r="DW23" s="265"/>
      <c r="DY23" s="268">
        <f>Módulo1!KX31</f>
        <v>3.6676323715016221</v>
      </c>
      <c r="DZ23" s="271">
        <f>Módulo1!LB31</f>
        <v>3.9380100454841731</v>
      </c>
      <c r="EA23" s="275"/>
      <c r="EB23" s="265"/>
      <c r="EC23" s="275"/>
      <c r="ED23" s="265"/>
      <c r="EE23" s="275"/>
      <c r="EF23" s="265"/>
    </row>
    <row r="24" spans="1:136">
      <c r="A24" s="255">
        <f>Módulo1!N32</f>
        <v>0.92941892571429274</v>
      </c>
      <c r="B24" s="268">
        <f>Módulo1!O32</f>
        <v>3.6950709881631889</v>
      </c>
      <c r="C24" s="271">
        <f>Módulo1!S32</f>
        <v>3.8641941640691249</v>
      </c>
      <c r="D24" s="275">
        <f>Módulo1!AC32</f>
        <v>4.2103132364063605</v>
      </c>
      <c r="E24" s="265">
        <f>Módulo1!AV32</f>
        <v>3.8556035665020429</v>
      </c>
      <c r="F24" s="275">
        <f>Módulo1!AK32</f>
        <v>4.2749645168040171</v>
      </c>
      <c r="G24" s="265">
        <f>Módulo1!AY32</f>
        <v>3.9074571272162619</v>
      </c>
      <c r="H24" s="275">
        <f>Módulo1!AS32</f>
        <v>4.3930574467054626</v>
      </c>
      <c r="I24" s="265">
        <f>Módulo1!BB32</f>
        <v>4.0005104311452993</v>
      </c>
      <c r="K24" s="268">
        <f>Módulo1!BI32</f>
        <v>3.6420903560639024</v>
      </c>
      <c r="L24" s="278">
        <f>Módulo1!BM32</f>
        <v>3.8595727119740935</v>
      </c>
      <c r="M24" s="275">
        <f>Módulo1!BW32</f>
        <v>4.1145427537630841</v>
      </c>
      <c r="N24" s="265">
        <f>Módulo1!CP32</f>
        <v>3.717120432207599</v>
      </c>
      <c r="O24" s="275">
        <f>Módulo1!CE32</f>
        <v>4.173237298454433</v>
      </c>
      <c r="P24" s="265">
        <f>Módulo1!CS32</f>
        <v>3.7741419793233146</v>
      </c>
      <c r="Q24" s="275">
        <f>Módulo1!CM32</f>
        <v>4.343812063133794</v>
      </c>
      <c r="R24" s="265">
        <f>Módulo1!CV32</f>
        <v>3.9127972118574972</v>
      </c>
      <c r="T24" s="268">
        <f>Módulo1!DB32</f>
        <v>3.5888932672356697</v>
      </c>
      <c r="U24" s="271">
        <f>Módulo1!DF32</f>
        <v>3.5429258462918347</v>
      </c>
      <c r="V24" s="275">
        <f>Módulo1!DP32</f>
        <v>3.8203413050034665</v>
      </c>
      <c r="W24" s="265">
        <f>Módulo1!EI32</f>
        <v>3.4987143793057323</v>
      </c>
      <c r="X24" s="275">
        <f>Módulo1!DX32</f>
        <v>3.8799277214399761</v>
      </c>
      <c r="Y24" s="265">
        <f>Módulo1!EL32</f>
        <v>3.560997073251269</v>
      </c>
      <c r="Z24" s="275">
        <f>Módulo1!EF32</f>
        <v>4.0529454288822242</v>
      </c>
      <c r="AA24" s="265">
        <f>Módulo1!EO32</f>
        <v>3.7164258138335926</v>
      </c>
      <c r="AC24" s="268">
        <f>Módulo1!EU32</f>
        <v>3.7227788737837955</v>
      </c>
      <c r="AD24" s="271">
        <f>Módulo1!EY32</f>
        <v>3.854562389288184</v>
      </c>
      <c r="AE24" s="275">
        <f>Módulo1!FI32</f>
        <v>4.1316261303981054</v>
      </c>
      <c r="AF24" s="265">
        <f>Módulo1!GB32</f>
        <v>3.7159943517914886</v>
      </c>
      <c r="AG24" s="275">
        <f>Módulo1!FQ32</f>
        <v>3.8799277214399761</v>
      </c>
      <c r="AH24" s="265">
        <f>Módulo1!GE32</f>
        <v>3.7727313418082211</v>
      </c>
      <c r="AI24" s="275">
        <f>Módulo1!FY32</f>
        <v>4.0529454288822242</v>
      </c>
      <c r="AJ24" s="265">
        <f>Módulo1!GH32</f>
        <v>3.9105200525666906</v>
      </c>
      <c r="AL24" s="268">
        <f>Módulo1!GN32</f>
        <v>3.7091807994556509</v>
      </c>
      <c r="AM24" s="271">
        <f>Módulo1!GR32</f>
        <v>3.8319425361304571</v>
      </c>
      <c r="AN24" s="275">
        <f>Módulo1!HB32</f>
        <v>4.0926306282109861</v>
      </c>
      <c r="AO24" s="265">
        <f>Módulo1!HU32</f>
        <v>3.6919630032571229</v>
      </c>
      <c r="AP24" s="275">
        <f>Módulo1!HJ32</f>
        <v>4.1507212406262983</v>
      </c>
      <c r="AQ24" s="265">
        <f>Módulo1!HX32</f>
        <v>3.7495699895102272</v>
      </c>
      <c r="AR24" s="275">
        <f>Módulo1!HR32</f>
        <v>4.3195583413567942</v>
      </c>
      <c r="AS24" s="265">
        <f>Módulo1!IA32</f>
        <v>3.8900324525413121</v>
      </c>
      <c r="AW24" s="268">
        <f>'Módulo 2'!O32</f>
        <v>3.6126580125630356</v>
      </c>
      <c r="AX24" s="271">
        <f>'Módulo 2'!S32</f>
        <v>3.7945610019308051</v>
      </c>
      <c r="AY24" s="275">
        <f>'Módulo 2'!AC32</f>
        <v>4.1168458987213405</v>
      </c>
      <c r="AZ24" s="265">
        <f>'Módulo 2'!AV32</f>
        <v>3.7973711837899322</v>
      </c>
      <c r="BA24" s="275">
        <f>'Módulo 2'!AK32</f>
        <v>4.1477284384827584</v>
      </c>
      <c r="BB24" s="265">
        <f>'Módulo 2'!AY32</f>
        <v>3.7082118609407204</v>
      </c>
      <c r="BC24" s="275">
        <f>'Módulo 2'!AS32</f>
        <v>4.2579065317829299</v>
      </c>
      <c r="BD24" s="265">
        <f>'Módulo 2'!BB32</f>
        <v>3.8089386564010557</v>
      </c>
      <c r="BG24" s="268">
        <f>'Módulo 2'!BI32</f>
        <v>3.6282455939727312</v>
      </c>
      <c r="BH24" s="271">
        <f>'Módulo 2'!BM32</f>
        <v>3.8385213850542268</v>
      </c>
      <c r="BI24" s="275">
        <f>'Módulo 2'!BW32</f>
        <v>4.1220552282170333</v>
      </c>
      <c r="BJ24" s="265">
        <f>'Módulo 2'!CP32</f>
        <v>3.7399871850378106</v>
      </c>
      <c r="BK24" s="275">
        <f>'Módulo 2'!CE32</f>
        <v>4.1528082149204311</v>
      </c>
      <c r="BL24" s="265">
        <f>'Módulo 2'!CS32</f>
        <v>3.7459371194172482</v>
      </c>
      <c r="BM24" s="275">
        <f>'Módulo 2'!CM32</f>
        <v>4.2982625061522883</v>
      </c>
      <c r="BN24" s="265">
        <f>'Módulo 2'!CV32</f>
        <v>3.8641793255722199</v>
      </c>
      <c r="BQ24" s="268">
        <f>'Módulo 2'!DB32</f>
        <v>3.1202525758128674</v>
      </c>
      <c r="BR24" s="271">
        <f>'Módulo 2'!DF32</f>
        <v>3.6140269087683752</v>
      </c>
      <c r="BS24" s="275">
        <f>'Módulo 2'!DP32</f>
        <v>3.938997208083828</v>
      </c>
      <c r="BT24" s="265">
        <f>'Módulo 2'!EI32</f>
        <v>3.5623953921035114</v>
      </c>
      <c r="BU24" s="275">
        <f>'Módulo 2'!DX32</f>
        <v>3.9701226980808357</v>
      </c>
      <c r="BV24" s="265">
        <f>'Módulo 2'!EL32</f>
        <v>3.568803092801752</v>
      </c>
      <c r="BW24" s="275">
        <f>'Módulo 2'!EF32</f>
        <v>4.0620106163244678</v>
      </c>
      <c r="BX24" s="265">
        <f>'Módulo 2'!EO32</f>
        <v>3.6528358643859833</v>
      </c>
      <c r="CA24" s="268">
        <f>'Módulo 2'!EU32</f>
        <v>3.356082225693557</v>
      </c>
      <c r="CB24" s="271">
        <f>'Módulo 2'!DX32</f>
        <v>3.9701226980808357</v>
      </c>
      <c r="CC24" s="275">
        <f>'Módulo 2'!FI32</f>
        <v>3.9625620502935646</v>
      </c>
      <c r="CD24" s="265">
        <f>'Módulo 2'!GB32</f>
        <v>3.6063696461648296</v>
      </c>
      <c r="CE24" s="275">
        <f>'Módulo 2'!FQ32</f>
        <v>3.9927382244989835</v>
      </c>
      <c r="CF24" s="265">
        <f>'Módulo 2'!GE32</f>
        <v>3.6127438036071742</v>
      </c>
      <c r="CG24" s="275">
        <f>'Módulo 2'!FY32</f>
        <v>4.1052625919660581</v>
      </c>
      <c r="CH24" s="265">
        <f>'Módulo 2'!GH32</f>
        <v>3.7279168206065747</v>
      </c>
      <c r="CK24" s="268">
        <f>'Módulo 2'!GN32</f>
        <v>3.354057594111461</v>
      </c>
      <c r="CL24" s="271">
        <f>'Módulo 2'!GR32</f>
        <v>3.9010687553608174</v>
      </c>
      <c r="CM24" s="275">
        <f>'Módulo 2'!HB32</f>
        <v>4.1311255061580239</v>
      </c>
      <c r="CN24" s="265">
        <f>'Módulo 2'!HU32</f>
        <v>3.69008364130225</v>
      </c>
      <c r="CO24" s="275">
        <f>'Módulo 2'!HJ32</f>
        <v>4.1625803084938244</v>
      </c>
      <c r="CP24" s="265">
        <f>'Módulo 2'!HX32</f>
        <v>3.6961786190875978</v>
      </c>
      <c r="CQ24" s="275">
        <f>'Módulo 2'!HR32</f>
        <v>4.2948474812971371</v>
      </c>
      <c r="CR24" s="265">
        <f>'Módulo 2'!IA32</f>
        <v>3.8066574709274681</v>
      </c>
      <c r="CV24" s="268">
        <f>Módulo1!IH32</f>
        <v>3.5075499279189515</v>
      </c>
      <c r="CW24" s="271">
        <f>Módulo1!IL32</f>
        <v>4.0336756193499719</v>
      </c>
      <c r="CX24" s="275"/>
      <c r="CY24" s="265"/>
      <c r="CZ24" s="275"/>
      <c r="DA24" s="265"/>
      <c r="DB24" s="275"/>
      <c r="DC24" s="265"/>
      <c r="DG24" s="268">
        <f>Módulo1!KB32</f>
        <v>3.7598700458555712</v>
      </c>
      <c r="DH24" s="271">
        <f>Módulo1!KF32</f>
        <v>3.8611355332503292</v>
      </c>
      <c r="DI24" s="275"/>
      <c r="DJ24" s="265"/>
      <c r="DK24" s="275"/>
      <c r="DL24" s="265"/>
      <c r="DM24" s="275"/>
      <c r="DN24" s="265"/>
      <c r="DP24" s="268">
        <f>Módulo1!KM32</f>
        <v>3.6632436290908847</v>
      </c>
      <c r="DQ24" s="271">
        <f>Módulo1!KQ32</f>
        <v>3.8533149037918717</v>
      </c>
      <c r="DR24" s="275"/>
      <c r="DS24" s="265"/>
      <c r="DT24" s="275"/>
      <c r="DU24" s="265"/>
      <c r="DV24" s="275"/>
      <c r="DW24" s="265"/>
      <c r="DY24" s="268">
        <f>Módulo1!KX32</f>
        <v>3.6726777868878107</v>
      </c>
      <c r="DZ24" s="271">
        <f>Módulo1!LB32</f>
        <v>3.9423532587124668</v>
      </c>
      <c r="EA24" s="275"/>
      <c r="EB24" s="265"/>
      <c r="EC24" s="275"/>
      <c r="ED24" s="265"/>
      <c r="EE24" s="275"/>
      <c r="EF24" s="265"/>
    </row>
    <row r="25" spans="1:136">
      <c r="A25" s="255">
        <f>Módulo1!N33</f>
        <v>0.95424250943932487</v>
      </c>
      <c r="B25" s="268">
        <f>Módulo1!O33</f>
        <v>3.7030206946713116</v>
      </c>
      <c r="C25" s="271">
        <f>Módulo1!S33</f>
        <v>3.8684854294723263</v>
      </c>
      <c r="D25" s="275">
        <f>Módulo1!AC33</f>
        <v>4.2164218124126442</v>
      </c>
      <c r="E25" s="265">
        <f>Módulo1!AV33</f>
        <v>3.8618318953192041</v>
      </c>
      <c r="F25" s="275">
        <f>Módulo1!AK33</f>
        <v>4.2802911777954789</v>
      </c>
      <c r="G25" s="265">
        <f>Módulo1!AY33</f>
        <v>3.9128461064181588</v>
      </c>
      <c r="H25" s="275">
        <f>Módulo1!AS33</f>
        <v>4.3968992446608119</v>
      </c>
      <c r="I25" s="265">
        <f>Módulo1!BB33</f>
        <v>4.0043123137964027</v>
      </c>
      <c r="K25" s="268">
        <f>Módulo1!BI33</f>
        <v>3.6500363222041354</v>
      </c>
      <c r="L25" s="278">
        <f>Módulo1!BM33</f>
        <v>3.8640509744859997</v>
      </c>
      <c r="M25" s="275">
        <f>Módulo1!BW33</f>
        <v>4.1209521727419469</v>
      </c>
      <c r="N25" s="265">
        <f>Módulo1!CP33</f>
        <v>3.7238654559353939</v>
      </c>
      <c r="O25" s="275">
        <f>Módulo1!CE33</f>
        <v>4.1792008985457905</v>
      </c>
      <c r="P25" s="265">
        <f>Módulo1!CS33</f>
        <v>3.7804007449457409</v>
      </c>
      <c r="Q25" s="275">
        <f>Módulo1!CM33</f>
        <v>4.3480483776342878</v>
      </c>
      <c r="R25" s="265">
        <f>Módulo1!CV33</f>
        <v>3.9171477499604759</v>
      </c>
      <c r="T25" s="268">
        <f>Módulo1!DB33</f>
        <v>3.5965345780336913</v>
      </c>
      <c r="U25" s="271">
        <f>Módulo1!DF33</f>
        <v>3.5469289877412709</v>
      </c>
      <c r="V25" s="275">
        <f>Módulo1!DP33</f>
        <v>3.826851854868941</v>
      </c>
      <c r="W25" s="265">
        <f>Módulo1!EI33</f>
        <v>3.5060388113075933</v>
      </c>
      <c r="X25" s="275">
        <f>Módulo1!DX33</f>
        <v>3.8859872401829794</v>
      </c>
      <c r="Y25" s="265">
        <f>Módulo1!EL33</f>
        <v>3.5678855468801824</v>
      </c>
      <c r="Z25" s="275">
        <f>Módulo1!EF33</f>
        <v>4.0572539436064554</v>
      </c>
      <c r="AA25" s="265">
        <f>Módulo1!EO33</f>
        <v>3.7214096191902346</v>
      </c>
      <c r="AC25" s="268">
        <f>Módulo1!EU33</f>
        <v>3.7307113860293142</v>
      </c>
      <c r="AD25" s="271">
        <f>Módulo1!EY33</f>
        <v>3.8585806775910845</v>
      </c>
      <c r="AE25" s="275">
        <f>Módulo1!FI33</f>
        <v>4.1380032216368248</v>
      </c>
      <c r="AF25" s="265">
        <f>Módulo1!GB33</f>
        <v>3.7227076783119926</v>
      </c>
      <c r="AG25" s="275">
        <f>Módulo1!FQ33</f>
        <v>3.8859872401829794</v>
      </c>
      <c r="AH25" s="265">
        <f>Módulo1!GE33</f>
        <v>3.7789565077150722</v>
      </c>
      <c r="AI25" s="275">
        <f>Módulo1!FY33</f>
        <v>4.0572539436064554</v>
      </c>
      <c r="AJ25" s="265">
        <f>Módulo1!GH33</f>
        <v>3.9148389627790041</v>
      </c>
      <c r="AL25" s="268">
        <f>Módulo1!GN33</f>
        <v>3.7163702075777416</v>
      </c>
      <c r="AM25" s="271">
        <f>Módulo1!GR33</f>
        <v>3.8359608244333585</v>
      </c>
      <c r="AN25" s="275">
        <f>Módulo1!HB33</f>
        <v>4.0989736600695021</v>
      </c>
      <c r="AO25" s="265">
        <f>Módulo1!HU33</f>
        <v>3.6987730694502834</v>
      </c>
      <c r="AP25" s="275">
        <f>Módulo1!HJ33</f>
        <v>4.1566228578312705</v>
      </c>
      <c r="AQ25" s="265">
        <f>Módulo1!HX33</f>
        <v>3.755898116516815</v>
      </c>
      <c r="AR25" s="275">
        <f>Módulo1!HR33</f>
        <v>4.3237501495988377</v>
      </c>
      <c r="AS25" s="265">
        <f>Módulo1!IA33</f>
        <v>3.894449779032644</v>
      </c>
      <c r="AW25" s="268">
        <f>'Módulo 2'!O33</f>
        <v>3.6194799988391475</v>
      </c>
      <c r="AX25" s="271">
        <f>'Módulo 2'!S33</f>
        <v>3.798745848012707</v>
      </c>
      <c r="AY25" s="275">
        <f>'Módulo 2'!AC33</f>
        <v>4.1223848057166634</v>
      </c>
      <c r="AZ25" s="265">
        <f>'Módulo 2'!AV33</f>
        <v>3.8048919473826142</v>
      </c>
      <c r="BA25" s="275">
        <f>'Módulo 2'!AK33</f>
        <v>4.1530027885539571</v>
      </c>
      <c r="BB25" s="265">
        <f>'Módulo 2'!AY33</f>
        <v>3.7139379515229738</v>
      </c>
      <c r="BC25" s="275">
        <f>'Módulo 2'!AS33</f>
        <v>4.2622921907175924</v>
      </c>
      <c r="BD25" s="265">
        <f>'Módulo 2'!BB33</f>
        <v>3.8136560567217153</v>
      </c>
      <c r="BG25" s="268">
        <f>'Módulo 2'!BI33</f>
        <v>3.6351807178958193</v>
      </c>
      <c r="BH25" s="271">
        <f>'Módulo 2'!BM33</f>
        <v>3.8425549824192982</v>
      </c>
      <c r="BI25" s="275">
        <f>'Módulo 2'!BW33</f>
        <v>4.1274096965379483</v>
      </c>
      <c r="BJ25" s="265">
        <f>'Módulo 2'!CP33</f>
        <v>3.7456286708073332</v>
      </c>
      <c r="BK25" s="275">
        <f>'Módulo 2'!CE33</f>
        <v>4.1579014608661407</v>
      </c>
      <c r="BL25" s="265">
        <f>'Módulo 2'!CS33</f>
        <v>3.7513531670568931</v>
      </c>
      <c r="BM25" s="275">
        <f>'Módulo 2'!CM33</f>
        <v>4.3016051045734311</v>
      </c>
      <c r="BN25" s="265">
        <f>'Módulo 2'!CV33</f>
        <v>3.8677439191212311</v>
      </c>
      <c r="BQ25" s="268">
        <f>'Módulo 2'!DB33</f>
        <v>3.1261380328028849</v>
      </c>
      <c r="BR25" s="271">
        <f>'Módulo 2'!DF33</f>
        <v>3.6182192834581302</v>
      </c>
      <c r="BS25" s="275">
        <f>'Módulo 2'!DP33</f>
        <v>3.9446079828498237</v>
      </c>
      <c r="BT25" s="265">
        <f>'Módulo 2'!EI33</f>
        <v>3.5687210445678095</v>
      </c>
      <c r="BU25" s="275">
        <f>'Módulo 2'!DX33</f>
        <v>3.9754659249180153</v>
      </c>
      <c r="BV25" s="265">
        <f>'Módulo 2'!EL33</f>
        <v>3.574892903990619</v>
      </c>
      <c r="BW25" s="275">
        <f>'Módulo 2'!EF33</f>
        <v>4.066548359924548</v>
      </c>
      <c r="BX25" s="265">
        <f>'Módulo 2'!EO33</f>
        <v>3.6580892918623085</v>
      </c>
      <c r="CA25" s="268">
        <f>'Módulo 2'!EU33</f>
        <v>3.3622228005340511</v>
      </c>
      <c r="CB25" s="271">
        <f>'Módulo 2'!DX33</f>
        <v>3.9754659249180153</v>
      </c>
      <c r="CC25" s="275">
        <f>'Módulo 2'!FI33</f>
        <v>3.9678316168356669</v>
      </c>
      <c r="CD25" s="265">
        <f>'Módulo 2'!GB33</f>
        <v>3.6123290954276772</v>
      </c>
      <c r="CE25" s="275">
        <f>'Módulo 2'!FQ33</f>
        <v>3.9977416676992643</v>
      </c>
      <c r="CF25" s="265">
        <f>'Módulo 2'!GE33</f>
        <v>3.6184666280032953</v>
      </c>
      <c r="CG25" s="275">
        <f>'Módulo 2'!FY33</f>
        <v>4.1093681572277934</v>
      </c>
      <c r="CH25" s="265">
        <f>'Módulo 2'!GH33</f>
        <v>3.7327085307812911</v>
      </c>
      <c r="CK25" s="268">
        <f>'Módulo 2'!GN33</f>
        <v>3.3606424709598715</v>
      </c>
      <c r="CL25" s="271">
        <f>'Módulo 2'!GR33</f>
        <v>3.9053477079356922</v>
      </c>
      <c r="CM25" s="275">
        <f>'Módulo 2'!HB33</f>
        <v>4.1369669567903218</v>
      </c>
      <c r="CN25" s="265">
        <f>'Módulo 2'!HU33</f>
        <v>3.6962725810305237</v>
      </c>
      <c r="CO25" s="275">
        <f>'Módulo 2'!HJ33</f>
        <v>4.168147406878961</v>
      </c>
      <c r="CP25" s="265">
        <f>'Módulo 2'!HX33</f>
        <v>3.7021380135220912</v>
      </c>
      <c r="CQ25" s="275">
        <f>'Módulo 2'!HR33</f>
        <v>4.2991065336182563</v>
      </c>
      <c r="CR25" s="265">
        <f>'Módulo 2'!IA33</f>
        <v>3.8112306713696875</v>
      </c>
      <c r="CV25" s="268">
        <f>Módulo1!IH33</f>
        <v>3.5130791029424677</v>
      </c>
      <c r="CW25" s="271">
        <f>Módulo1!IL33</f>
        <v>4.0373867757622381</v>
      </c>
      <c r="CX25" s="275"/>
      <c r="CY25" s="265"/>
      <c r="CZ25" s="275"/>
      <c r="DA25" s="265"/>
      <c r="DB25" s="275"/>
      <c r="DC25" s="265"/>
      <c r="DG25" s="268">
        <f>Módulo1!KB33</f>
        <v>3.7653795462835022</v>
      </c>
      <c r="DH25" s="271">
        <f>Módulo1!KF33</f>
        <v>3.8654373444809198</v>
      </c>
      <c r="DI25" s="275"/>
      <c r="DJ25" s="265"/>
      <c r="DK25" s="275"/>
      <c r="DL25" s="265"/>
      <c r="DM25" s="275"/>
      <c r="DN25" s="265"/>
      <c r="DP25" s="268">
        <f>Módulo1!KM33</f>
        <v>3.6684798795232361</v>
      </c>
      <c r="DQ25" s="271">
        <f>Módulo1!KQ33</f>
        <v>3.8576143737350632</v>
      </c>
      <c r="DR25" s="275"/>
      <c r="DS25" s="265"/>
      <c r="DT25" s="275"/>
      <c r="DU25" s="265"/>
      <c r="DV25" s="275"/>
      <c r="DW25" s="265"/>
      <c r="DY25" s="268">
        <f>Módulo1!KX33</f>
        <v>3.6773913379613452</v>
      </c>
      <c r="DZ25" s="271">
        <f>Módulo1!LB33</f>
        <v>3.9464260470035701</v>
      </c>
      <c r="EA25" s="275"/>
      <c r="EB25" s="265"/>
      <c r="EC25" s="275"/>
      <c r="ED25" s="265"/>
      <c r="EE25" s="275"/>
      <c r="EF25" s="265"/>
    </row>
    <row r="26" spans="1:136">
      <c r="A26" s="255">
        <f>Módulo1!N34</f>
        <v>0.97772360528884772</v>
      </c>
      <c r="B26" s="268">
        <f>Módulo1!O34</f>
        <v>3.7104842957749327</v>
      </c>
      <c r="C26" s="271">
        <f>Módulo1!S34</f>
        <v>3.8725245677863058</v>
      </c>
      <c r="D26" s="275">
        <f>Módulo1!AC34</f>
        <v>4.2221549753206746</v>
      </c>
      <c r="E26" s="265">
        <f>Módulo1!AV34</f>
        <v>3.8676636154595436</v>
      </c>
      <c r="F26" s="275">
        <f>Módulo1!AK34</f>
        <v>4.2852897258921576</v>
      </c>
      <c r="G26" s="265">
        <f>Módulo1!AY34</f>
        <v>3.9178908826686247</v>
      </c>
      <c r="H26" s="275">
        <f>Módulo1!AS34</f>
        <v>4.400502816285095</v>
      </c>
      <c r="I26" s="265">
        <f>Módulo1!BB34</f>
        <v>4.0078695885846063</v>
      </c>
      <c r="K26" s="268">
        <f>Módulo1!BI34</f>
        <v>3.6575071931989189</v>
      </c>
      <c r="L26" s="278">
        <f>Módulo1!BM34</f>
        <v>3.8682667410084064</v>
      </c>
      <c r="M26" s="275">
        <f>Módulo1!BW34</f>
        <v>4.1269827584888512</v>
      </c>
      <c r="N26" s="265">
        <f>Módulo1!CP34</f>
        <v>3.730201818884602</v>
      </c>
      <c r="O26" s="275">
        <f>Módulo1!CE34</f>
        <v>4.184808046609036</v>
      </c>
      <c r="P26" s="265">
        <f>Módulo1!CS34</f>
        <v>3.7862763512584197</v>
      </c>
      <c r="Q26" s="275">
        <f>Módulo1!CM34</f>
        <v>4.3520253321951987</v>
      </c>
      <c r="R26" s="265">
        <f>Módulo1!CV34</f>
        <v>3.9212267333160957</v>
      </c>
      <c r="T26" s="268">
        <f>Módulo1!DB34</f>
        <v>3.6037202247380131</v>
      </c>
      <c r="U26" s="271">
        <f>Módulo1!DF34</f>
        <v>3.5506963107077496</v>
      </c>
      <c r="V26" s="275">
        <f>Módulo1!DP34</f>
        <v>3.8329777149219826</v>
      </c>
      <c r="W26" s="265">
        <f>Módulo1!EI34</f>
        <v>3.5129296447399425</v>
      </c>
      <c r="X26" s="275">
        <f>Módulo1!DX34</f>
        <v>3.891684713408345</v>
      </c>
      <c r="Y26" s="265">
        <f>Módulo1!EL34</f>
        <v>3.5743622046938479</v>
      </c>
      <c r="Z26" s="275">
        <f>Módulo1!EF34</f>
        <v>4.0612988131102181</v>
      </c>
      <c r="AA26" s="265">
        <f>Módulo1!EO34</f>
        <v>3.7260890066729226</v>
      </c>
      <c r="AC26" s="268">
        <f>Módulo1!EU34</f>
        <v>3.7381739847834012</v>
      </c>
      <c r="AD26" s="271">
        <f>Módulo1!EY34</f>
        <v>3.8623622551347863</v>
      </c>
      <c r="AE26" s="275">
        <f>Módulo1!FI34</f>
        <v>4.144003375094452</v>
      </c>
      <c r="AF26" s="265">
        <f>Módulo1!GB34</f>
        <v>3.7290137965294967</v>
      </c>
      <c r="AG26" s="275">
        <f>Módulo1!FQ34</f>
        <v>3.891684713408345</v>
      </c>
      <c r="AH26" s="265">
        <f>Módulo1!GE34</f>
        <v>3.7848001286222455</v>
      </c>
      <c r="AI26" s="275">
        <f>Módulo1!FY34</f>
        <v>4.0612988131102181</v>
      </c>
      <c r="AJ26" s="265">
        <f>Módulo1!GH34</f>
        <v>3.9188880299095459</v>
      </c>
      <c r="AL26" s="268">
        <f>Módulo1!GN34</f>
        <v>3.7231343756767172</v>
      </c>
      <c r="AM26" s="271">
        <f>Módulo1!GR34</f>
        <v>3.8397424019770585</v>
      </c>
      <c r="AN26" s="275">
        <f>Módulo1!HB34</f>
        <v>4.1049417683992688</v>
      </c>
      <c r="AO26" s="265">
        <f>Módulo1!HU34</f>
        <v>3.7051715333503155</v>
      </c>
      <c r="AP26" s="275">
        <f>Módulo1!HJ34</f>
        <v>4.1621717114411725</v>
      </c>
      <c r="AQ26" s="265">
        <f>Módulo1!HX34</f>
        <v>3.7618397995866273</v>
      </c>
      <c r="AR26" s="275">
        <f>Módulo1!HR34</f>
        <v>4.3276853068904817</v>
      </c>
      <c r="AS26" s="265">
        <f>Módulo1!IA34</f>
        <v>3.8985919979792136</v>
      </c>
      <c r="AW26" s="268">
        <f>'Módulo 2'!O34</f>
        <v>3.6258917492729283</v>
      </c>
      <c r="AX26" s="271">
        <f>'Módulo 2'!S34</f>
        <v>3.8026847062906213</v>
      </c>
      <c r="AY26" s="275">
        <f>'Módulo 2'!AC34</f>
        <v>4.1275962217387514</v>
      </c>
      <c r="AZ26" s="265">
        <f>'Módulo 2'!AV34</f>
        <v>3.8119851283904187</v>
      </c>
      <c r="BA26" s="275">
        <f>'Módulo 2'!AK34</f>
        <v>4.1579632719109743</v>
      </c>
      <c r="BB26" s="265">
        <f>'Módulo 2'!AY34</f>
        <v>3.71931951027398</v>
      </c>
      <c r="BC26" s="275">
        <f>'Módulo 2'!AS34</f>
        <v>4.2664136555598846</v>
      </c>
      <c r="BD26" s="265">
        <f>'Módulo 2'!BB34</f>
        <v>3.8180872531517278</v>
      </c>
      <c r="BG26" s="268">
        <f>'Módulo 2'!BI34</f>
        <v>3.6416968981790632</v>
      </c>
      <c r="BH26" s="271">
        <f>'Módulo 2'!BM34</f>
        <v>3.8463510396560205</v>
      </c>
      <c r="BI26" s="275">
        <f>'Módulo 2'!BW34</f>
        <v>4.1324564787981606</v>
      </c>
      <c r="BJ26" s="265">
        <f>'Módulo 2'!CP34</f>
        <v>3.7509385223728477</v>
      </c>
      <c r="BK26" s="275">
        <f>'Módulo 2'!CE34</f>
        <v>4.1627003372304365</v>
      </c>
      <c r="BL26" s="265">
        <f>'Módulo 2'!CS34</f>
        <v>3.7564507844845547</v>
      </c>
      <c r="BM26" s="275">
        <f>'Módulo 2'!CM34</f>
        <v>4.304747903901081</v>
      </c>
      <c r="BN26" s="265">
        <f>'Módulo 2'!CV34</f>
        <v>3.8710938415397909</v>
      </c>
      <c r="BQ26" s="268">
        <f>'Módulo 2'!DB34</f>
        <v>3.1316904241834806</v>
      </c>
      <c r="BR26" s="271">
        <f>'Módulo 2'!DF34</f>
        <v>3.6221652278077401</v>
      </c>
      <c r="BS26" s="275">
        <f>'Módulo 2'!DP34</f>
        <v>3.9498870895858924</v>
      </c>
      <c r="BT26" s="265">
        <f>'Módulo 2'!EI34</f>
        <v>3.5746720655576287</v>
      </c>
      <c r="BU26" s="275">
        <f>'Módulo 2'!DX34</f>
        <v>3.9804912641626728</v>
      </c>
      <c r="BV26" s="265">
        <f>'Módulo 2'!EL34</f>
        <v>3.5806214567232502</v>
      </c>
      <c r="BW26" s="275">
        <f>'Módulo 2'!EF34</f>
        <v>4.0708139268707129</v>
      </c>
      <c r="BX26" s="265">
        <f>'Módulo 2'!EO34</f>
        <v>3.6630297380692292</v>
      </c>
      <c r="CA26" s="268">
        <f>'Módulo 2'!EU34</f>
        <v>3.368007746207534</v>
      </c>
      <c r="CB26" s="271">
        <f>'Módulo 2'!DX34</f>
        <v>3.9804912641626728</v>
      </c>
      <c r="CC26" s="275">
        <f>'Módulo 2'!FI34</f>
        <v>3.972785816507586</v>
      </c>
      <c r="CD26" s="265">
        <f>'Módulo 2'!GB34</f>
        <v>3.6179366442824392</v>
      </c>
      <c r="CE26" s="275">
        <f>'Módulo 2'!FQ34</f>
        <v>4.0024437386275817</v>
      </c>
      <c r="CF26" s="265">
        <f>'Módulo 2'!GE34</f>
        <v>3.6238511172352594</v>
      </c>
      <c r="CG26" s="275">
        <f>'Módulo 2'!FY34</f>
        <v>4.1132252176886013</v>
      </c>
      <c r="CH26" s="265">
        <f>'Módulo 2'!GH34</f>
        <v>3.7372123168484128</v>
      </c>
      <c r="CK26" s="268">
        <f>'Módulo 2'!GN34</f>
        <v>3.3668483588790656</v>
      </c>
      <c r="CL26" s="271">
        <f>'Módulo 2'!GR34</f>
        <v>3.9093751410695514</v>
      </c>
      <c r="CM26" s="275">
        <f>'Módulo 2'!HB34</f>
        <v>4.1424631077582523</v>
      </c>
      <c r="CN26" s="265">
        <f>'Módulo 2'!HU34</f>
        <v>3.7020899178614739</v>
      </c>
      <c r="CO26" s="275">
        <f>'Módulo 2'!HJ34</f>
        <v>4.1733833352937824</v>
      </c>
      <c r="CP26" s="265">
        <f>'Módulo 2'!HX34</f>
        <v>3.7077391409146419</v>
      </c>
      <c r="CQ26" s="275">
        <f>'Módulo 2'!HR34</f>
        <v>4.3031089609581175</v>
      </c>
      <c r="CR26" s="265">
        <f>'Módulo 2'!IA34</f>
        <v>3.8155272033128274</v>
      </c>
      <c r="CV26" s="268">
        <f>Módulo1!IH34</f>
        <v>3.5182803260815776</v>
      </c>
      <c r="CW26" s="271">
        <f>Módulo1!IL34</f>
        <v>4.040878359708902</v>
      </c>
      <c r="CX26" s="275"/>
      <c r="CY26" s="265"/>
      <c r="CZ26" s="275"/>
      <c r="DA26" s="265"/>
      <c r="DB26" s="275"/>
      <c r="DC26" s="265"/>
      <c r="DG26" s="268">
        <f>Módulo1!KB34</f>
        <v>3.7705489770192866</v>
      </c>
      <c r="DH26" s="271">
        <f>Módulo1!KF34</f>
        <v>3.8694864090174619</v>
      </c>
      <c r="DI26" s="275"/>
      <c r="DJ26" s="265"/>
      <c r="DK26" s="275"/>
      <c r="DL26" s="265"/>
      <c r="DM26" s="275"/>
      <c r="DN26" s="265"/>
      <c r="DP26" s="268">
        <f>Módulo1!KM34</f>
        <v>3.6733890953201778</v>
      </c>
      <c r="DQ26" s="271">
        <f>Módulo1!KQ34</f>
        <v>3.8616612345431576</v>
      </c>
      <c r="DR26" s="275"/>
      <c r="DS26" s="265"/>
      <c r="DT26" s="275"/>
      <c r="DU26" s="265"/>
      <c r="DV26" s="275"/>
      <c r="DW26" s="265"/>
      <c r="DY26" s="268">
        <f>Módulo1!KX34</f>
        <v>3.681811361104196</v>
      </c>
      <c r="DZ26" s="271">
        <f>Módulo1!LB34</f>
        <v>3.9502588737366966</v>
      </c>
      <c r="EA26" s="275"/>
      <c r="EB26" s="265"/>
      <c r="EC26" s="275"/>
      <c r="ED26" s="265"/>
      <c r="EE26" s="275"/>
      <c r="EF26" s="265"/>
    </row>
    <row r="27" spans="1:136">
      <c r="A27" s="255">
        <f>Módulo1!N35</f>
        <v>1</v>
      </c>
      <c r="B27" s="268">
        <f>Módulo1!O35</f>
        <v>3.7175143703905942</v>
      </c>
      <c r="C27" s="271">
        <f>Módulo1!S35</f>
        <v>3.8763384879160507</v>
      </c>
      <c r="D27" s="275">
        <f>Módulo1!AC35</f>
        <v>4.2275536519702674</v>
      </c>
      <c r="E27" s="265">
        <f>Módulo1!AV35</f>
        <v>3.8731425052921256</v>
      </c>
      <c r="F27" s="275">
        <f>Módulo1!AK35</f>
        <v>4.2899960170069535</v>
      </c>
      <c r="G27" s="265">
        <f>Módulo1!AY35</f>
        <v>3.9226295773715871</v>
      </c>
      <c r="H27" s="275">
        <f>Módulo1!AS35</f>
        <v>4.4038943303751861</v>
      </c>
      <c r="I27" s="265">
        <f>Módulo1!BB35</f>
        <v>4.0112095422134262</v>
      </c>
      <c r="K27" s="268">
        <f>Módulo1!BI35</f>
        <v>3.6645537975896225</v>
      </c>
      <c r="L27" s="278">
        <f>Módulo1!BM35</f>
        <v>3.8722479908219825</v>
      </c>
      <c r="M27" s="275">
        <f>Módulo1!BW35</f>
        <v>4.1326747970718225</v>
      </c>
      <c r="N27" s="265">
        <f>Módulo1!CP35</f>
        <v>3.7361734708512873</v>
      </c>
      <c r="O27" s="275">
        <f>Módulo1!CE35</f>
        <v>4.1900968600271247</v>
      </c>
      <c r="P27" s="265">
        <f>Módulo1!CS35</f>
        <v>3.7918102358558268</v>
      </c>
      <c r="Q27" s="275">
        <f>Módulo1!CM35</f>
        <v>4.3557710390801327</v>
      </c>
      <c r="R27" s="265">
        <f>Módulo1!CV35</f>
        <v>3.925063909446961</v>
      </c>
      <c r="T27" s="268">
        <f>Módulo1!DB35</f>
        <v>3.6104988435530796</v>
      </c>
      <c r="U27" s="271">
        <f>Módulo1!DF35</f>
        <v>3.5542530201494009</v>
      </c>
      <c r="V27" s="275">
        <f>Módulo1!DP35</f>
        <v>3.8387597893220038</v>
      </c>
      <c r="W27" s="265">
        <f>Módulo1!EI35</f>
        <v>3.5194329885926705</v>
      </c>
      <c r="X27" s="275">
        <f>Módulo1!DX35</f>
        <v>3.8970588508019222</v>
      </c>
      <c r="Y27" s="265">
        <f>Módulo1!EL35</f>
        <v>3.5804710645709221</v>
      </c>
      <c r="Z27" s="275">
        <f>Módulo1!EF35</f>
        <v>4.0651086077198242</v>
      </c>
      <c r="AA27" s="265">
        <f>Módulo1!EO35</f>
        <v>3.7304969441927507</v>
      </c>
      <c r="AC27" s="268">
        <f>Módulo1!EU35</f>
        <v>3.7452165635799681</v>
      </c>
      <c r="AD27" s="271">
        <f>Módulo1!EY35</f>
        <v>3.8659324222464719</v>
      </c>
      <c r="AE27" s="275">
        <f>Módulo1!FI35</f>
        <v>4.1496666758688061</v>
      </c>
      <c r="AF27" s="265">
        <f>Módulo1!GB35</f>
        <v>3.7349565251917811</v>
      </c>
      <c r="AG27" s="275">
        <f>Módulo1!FQ35</f>
        <v>3.8970588508019222</v>
      </c>
      <c r="AH27" s="265">
        <f>Módulo1!GE35</f>
        <v>3.7903034921990582</v>
      </c>
      <c r="AI27" s="275">
        <f>Módulo1!FY35</f>
        <v>4.0651086077198242</v>
      </c>
      <c r="AJ27" s="265">
        <f>Módulo1!GH35</f>
        <v>3.9226968302313314</v>
      </c>
      <c r="AL27" s="268">
        <f>Módulo1!GN35</f>
        <v>3.7295185464188574</v>
      </c>
      <c r="AM27" s="271">
        <f>Módulo1!GR35</f>
        <v>3.8433125690887451</v>
      </c>
      <c r="AN27" s="275">
        <f>Módulo1!HB35</f>
        <v>4.110574824052712</v>
      </c>
      <c r="AO27" s="265">
        <f>Módulo1!HU35</f>
        <v>3.7112026088912202</v>
      </c>
      <c r="AP27" s="275">
        <f>Módulo1!HJ35</f>
        <v>4.1674055250985296</v>
      </c>
      <c r="AQ27" s="265">
        <f>Módulo1!HX35</f>
        <v>3.7674367798044353</v>
      </c>
      <c r="AR27" s="275">
        <f>Módulo1!HR35</f>
        <v>4.3313916326178674</v>
      </c>
      <c r="AS27" s="265">
        <f>Módulo1!IA35</f>
        <v>3.9024892099451849</v>
      </c>
      <c r="AW27" s="268">
        <f>'Módulo 2'!O35</f>
        <v>3.6319371659714532</v>
      </c>
      <c r="AX27" s="271">
        <f>'Módulo 2'!S35</f>
        <v>3.8064038371117053</v>
      </c>
      <c r="AY27" s="275">
        <f>'Módulo 2'!AC35</f>
        <v>4.1325150046481962</v>
      </c>
      <c r="AZ27" s="265">
        <f>'Módulo 2'!AV35</f>
        <v>3.8186955064037962</v>
      </c>
      <c r="BA27" s="275">
        <f>'Módulo 2'!AK35</f>
        <v>4.1626433962912266</v>
      </c>
      <c r="BB27" s="265">
        <f>'Módulo 2'!AY35</f>
        <v>3.7243935362889422</v>
      </c>
      <c r="BC27" s="275">
        <f>'Módulo 2'!AS35</f>
        <v>4.2702993157908953</v>
      </c>
      <c r="BD27" s="265">
        <f>'Módulo 2'!BB35</f>
        <v>3.8222631649798373</v>
      </c>
      <c r="BG27" s="268">
        <f>'Módulo 2'!BI35</f>
        <v>3.6478390358442647</v>
      </c>
      <c r="BH27" s="271">
        <f>'Módulo 2'!BM35</f>
        <v>3.8499349414512443</v>
      </c>
      <c r="BI27" s="275">
        <f>'Módulo 2'!BW35</f>
        <v>4.1372279612448386</v>
      </c>
      <c r="BJ27" s="265">
        <f>'Módulo 2'!CP35</f>
        <v>3.7559520034724936</v>
      </c>
      <c r="BK27" s="275">
        <f>'Módulo 2'!CE35</f>
        <v>4.1672359127755314</v>
      </c>
      <c r="BL27" s="265">
        <f>'Módulo 2'!CS35</f>
        <v>3.761263843251645</v>
      </c>
      <c r="BM27" s="275">
        <f>'Módulo 2'!CM35</f>
        <v>4.3077123291232224</v>
      </c>
      <c r="BN27" s="265">
        <f>'Módulo 2'!CV35</f>
        <v>3.8742522334799974</v>
      </c>
      <c r="BQ27" s="268">
        <f>'Módulo 2'!DB35</f>
        <v>3.1369445533423841</v>
      </c>
      <c r="BR27" s="271">
        <f>'Módulo 2'!DF35</f>
        <v>3.6258910494071594</v>
      </c>
      <c r="BS27" s="275">
        <f>'Módulo 2'!DP35</f>
        <v>3.9548698278607626</v>
      </c>
      <c r="BT27" s="265">
        <f>'Módulo 2'!EI35</f>
        <v>3.58028836781041</v>
      </c>
      <c r="BU27" s="275">
        <f>'Módulo 2'!DX35</f>
        <v>3.9852326495935948</v>
      </c>
      <c r="BV27" s="265">
        <f>'Módulo 2'!EL35</f>
        <v>3.5860272761427701</v>
      </c>
      <c r="BW27" s="275">
        <f>'Módulo 2'!EF35</f>
        <v>4.0748364995396216</v>
      </c>
      <c r="BX27" s="265">
        <f>'Módulo 2'!EO35</f>
        <v>3.6676906648216039</v>
      </c>
      <c r="CA27" s="268">
        <f>'Módulo 2'!EU35</f>
        <v>3.3734745666191945</v>
      </c>
      <c r="CB27" s="271">
        <f>'Módulo 2'!DX35</f>
        <v>3.9852326495935948</v>
      </c>
      <c r="CC27" s="275">
        <f>'Módulo 2'!FI35</f>
        <v>3.9774583143963502</v>
      </c>
      <c r="CD27" s="265">
        <f>'Módulo 2'!GB35</f>
        <v>3.6232297741196904</v>
      </c>
      <c r="CE27" s="275">
        <f>'Módulo 2'!FQ35</f>
        <v>4.0068766987936293</v>
      </c>
      <c r="CF27" s="265">
        <f>'Módulo 2'!GE35</f>
        <v>3.6289333358010789</v>
      </c>
      <c r="CG27" s="275">
        <f>'Módulo 2'!FY35</f>
        <v>4.1168605457765484</v>
      </c>
      <c r="CH27" s="265">
        <f>'Módulo 2'!GH35</f>
        <v>3.7414591435252569</v>
      </c>
      <c r="CK27" s="268">
        <f>'Módulo 2'!GN35</f>
        <v>3.3727150904438465</v>
      </c>
      <c r="CL27" s="271">
        <f>'Módulo 2'!GR35</f>
        <v>3.9131779056376423</v>
      </c>
      <c r="CM27" s="275">
        <f>'Módulo 2'!HB35</f>
        <v>4.1476507377392835</v>
      </c>
      <c r="CN27" s="265">
        <f>'Módulo 2'!HU35</f>
        <v>3.7075755037212721</v>
      </c>
      <c r="CO27" s="275">
        <f>'Módulo 2'!HJ35</f>
        <v>4.1783234736234149</v>
      </c>
      <c r="CP27" s="265">
        <f>'Módulo 2'!HX35</f>
        <v>3.7130204554544224</v>
      </c>
      <c r="CQ27" s="275">
        <f>'Módulo 2'!HR35</f>
        <v>4.3068823667322835</v>
      </c>
      <c r="CR27" s="265">
        <f>'Módulo 2'!IA35</f>
        <v>3.8195769363977439</v>
      </c>
      <c r="CV27" s="268">
        <f>Módulo1!IH35</f>
        <v>3.5231886304432205</v>
      </c>
      <c r="CW27" s="271">
        <f>Módulo1!IL35</f>
        <v>4.0441738965320333</v>
      </c>
      <c r="CX27" s="275"/>
      <c r="CY27" s="265"/>
      <c r="CZ27" s="275"/>
      <c r="DA27" s="265"/>
      <c r="DB27" s="275"/>
      <c r="DC27" s="265"/>
      <c r="DG27" s="268">
        <f>Módulo1!KB35</f>
        <v>3.7754154033950416</v>
      </c>
      <c r="DH27" s="271">
        <f>Módulo1!KF35</f>
        <v>3.8733097018938412</v>
      </c>
      <c r="DI27" s="275"/>
      <c r="DJ27" s="265"/>
      <c r="DK27" s="275"/>
      <c r="DL27" s="265"/>
      <c r="DM27" s="275"/>
      <c r="DN27" s="265"/>
      <c r="DP27" s="268">
        <f>Módulo1!KM35</f>
        <v>3.6780071446931144</v>
      </c>
      <c r="DQ27" s="271">
        <f>Módulo1!KQ35</f>
        <v>3.8654824465687141</v>
      </c>
      <c r="DR27" s="275"/>
      <c r="DS27" s="265"/>
      <c r="DT27" s="275"/>
      <c r="DU27" s="265"/>
      <c r="DV27" s="275"/>
      <c r="DW27" s="265"/>
      <c r="DY27" s="268">
        <f>Módulo1!KX35</f>
        <v>3.6859700419819075</v>
      </c>
      <c r="DZ27" s="271">
        <f>Módulo1!LB35</f>
        <v>3.9538773890784409</v>
      </c>
      <c r="EA27" s="275"/>
      <c r="EB27" s="265"/>
      <c r="EC27" s="275"/>
      <c r="ED27" s="265"/>
      <c r="EE27" s="275"/>
      <c r="EF27" s="265"/>
    </row>
    <row r="28" spans="1:136">
      <c r="A28" s="255">
        <f>Módulo1!N36</f>
        <v>1.5</v>
      </c>
      <c r="B28" s="268">
        <f>Módulo1!O36</f>
        <v>3.8622340860097526</v>
      </c>
      <c r="C28" s="271">
        <f>Módulo1!S36</f>
        <v>3.9573999448462458</v>
      </c>
      <c r="D28" s="275">
        <f>Módulo1!AC36</f>
        <v>4.3387376150669335</v>
      </c>
      <c r="E28" s="265">
        <f>Módulo1!AV36</f>
        <v>3.9826532851858962</v>
      </c>
      <c r="F28" s="275">
        <f>Módulo1!AK36</f>
        <v>4.3868435934473107</v>
      </c>
      <c r="G28" s="265">
        <f>Módulo1!AY36</f>
        <v>4.0172665194030444</v>
      </c>
      <c r="H28" s="275">
        <f>Módulo1!AS36</f>
        <v>4.4734427422607927</v>
      </c>
      <c r="I28" s="265">
        <f>Módulo1!BB36</f>
        <v>4.0777297045511718</v>
      </c>
      <c r="K28" s="268">
        <f>Módulo1!BI36</f>
        <v>3.8119267846571647</v>
      </c>
      <c r="L28" s="278">
        <f>Módulo1!BM36</f>
        <v>3.9569924493525312</v>
      </c>
      <c r="M28" s="275">
        <f>Módulo1!BW36</f>
        <v>4.2526061816400773</v>
      </c>
      <c r="N28" s="265">
        <f>Módulo1!CP36</f>
        <v>3.8597705885673816</v>
      </c>
      <c r="O28" s="275">
        <f>Módulo1!CE36</f>
        <v>4.3006667215230854</v>
      </c>
      <c r="P28" s="265">
        <f>Módulo1!CS36</f>
        <v>3.9055450379285803</v>
      </c>
      <c r="Q28" s="275">
        <f>Módulo1!CM36</f>
        <v>4.4328443297415978</v>
      </c>
      <c r="R28" s="265">
        <f>Módulo1!CV36</f>
        <v>4.0030203624836611</v>
      </c>
      <c r="T28" s="268">
        <f>Módulo1!DB36</f>
        <v>3.7524319011604357</v>
      </c>
      <c r="U28" s="271">
        <f>Módulo1!DF36</f>
        <v>3.6297212332006814</v>
      </c>
      <c r="V28" s="275">
        <f>Módulo1!DP36</f>
        <v>3.9606178998506643</v>
      </c>
      <c r="W28" s="265">
        <f>Módulo1!EI36</f>
        <v>3.6562405999492125</v>
      </c>
      <c r="X28" s="275">
        <f>Módulo1!DX36</f>
        <v>4.0094459220298404</v>
      </c>
      <c r="Y28" s="265">
        <f>Módulo1!EL36</f>
        <v>3.7081341009135826</v>
      </c>
      <c r="Z28" s="275">
        <f>Módulo1!EF36</f>
        <v>4.1435310389675122</v>
      </c>
      <c r="AA28" s="265">
        <f>Módulo1!EO36</f>
        <v>3.8213961206044496</v>
      </c>
      <c r="AC28" s="268">
        <f>Módulo1!EU36</f>
        <v>3.8931515488586275</v>
      </c>
      <c r="AD28" s="271">
        <f>Módulo1!EY36</f>
        <v>3.9416861875268592</v>
      </c>
      <c r="AE28" s="275">
        <f>Módulo1!FI36</f>
        <v>4.2689887966218869</v>
      </c>
      <c r="AF28" s="265">
        <f>Módulo1!GB36</f>
        <v>3.857856310007207</v>
      </c>
      <c r="AG28" s="275">
        <f>Módulo1!FQ36</f>
        <v>4.0094459220298404</v>
      </c>
      <c r="AH28" s="265">
        <f>Módulo1!GE36</f>
        <v>3.9033199628278186</v>
      </c>
      <c r="AI28" s="275">
        <f>Módulo1!FY36</f>
        <v>4.1435310389675122</v>
      </c>
      <c r="AJ28" s="265">
        <f>Módulo1!GH36</f>
        <v>4.0000264271504813</v>
      </c>
      <c r="AL28" s="268">
        <f>Módulo1!GN36</f>
        <v>3.8640140207984768</v>
      </c>
      <c r="AM28" s="271">
        <f>Módulo1!GR36</f>
        <v>3.9190663343691323</v>
      </c>
      <c r="AN28" s="275">
        <f>Módulo1!HB36</f>
        <v>4.2292599614473225</v>
      </c>
      <c r="AO28" s="265">
        <f>Módulo1!HU36</f>
        <v>3.8362440129224389</v>
      </c>
      <c r="AP28" s="275">
        <f>Módulo1!HJ36</f>
        <v>4.2768216295482144</v>
      </c>
      <c r="AQ28" s="265">
        <f>Módulo1!HX36</f>
        <v>3.8826704361565767</v>
      </c>
      <c r="AR28" s="275">
        <f>Módulo1!HR36</f>
        <v>4.4076510332742638</v>
      </c>
      <c r="AS28" s="265">
        <f>Módulo1!IA36</f>
        <v>3.9817878260991479</v>
      </c>
      <c r="AW28" s="268">
        <f>'Módulo 2'!O36</f>
        <v>3.7576534589898856</v>
      </c>
      <c r="AX28" s="271">
        <f>'Módulo 2'!S36</f>
        <v>3.8854274878880335</v>
      </c>
      <c r="AY28" s="275">
        <f>'Módulo 2'!AC36</f>
        <v>4.2361788181009157</v>
      </c>
      <c r="AZ28" s="265">
        <f>'Módulo 2'!AV36</f>
        <v>3.9641834126149167</v>
      </c>
      <c r="BA28" s="275">
        <f>'Módulo 2'!AK36</f>
        <v>4.2608191908535122</v>
      </c>
      <c r="BB28" s="265">
        <f>'Módulo 2'!AY36</f>
        <v>3.8300718437144958</v>
      </c>
      <c r="BC28" s="275">
        <f>'Módulo 2'!AS36</f>
        <v>4.3511327722889739</v>
      </c>
      <c r="BD28" s="265">
        <f>'Módulo 2'!BB36</f>
        <v>3.9088504185714594</v>
      </c>
      <c r="BG28" s="268">
        <f>'Módulo 2'!BI36</f>
        <v>3.7750950473809501</v>
      </c>
      <c r="BH28" s="271">
        <f>'Módulo 2'!BM36</f>
        <v>3.9259949027659893</v>
      </c>
      <c r="BI28" s="275">
        <f>'Módulo 2'!BW36</f>
        <v>4.2399516020962604</v>
      </c>
      <c r="BJ28" s="265">
        <f>'Módulo 2'!CP36</f>
        <v>3.8621732134183544</v>
      </c>
      <c r="BK28" s="275">
        <f>'Módulo 2'!CE36</f>
        <v>4.2644944668140292</v>
      </c>
      <c r="BL28" s="265">
        <f>'Módulo 2'!CS36</f>
        <v>3.8632485280350886</v>
      </c>
      <c r="BM28" s="275">
        <f>'Módulo 2'!CM36</f>
        <v>4.3697994570992149</v>
      </c>
      <c r="BN28" s="265">
        <f>'Módulo 2'!CV36</f>
        <v>3.9401479007151088</v>
      </c>
      <c r="BQ28" s="268">
        <f>'Módulo 2'!DB36</f>
        <v>3.2512246593689715</v>
      </c>
      <c r="BR28" s="271">
        <f>'Módulo 2'!DF36</f>
        <v>3.7050568650483884</v>
      </c>
      <c r="BS28" s="275">
        <f>'Módulo 2'!DP36</f>
        <v>4.0598990920515803</v>
      </c>
      <c r="BT28" s="265">
        <f>'Módulo 2'!EI36</f>
        <v>3.6985364125973756</v>
      </c>
      <c r="BU28" s="275">
        <f>'Módulo 2'!DX36</f>
        <v>4.0847122873677417</v>
      </c>
      <c r="BV28" s="265">
        <f>'Módulo 2'!EL36</f>
        <v>3.6997264958775866</v>
      </c>
      <c r="BW28" s="275">
        <f>'Módulo 2'!EF36</f>
        <v>4.1587761862919566</v>
      </c>
      <c r="BX28" s="265">
        <f>'Módulo 2'!EO36</f>
        <v>3.765462260394254</v>
      </c>
      <c r="CA28" s="268">
        <f>'Módulo 2'!EU36</f>
        <v>3.4904170632324218</v>
      </c>
      <c r="CB28" s="271">
        <f>'Módulo 2'!DX36</f>
        <v>4.0847122873677417</v>
      </c>
      <c r="CC28" s="275">
        <f>'Módulo 2'!FI36</f>
        <v>4.0748624325585148</v>
      </c>
      <c r="CD28" s="265">
        <f>'Módulo 2'!GB36</f>
        <v>3.7349943845698559</v>
      </c>
      <c r="CE28" s="275">
        <f>'Módulo 2'!FQ36</f>
        <v>4.0988357629368446</v>
      </c>
      <c r="CF28" s="265">
        <f>'Módulo 2'!GE36</f>
        <v>3.7361697837366625</v>
      </c>
      <c r="CG28" s="275">
        <f>'Módulo 2'!FY36</f>
        <v>4.1922426641501547</v>
      </c>
      <c r="CH28" s="265">
        <f>'Módulo 2'!GH36</f>
        <v>3.8301255623379595</v>
      </c>
      <c r="CK28" s="268">
        <f>'Módulo 2'!GN36</f>
        <v>3.498709507868158</v>
      </c>
      <c r="CL28" s="271">
        <f>'Módulo 2'!GR36</f>
        <v>3.9939785963554568</v>
      </c>
      <c r="CM28" s="275">
        <f>'Módulo 2'!HB36</f>
        <v>4.2570686645828939</v>
      </c>
      <c r="CN28" s="265">
        <f>'Módulo 2'!HU36</f>
        <v>3.8219659046473029</v>
      </c>
      <c r="CO28" s="275">
        <f>'Módulo 2'!HJ36</f>
        <v>4.2820537506338754</v>
      </c>
      <c r="CP28" s="265">
        <f>'Módulo 2'!HX36</f>
        <v>3.8230731335768025</v>
      </c>
      <c r="CQ28" s="275">
        <f>'Módulo 2'!HR36</f>
        <v>4.3854181804576964</v>
      </c>
      <c r="CR28" s="265">
        <f>'Módulo 2'!IA36</f>
        <v>3.9037609441822432</v>
      </c>
      <c r="CV28" s="268">
        <f>Módulo1!IH36</f>
        <v>3.6265789731367342</v>
      </c>
      <c r="CW28" s="271">
        <f>Módulo1!IL36</f>
        <v>4.1139066223530003</v>
      </c>
      <c r="CX28" s="275"/>
      <c r="CY28" s="265"/>
      <c r="CZ28" s="275"/>
      <c r="DA28" s="265"/>
      <c r="DB28" s="275"/>
      <c r="DC28" s="265"/>
      <c r="DG28" s="268">
        <f>Módulo1!KB36</f>
        <v>3.8751340789711399</v>
      </c>
      <c r="DH28" s="271">
        <f>Módulo1!KF36</f>
        <v>3.9545703681603142</v>
      </c>
      <c r="DI28" s="275"/>
      <c r="DJ28" s="265"/>
      <c r="DK28" s="275"/>
      <c r="DL28" s="265"/>
      <c r="DM28" s="275"/>
      <c r="DN28" s="265"/>
      <c r="DP28" s="268">
        <f>Módulo1!KM36</f>
        <v>3.7718656501847336</v>
      </c>
      <c r="DQ28" s="271">
        <f>Módulo1!KQ36</f>
        <v>3.9466988862143833</v>
      </c>
      <c r="DR28" s="275"/>
      <c r="DS28" s="265"/>
      <c r="DT28" s="275"/>
      <c r="DU28" s="265"/>
      <c r="DV28" s="275"/>
      <c r="DW28" s="265"/>
      <c r="DY28" s="268">
        <f>Módulo1!KX36</f>
        <v>3.7707435633212443</v>
      </c>
      <c r="DZ28" s="271">
        <f>Módulo1!LB36</f>
        <v>4.0306488257043753</v>
      </c>
      <c r="EA28" s="275"/>
      <c r="EB28" s="265"/>
      <c r="EC28" s="275"/>
      <c r="ED28" s="265"/>
      <c r="EE28" s="275"/>
      <c r="EF28" s="265"/>
    </row>
    <row r="29" spans="1:136">
      <c r="A29" s="255">
        <f>Módulo1!N37</f>
        <v>2</v>
      </c>
      <c r="B29" s="268">
        <f>Módulo1!O37</f>
        <v>3.982298075330859</v>
      </c>
      <c r="C29" s="271">
        <f>Módulo1!S37</f>
        <v>4.0300437141428507</v>
      </c>
      <c r="D29" s="275">
        <f>Módulo1!AC37</f>
        <v>4.4323579333547238</v>
      </c>
      <c r="E29" s="265">
        <f>Módulo1!AV37</f>
        <v>4.0679899777178274</v>
      </c>
      <c r="F29" s="275">
        <f>Módulo1!AK37</f>
        <v>4.4684280297203989</v>
      </c>
      <c r="G29" s="265">
        <f>Módulo1!AY37</f>
        <v>4.0912123843898458</v>
      </c>
      <c r="H29" s="275">
        <f>Módulo1!AS37</f>
        <v>4.5317703711630735</v>
      </c>
      <c r="I29" s="265">
        <f>Módulo1!BB37</f>
        <v>4.1298133250884419</v>
      </c>
      <c r="K29" s="268">
        <f>Módulo1!BI37</f>
        <v>3.9382271582032313</v>
      </c>
      <c r="L29" s="278">
        <f>Módulo1!BM37</f>
        <v>4.0331427283450232</v>
      </c>
      <c r="M29" s="275">
        <f>Módulo1!BW37</f>
        <v>4.3565281514949366</v>
      </c>
      <c r="N29" s="265">
        <f>Módulo1!CP37</f>
        <v>3.962918292130329</v>
      </c>
      <c r="O29" s="275">
        <f>Módulo1!CE37</f>
        <v>4.394854160525159</v>
      </c>
      <c r="P29" s="265">
        <f>Módulo1!CS37</f>
        <v>3.9992063611285142</v>
      </c>
      <c r="Q29" s="275">
        <f>Módulo1!CM37</f>
        <v>4.4964463748139254</v>
      </c>
      <c r="R29" s="265">
        <f>Módulo1!CV37</f>
        <v>4.0661490686713533</v>
      </c>
      <c r="T29" s="268">
        <f>Módulo1!DB37</f>
        <v>3.8741160936857075</v>
      </c>
      <c r="U29" s="271">
        <f>Módulo1!DF37</f>
        <v>3.6971479824788887</v>
      </c>
      <c r="V29" s="275">
        <f>Módulo1!DP37</f>
        <v>4.066272425438604</v>
      </c>
      <c r="W29" s="265">
        <f>Módulo1!EI37</f>
        <v>3.7743036727588719</v>
      </c>
      <c r="X29" s="275">
        <f>Módulo1!DX37</f>
        <v>4.1052506573527889</v>
      </c>
      <c r="Y29" s="265">
        <f>Módulo1!EL37</f>
        <v>3.8168849644345957</v>
      </c>
      <c r="Z29" s="275">
        <f>Módulo1!EF37</f>
        <v>4.2083060703628608</v>
      </c>
      <c r="AA29" s="265">
        <f>Módulo1!EO37</f>
        <v>3.8971447164995232</v>
      </c>
      <c r="AC29" s="268">
        <f>Módulo1!EU37</f>
        <v>4.0203152716584878</v>
      </c>
      <c r="AD29" s="271">
        <f>Módulo1!EY37</f>
        <v>4.0093680622119034</v>
      </c>
      <c r="AE29" s="275">
        <f>Módulo1!FI37</f>
        <v>4.3723748502268096</v>
      </c>
      <c r="AF29" s="265">
        <f>Módulo1!GB37</f>
        <v>3.9602589641705475</v>
      </c>
      <c r="AG29" s="275">
        <f>Módulo1!FQ37</f>
        <v>4.1052506573527889</v>
      </c>
      <c r="AH29" s="265">
        <f>Módulo1!GE37</f>
        <v>3.9962453747286251</v>
      </c>
      <c r="AI29" s="275">
        <f>Módulo1!FY37</f>
        <v>4.2083060703628608</v>
      </c>
      <c r="AJ29" s="265">
        <f>Módulo1!GH37</f>
        <v>4.0625753890325065</v>
      </c>
      <c r="AL29" s="268">
        <f>Módulo1!GN37</f>
        <v>3.9809354084742212</v>
      </c>
      <c r="AM29" s="271">
        <f>Módulo1!GR37</f>
        <v>3.9867482090541744</v>
      </c>
      <c r="AN29" s="275">
        <f>Módulo1!HB37</f>
        <v>4.3320946605230324</v>
      </c>
      <c r="AO29" s="265">
        <f>Módulo1!HU37</f>
        <v>3.9409653116963788</v>
      </c>
      <c r="AP29" s="275">
        <f>Módulo1!HJ37</f>
        <v>4.3700181347469922</v>
      </c>
      <c r="AQ29" s="265">
        <f>Módulo1!HX37</f>
        <v>3.9779024243117203</v>
      </c>
      <c r="AR29" s="275">
        <f>Módulo1!HR37</f>
        <v>4.4705744559400582</v>
      </c>
      <c r="AS29" s="265">
        <f>Módulo1!IA37</f>
        <v>4.0461929063205808</v>
      </c>
      <c r="AW29" s="268">
        <f>'Módulo 2'!O37</f>
        <v>3.8636334569531483</v>
      </c>
      <c r="AX29" s="271">
        <f>'Módulo 2'!S37</f>
        <v>3.9562075231304106</v>
      </c>
      <c r="AY29" s="275">
        <f>'Módulo 2'!AC37</f>
        <v>4.3261729914608784</v>
      </c>
      <c r="AZ29" s="265">
        <f>'Módulo 2'!AV37</f>
        <v>4.0988261041653944</v>
      </c>
      <c r="BA29" s="275">
        <f>'Módulo 2'!AK37</f>
        <v>4.345109149801921</v>
      </c>
      <c r="BB29" s="265">
        <f>'Módulo 2'!AY37</f>
        <v>3.9198002019151006</v>
      </c>
      <c r="BC29" s="275">
        <f>'Módulo 2'!AS37</f>
        <v>4.4192874872191661</v>
      </c>
      <c r="BD29" s="265">
        <f>'Módulo 2'!BB37</f>
        <v>3.9820346661015305</v>
      </c>
      <c r="BG29" s="268">
        <f>'Módulo 2'!BI37</f>
        <v>3.8814131586279914</v>
      </c>
      <c r="BH29" s="271">
        <f>'Módulo 2'!BM37</f>
        <v>3.9939742107748817</v>
      </c>
      <c r="BI29" s="275">
        <f>'Módulo 2'!BW37</f>
        <v>4.3337711703141721</v>
      </c>
      <c r="BJ29" s="265">
        <f>'Módulo 2'!CP37</f>
        <v>3.9558885922527987</v>
      </c>
      <c r="BK29" s="275">
        <f>'Módulo 2'!CE37</f>
        <v>4.3525485931286045</v>
      </c>
      <c r="BL29" s="265">
        <f>'Módulo 2'!CS37</f>
        <v>3.9533071990248394</v>
      </c>
      <c r="BM29" s="275">
        <f>'Módulo 2'!CM37</f>
        <v>4.4231661093244954</v>
      </c>
      <c r="BN29" s="265">
        <f>'Módulo 2'!CV37</f>
        <v>3.9967251365756939</v>
      </c>
      <c r="BQ29" s="268">
        <f>'Módulo 2'!DB37</f>
        <v>3.3578567608325134</v>
      </c>
      <c r="BR29" s="271">
        <f>'Módulo 2'!DF37</f>
        <v>3.7759642347539177</v>
      </c>
      <c r="BS29" s="275">
        <f>'Módulo 2'!DP37</f>
        <v>4.1511158761192029</v>
      </c>
      <c r="BT29" s="265">
        <f>'Módulo 2'!EI37</f>
        <v>3.8011384621014743</v>
      </c>
      <c r="BU29" s="275">
        <f>'Módulo 2'!DX37</f>
        <v>4.1701612425832035</v>
      </c>
      <c r="BV29" s="265">
        <f>'Módulo 2'!EL37</f>
        <v>3.7982012089111579</v>
      </c>
      <c r="BW29" s="275">
        <f>'Módulo 2'!EF37</f>
        <v>4.230089733305455</v>
      </c>
      <c r="BX29" s="265">
        <f>'Módulo 2'!EO37</f>
        <v>3.8497584861223224</v>
      </c>
      <c r="CA29" s="268">
        <f>'Módulo 2'!EU37</f>
        <v>3.595552262750731</v>
      </c>
      <c r="CB29" s="271">
        <f>'Módulo 2'!DX37</f>
        <v>4.1701612425832035</v>
      </c>
      <c r="CC29" s="275">
        <f>'Módulo 2'!FI37</f>
        <v>4.1566187100811574</v>
      </c>
      <c r="CD29" s="265">
        <f>'Módulo 2'!GB37</f>
        <v>3.8328192252686599</v>
      </c>
      <c r="CE29" s="275">
        <f>'Módulo 2'!FQ37</f>
        <v>4.1750347662893175</v>
      </c>
      <c r="CF29" s="265">
        <f>'Módulo 2'!GE37</f>
        <v>3.8299357504650815</v>
      </c>
      <c r="CG29" s="275">
        <f>'Módulo 2'!FY37</f>
        <v>4.2553872626512241</v>
      </c>
      <c r="CH29" s="265">
        <f>'Módulo 2'!GH37</f>
        <v>3.9061576503285993</v>
      </c>
      <c r="CK29" s="268">
        <f>'Módulo 2'!GN37</f>
        <v>3.6128079021696911</v>
      </c>
      <c r="CL29" s="271">
        <f>'Módulo 2'!GR37</f>
        <v>4.0663502936945575</v>
      </c>
      <c r="CM29" s="275">
        <f>'Módulo 2'!HB37</f>
        <v>4.3524887315150789</v>
      </c>
      <c r="CN29" s="265">
        <f>'Módulo 2'!HU37</f>
        <v>3.9192717057035842</v>
      </c>
      <c r="CO29" s="275">
        <f>'Módulo 2'!HJ37</f>
        <v>4.3715800649998435</v>
      </c>
      <c r="CP29" s="265">
        <f>'Módulo 2'!HX37</f>
        <v>3.9165979257800836</v>
      </c>
      <c r="CQ29" s="275">
        <f>'Módulo 2'!HR37</f>
        <v>4.451848418813511</v>
      </c>
      <c r="CR29" s="265">
        <f>'Módulo 2'!IA37</f>
        <v>3.9754113206997346</v>
      </c>
      <c r="CV29" s="268">
        <f>Módulo1!IH37</f>
        <v>3.7169060273664698</v>
      </c>
      <c r="CW29" s="271">
        <f>Módulo1!IL37</f>
        <v>4.1758975623802925</v>
      </c>
      <c r="CX29" s="275"/>
      <c r="CY29" s="265"/>
      <c r="CZ29" s="275"/>
      <c r="DA29" s="265"/>
      <c r="DB29" s="275"/>
      <c r="DC29" s="265"/>
      <c r="DG29" s="268">
        <f>Módulo1!KB37</f>
        <v>3.9575712760800394</v>
      </c>
      <c r="DH29" s="271">
        <f>Módulo1!KF37</f>
        <v>4.0273926602421524</v>
      </c>
      <c r="DI29" s="275"/>
      <c r="DJ29" s="265"/>
      <c r="DK29" s="275"/>
      <c r="DL29" s="265"/>
      <c r="DM29" s="275"/>
      <c r="DN29" s="265"/>
      <c r="DP29" s="268">
        <f>Módulo1!KM37</f>
        <v>3.8482271746147898</v>
      </c>
      <c r="DQ29" s="271">
        <f>Módulo1!KQ37</f>
        <v>4.0194815443128205</v>
      </c>
      <c r="DR29" s="275"/>
      <c r="DS29" s="265"/>
      <c r="DT29" s="275"/>
      <c r="DU29" s="265"/>
      <c r="DV29" s="275"/>
      <c r="DW29" s="265"/>
      <c r="DY29" s="268">
        <f>Módulo1!KX37</f>
        <v>3.8403054512713686</v>
      </c>
      <c r="DZ29" s="271">
        <f>Módulo1!LB37</f>
        <v>4.0992266767392405</v>
      </c>
      <c r="EA29" s="275"/>
      <c r="EB29" s="265"/>
      <c r="EC29" s="275"/>
      <c r="ED29" s="265"/>
      <c r="EE29" s="275"/>
      <c r="EF29" s="265"/>
    </row>
    <row r="30" spans="1:136">
      <c r="A30" s="255">
        <f>Módulo1!N38</f>
        <v>2.5</v>
      </c>
      <c r="B30" s="268">
        <f>Módulo1!O38</f>
        <v>4.0795001649845739</v>
      </c>
      <c r="C30" s="271">
        <f>Módulo1!S38</f>
        <v>4.0947596200892509</v>
      </c>
      <c r="D30" s="275">
        <f>Módulo1!AC38</f>
        <v>4.5112301911715562</v>
      </c>
      <c r="E30" s="265">
        <f>Módulo1!AV38</f>
        <v>4.132410523324304</v>
      </c>
      <c r="F30" s="275">
        <f>Módulo1!AK38</f>
        <v>4.5372870321934355</v>
      </c>
      <c r="G30" s="265">
        <f>Módulo1!AY38</f>
        <v>4.1475325228278637</v>
      </c>
      <c r="H30" s="275">
        <f>Módulo1!AS38</f>
        <v>4.5808015133951647</v>
      </c>
      <c r="I30" s="265">
        <f>Módulo1!BB38</f>
        <v>4.1699341866445883</v>
      </c>
      <c r="K30" s="268">
        <f>Módulo1!BI38</f>
        <v>4.0439963694456269</v>
      </c>
      <c r="L30" s="278">
        <f>Módulo1!BM38</f>
        <v>4.1011470723412611</v>
      </c>
      <c r="M30" s="275">
        <f>Módulo1!BW38</f>
        <v>4.4433793921883744</v>
      </c>
      <c r="N30" s="265">
        <f>Módulo1!CP38</f>
        <v>4.0461005625590563</v>
      </c>
      <c r="O30" s="275">
        <f>Módulo1!CE38</f>
        <v>4.4718106866440541</v>
      </c>
      <c r="P30" s="265">
        <f>Módulo1!CS38</f>
        <v>4.073814769690987</v>
      </c>
      <c r="Q30" s="275">
        <f>Módulo1!CM38</f>
        <v>4.5464757639067486</v>
      </c>
      <c r="R30" s="265">
        <f>Módulo1!CV38</f>
        <v>4.115974592137662</v>
      </c>
      <c r="T30" s="268">
        <f>Módulo1!DB38</f>
        <v>3.9758040961614514</v>
      </c>
      <c r="U30" s="271">
        <f>Módulo1!DF38</f>
        <v>3.7570540335140628</v>
      </c>
      <c r="V30" s="275">
        <f>Módulo1!DP38</f>
        <v>4.1546445554825304</v>
      </c>
      <c r="W30" s="265">
        <f>Módulo1!EI38</f>
        <v>3.8728583328665991</v>
      </c>
      <c r="X30" s="275">
        <f>Módulo1!DX38</f>
        <v>4.183608452530299</v>
      </c>
      <c r="Y30" s="265">
        <f>Módulo1!EL38</f>
        <v>3.9064909291752121</v>
      </c>
      <c r="Z30" s="275">
        <f>Módulo1!EF38</f>
        <v>4.2593247656331581</v>
      </c>
      <c r="AA30" s="265">
        <f>Módulo1!EO38</f>
        <v>3.9585240697512187</v>
      </c>
      <c r="AC30" s="268">
        <f>Módulo1!EU38</f>
        <v>4.1263465030967534</v>
      </c>
      <c r="AD30" s="271">
        <f>Módulo1!EY38</f>
        <v>4.0695007822739218</v>
      </c>
      <c r="AE30" s="275">
        <f>Módulo1!FI38</f>
        <v>4.4587689702930557</v>
      </c>
      <c r="AF30" s="265">
        <f>Módulo1!GB38</f>
        <v>4.0427179678728251</v>
      </c>
      <c r="AG30" s="275">
        <f>Módulo1!FQ38</f>
        <v>4.183608452530299</v>
      </c>
      <c r="AH30" s="265">
        <f>Módulo1!GE38</f>
        <v>4.0701663617202843</v>
      </c>
      <c r="AI30" s="275">
        <f>Módulo1!FY38</f>
        <v>4.2593247656331581</v>
      </c>
      <c r="AJ30" s="265">
        <f>Módulo1!GH38</f>
        <v>4.1118997840092764</v>
      </c>
      <c r="AL30" s="268">
        <f>Módulo1!GN38</f>
        <v>4.0802401746079378</v>
      </c>
      <c r="AM30" s="271">
        <f>Módulo1!GR38</f>
        <v>4.0468809291161927</v>
      </c>
      <c r="AN30" s="275">
        <f>Módulo1!HB38</f>
        <v>4.418028687537479</v>
      </c>
      <c r="AO30" s="265">
        <f>Módulo1!HU38</f>
        <v>4.0257190809291368</v>
      </c>
      <c r="AP30" s="275">
        <f>Módulo1!HJ38</f>
        <v>4.4461556580740478</v>
      </c>
      <c r="AQ30" s="265">
        <f>Módulo1!HX38</f>
        <v>4.0540263902284472</v>
      </c>
      <c r="AR30" s="275">
        <f>Módulo1!HR38</f>
        <v>4.5200622347602408</v>
      </c>
      <c r="AS30" s="265">
        <f>Módulo1!IA38</f>
        <v>4.0971625904812976</v>
      </c>
      <c r="AW30" s="268">
        <f>'Módulo 2'!O38</f>
        <v>3.9503560804247018</v>
      </c>
      <c r="AX30" s="271">
        <f>'Módulo 2'!S38</f>
        <v>4.0192332262399644</v>
      </c>
      <c r="AY30" s="275">
        <f>'Módulo 2'!AC38</f>
        <v>4.4017627923603468</v>
      </c>
      <c r="AZ30" s="265">
        <f>'Módulo 2'!AV38</f>
        <v>4.2211390439084413</v>
      </c>
      <c r="BA30" s="275">
        <f>'Módulo 2'!AK38</f>
        <v>4.4146910830573178</v>
      </c>
      <c r="BB30" s="265">
        <f>'Módulo 2'!AY38</f>
        <v>3.9939085199330893</v>
      </c>
      <c r="BC30" s="275">
        <f>'Módulo 2'!AS38</f>
        <v>4.4741678078421874</v>
      </c>
      <c r="BD30" s="265">
        <f>'Módulo 2'!BB38</f>
        <v>4.0426080926182184</v>
      </c>
      <c r="BG30" s="268">
        <f>'Módulo 2'!BI38</f>
        <v>3.9674568032555664</v>
      </c>
      <c r="BH30" s="271">
        <f>'Módulo 2'!BM38</f>
        <v>4.054390091245395</v>
      </c>
      <c r="BI30" s="275">
        <f>'Módulo 2'!BW38</f>
        <v>4.4181524031787873</v>
      </c>
      <c r="BJ30" s="265">
        <f>'Módulo 2'!CP38</f>
        <v>4.0369124340339075</v>
      </c>
      <c r="BK30" s="275">
        <f>'Módulo 2'!CE38</f>
        <v>4.4308163932167259</v>
      </c>
      <c r="BL30" s="265">
        <f>'Módulo 2'!CS38</f>
        <v>4.0313291632056556</v>
      </c>
      <c r="BM30" s="275">
        <f>'Módulo 2'!CM38</f>
        <v>4.4675440981514996</v>
      </c>
      <c r="BN30" s="265">
        <f>'Módulo 2'!CV38</f>
        <v>4.0445136308797114</v>
      </c>
      <c r="BQ30" s="268">
        <f>'Módulo 2'!DB38</f>
        <v>3.4561405984206779</v>
      </c>
      <c r="BR30" s="271">
        <f>'Módulo 2'!DF38</f>
        <v>3.8391033221538673</v>
      </c>
      <c r="BS30" s="275">
        <f>'Módulo 2'!DP38</f>
        <v>4.2277752781223787</v>
      </c>
      <c r="BT30" s="265">
        <f>'Módulo 2'!EI38</f>
        <v>3.8877503719985289</v>
      </c>
      <c r="BU30" s="275">
        <f>'Módulo 2'!DX38</f>
        <v>4.2407464593217252</v>
      </c>
      <c r="BV30" s="265">
        <f>'Módulo 2'!EL38</f>
        <v>3.8811820216323194</v>
      </c>
      <c r="BW30" s="275">
        <f>'Módulo 2'!EF38</f>
        <v>4.2882600044442576</v>
      </c>
      <c r="BX30" s="265">
        <f>'Módulo 2'!EO38</f>
        <v>3.9205274234150047</v>
      </c>
      <c r="CA30" s="268">
        <f>'Módulo 2'!EU38</f>
        <v>3.6883306244914502</v>
      </c>
      <c r="CB30" s="271">
        <f>'Módulo 2'!DX38</f>
        <v>4.2407464593217252</v>
      </c>
      <c r="CC30" s="275">
        <f>'Módulo 2'!FI38</f>
        <v>4.2212630953681654</v>
      </c>
      <c r="CD30" s="265">
        <f>'Módulo 2'!GB38</f>
        <v>3.9165552604776837</v>
      </c>
      <c r="CE30" s="275">
        <f>'Módulo 2'!FQ38</f>
        <v>4.2338725381262226</v>
      </c>
      <c r="CF30" s="265">
        <f>'Módulo 2'!GE38</f>
        <v>3.9101499737301357</v>
      </c>
      <c r="CG30" s="275">
        <f>'Módulo 2'!FY38</f>
        <v>4.3058573635149662</v>
      </c>
      <c r="CH30" s="265">
        <f>'Módulo 2'!GH38</f>
        <v>3.970066565595098</v>
      </c>
      <c r="CK30" s="268">
        <f>'Módulo 2'!GN38</f>
        <v>3.7141621694471314</v>
      </c>
      <c r="CL30" s="271">
        <f>'Módulo 2'!GR38</f>
        <v>4.1307932837892816</v>
      </c>
      <c r="CM30" s="275">
        <f>'Módulo 2'!HB38</f>
        <v>4.4335389950881146</v>
      </c>
      <c r="CN30" s="265">
        <f>'Módulo 2'!HU38</f>
        <v>3.9997522255572537</v>
      </c>
      <c r="CO30" s="275">
        <f>'Módulo 2'!HJ38</f>
        <v>4.4464647571706628</v>
      </c>
      <c r="CP30" s="265">
        <f>'Módulo 2'!HX38</f>
        <v>3.9939085870899063</v>
      </c>
      <c r="CQ30" s="275">
        <f>'Módulo 2'!HR38</f>
        <v>4.5057463886032307</v>
      </c>
      <c r="CR30" s="265">
        <f>'Módulo 2'!IA38</f>
        <v>4.0353147855847888</v>
      </c>
      <c r="CV30" s="268">
        <f>Módulo1!IH38</f>
        <v>3.7945340645506156</v>
      </c>
      <c r="CW30" s="271">
        <f>Módulo1!IL38</f>
        <v>4.2307292677600694</v>
      </c>
      <c r="CX30" s="275"/>
      <c r="CY30" s="265"/>
      <c r="CZ30" s="275"/>
      <c r="DA30" s="265"/>
      <c r="DB30" s="275"/>
      <c r="DC30" s="265"/>
      <c r="DG30" s="268">
        <f>Módulo1!KB38</f>
        <v>4.0245528660804153</v>
      </c>
      <c r="DH30" s="271">
        <f>Módulo1!KF38</f>
        <v>4.0922676061707897</v>
      </c>
      <c r="DI30" s="275"/>
      <c r="DJ30" s="265"/>
      <c r="DK30" s="275"/>
      <c r="DL30" s="265"/>
      <c r="DM30" s="275"/>
      <c r="DN30" s="265"/>
      <c r="DP30" s="268">
        <f>Módulo1!KM38</f>
        <v>3.9093092947384545</v>
      </c>
      <c r="DQ30" s="271">
        <f>Módulo1!KQ38</f>
        <v>4.0843211816504121</v>
      </c>
      <c r="DR30" s="275"/>
      <c r="DS30" s="265"/>
      <c r="DT30" s="275"/>
      <c r="DU30" s="265"/>
      <c r="DV30" s="275"/>
      <c r="DW30" s="265"/>
      <c r="DY30" s="268">
        <f>Módulo1!KX38</f>
        <v>3.8966135510239863</v>
      </c>
      <c r="DZ30" s="271">
        <f>Módulo1!LB38</f>
        <v>4.1601449437417255</v>
      </c>
      <c r="EA30" s="275"/>
      <c r="EB30" s="265"/>
      <c r="EC30" s="275"/>
      <c r="ED30" s="265"/>
      <c r="EE30" s="275"/>
      <c r="EF30" s="265"/>
    </row>
    <row r="31" spans="1:136">
      <c r="A31" s="255">
        <f>Módulo1!N39</f>
        <v>3</v>
      </c>
      <c r="B31" s="268">
        <f>Módulo1!O39</f>
        <v>4.1566471393585172</v>
      </c>
      <c r="C31" s="271">
        <f>Módulo1!S39</f>
        <v>4.1521094685956799</v>
      </c>
      <c r="D31" s="275">
        <f>Módulo1!AC39</f>
        <v>4.5786760938478768</v>
      </c>
      <c r="E31" s="265">
        <f>Módulo1!AV39</f>
        <v>4.179610247669169</v>
      </c>
      <c r="F31" s="275">
        <f>Módulo1!AK39</f>
        <v>4.5961678109353512</v>
      </c>
      <c r="G31" s="265">
        <f>Módulo1!AY39</f>
        <v>4.1893999007645855</v>
      </c>
      <c r="H31" s="275">
        <f>Módulo1!AS39</f>
        <v>4.6223135915353897</v>
      </c>
      <c r="I31" s="265">
        <f>Módulo1!BB39</f>
        <v>4.2002839542599011</v>
      </c>
      <c r="K31" s="268">
        <f>Módulo1!BI39</f>
        <v>4.1308717838897726</v>
      </c>
      <c r="L31" s="278">
        <f>Módulo1!BM39</f>
        <v>4.1615411390668369</v>
      </c>
      <c r="M31" s="275">
        <f>Módulo1!BW39</f>
        <v>4.5123862635748919</v>
      </c>
      <c r="N31" s="265">
        <f>Módulo1!CP39</f>
        <v>4.1110439353045063</v>
      </c>
      <c r="O31" s="275">
        <f>Módulo1!CE39</f>
        <v>4.5308642211905372</v>
      </c>
      <c r="P31" s="265">
        <f>Módulo1!CS39</f>
        <v>4.1313896401675763</v>
      </c>
      <c r="Q31" s="275">
        <f>Módulo1!CM39</f>
        <v>4.582741935587654</v>
      </c>
      <c r="R31" s="265">
        <f>Módulo1!CV39</f>
        <v>4.1541944058424818</v>
      </c>
      <c r="T31" s="268">
        <f>Módulo1!DB39</f>
        <v>4.0589799588712001</v>
      </c>
      <c r="U31" s="271">
        <f>Módulo1!DF39</f>
        <v>3.8100142568531554</v>
      </c>
      <c r="V31" s="275">
        <f>Módulo1!DP39</f>
        <v>4.2249450679378677</v>
      </c>
      <c r="W31" s="265">
        <f>Módulo1!EI39</f>
        <v>3.9523815052824363</v>
      </c>
      <c r="X31" s="275">
        <f>Módulo1!DX39</f>
        <v>4.2438322933911845</v>
      </c>
      <c r="Y31" s="265">
        <f>Módulo1!EL39</f>
        <v>3.9778303467256011</v>
      </c>
      <c r="Z31" s="275">
        <f>Módulo1!EF39</f>
        <v>4.2963884402872035</v>
      </c>
      <c r="AA31" s="265">
        <f>Módulo1!EO39</f>
        <v>4.0066858222369914</v>
      </c>
      <c r="AC31" s="268">
        <f>Módulo1!EU39</f>
        <v>4.2125355633736987</v>
      </c>
      <c r="AD31" s="271">
        <f>Módulo1!EY39</f>
        <v>4.1226613934215646</v>
      </c>
      <c r="AE31" s="275">
        <f>Módulo1!FI39</f>
        <v>4.5274018461893686</v>
      </c>
      <c r="AF31" s="265">
        <f>Módulo1!GB39</f>
        <v>4.1070202562972522</v>
      </c>
      <c r="AG31" s="275">
        <f>Módulo1!FQ39</f>
        <v>4.2438322933911845</v>
      </c>
      <c r="AH31" s="265">
        <f>Módulo1!GE39</f>
        <v>4.1271530922961581</v>
      </c>
      <c r="AI31" s="275">
        <f>Módulo1!FY39</f>
        <v>4.2963884402872035</v>
      </c>
      <c r="AJ31" s="265">
        <f>Módulo1!GH39</f>
        <v>4.1497141356595586</v>
      </c>
      <c r="AL31" s="268">
        <f>Módulo1!GN39</f>
        <v>4.1629285373529443</v>
      </c>
      <c r="AM31" s="271">
        <f>Módulo1!GR39</f>
        <v>4.1000415402638355</v>
      </c>
      <c r="AN31" s="275">
        <f>Módulo1!HB39</f>
        <v>4.4862968108668664</v>
      </c>
      <c r="AO31" s="265">
        <f>Módulo1!HU39</f>
        <v>4.0921129070205779</v>
      </c>
      <c r="AP31" s="275">
        <f>Módulo1!HJ39</f>
        <v>4.5045695894091953</v>
      </c>
      <c r="AQ31" s="265">
        <f>Módulo1!HX39</f>
        <v>4.1129583833363235</v>
      </c>
      <c r="AR31" s="275">
        <f>Módulo1!HR39</f>
        <v>4.5559263814166995</v>
      </c>
      <c r="AS31" s="265">
        <f>Módulo1!IA39</f>
        <v>4.1363512095771506</v>
      </c>
      <c r="AW31" s="268">
        <f>'Módulo 2'!O39</f>
        <v>4.0196088292502665</v>
      </c>
      <c r="AX31" s="271">
        <f>'Módulo 2'!S39</f>
        <v>4.0750617504626412</v>
      </c>
      <c r="AY31" s="275">
        <f>'Módulo 2'!AC39</f>
        <v>4.4627342451594485</v>
      </c>
      <c r="AZ31" s="265">
        <f>'Módulo 2'!AV39</f>
        <v>4.3296807874208545</v>
      </c>
      <c r="BA31" s="275">
        <f>'Módulo 2'!AK39</f>
        <v>4.4689582797386684</v>
      </c>
      <c r="BB31" s="265">
        <f>'Módulo 2'!AY39</f>
        <v>4.0534433317594205</v>
      </c>
      <c r="BC31" s="275">
        <f>'Módulo 2'!AS39</f>
        <v>4.5152863438122068</v>
      </c>
      <c r="BD31" s="265">
        <f>'Módulo 2'!BB39</f>
        <v>4.0917302557064223</v>
      </c>
      <c r="BG31" s="268">
        <f>'Módulo 2'!BI39</f>
        <v>4.0353168522838807</v>
      </c>
      <c r="BH31" s="271">
        <f>'Módulo 2'!BM39</f>
        <v>4.1078158504791267</v>
      </c>
      <c r="BI31" s="275">
        <f>'Módulo 2'!BW39</f>
        <v>4.4929211444396371</v>
      </c>
      <c r="BJ31" s="265">
        <f>'Módulo 2'!CP39</f>
        <v>4.1056505223259636</v>
      </c>
      <c r="BK31" s="275">
        <f>'Módulo 2'!CE39</f>
        <v>4.4988782793105475</v>
      </c>
      <c r="BL31" s="265">
        <f>'Módulo 2'!CS39</f>
        <v>4.097730602562871</v>
      </c>
      <c r="BM31" s="275">
        <f>'Módulo 2'!CM39</f>
        <v>4.5026827930398952</v>
      </c>
      <c r="BN31" s="265">
        <f>'Módulo 2'!CV39</f>
        <v>4.084194447566305</v>
      </c>
      <c r="BQ31" s="268">
        <f>'Módulo 2'!DB39</f>
        <v>3.545711605181908</v>
      </c>
      <c r="BR31" s="271">
        <f>'Módulo 2'!DF39</f>
        <v>3.8950322828221617</v>
      </c>
      <c r="BS31" s="275">
        <f>'Módulo 2'!DP39</f>
        <v>4.2896566743159559</v>
      </c>
      <c r="BT31" s="265">
        <f>'Módulo 2'!EI39</f>
        <v>3.9588344343965614</v>
      </c>
      <c r="BU31" s="275">
        <f>'Módulo 2'!DX39</f>
        <v>4.2958518268071195</v>
      </c>
      <c r="BV31" s="265">
        <f>'Módulo 2'!EL39</f>
        <v>3.9491275708647495</v>
      </c>
      <c r="BW31" s="275">
        <f>'Módulo 2'!EF39</f>
        <v>4.3329222250397441</v>
      </c>
      <c r="BX31" s="265">
        <f>'Módulo 2'!EO39</f>
        <v>3.9782665350514272</v>
      </c>
      <c r="CA31" s="268">
        <f>'Módulo 2'!EU39</f>
        <v>3.7688702518672921</v>
      </c>
      <c r="CB31" s="271">
        <f>'Módulo 2'!DX39</f>
        <v>4.2958518268071195</v>
      </c>
      <c r="CC31" s="275">
        <f>'Módulo 2'!FI39</f>
        <v>4.2684314864348893</v>
      </c>
      <c r="CD31" s="265">
        <f>'Módulo 2'!GB39</f>
        <v>3.9867002547012591</v>
      </c>
      <c r="CE31" s="275">
        <f>'Módulo 2'!FQ39</f>
        <v>4.2744821167623543</v>
      </c>
      <c r="CF31" s="265">
        <f>'Módulo 2'!GE39</f>
        <v>3.9773119773822723</v>
      </c>
      <c r="CG31" s="275">
        <f>'Módulo 2'!FY39</f>
        <v>4.3433190567940505</v>
      </c>
      <c r="CH31" s="265">
        <f>'Módulo 2'!GH39</f>
        <v>4.0227239321584554</v>
      </c>
      <c r="CK31" s="268">
        <f>'Módulo 2'!GN39</f>
        <v>3.8026666521216699</v>
      </c>
      <c r="CL31" s="271">
        <f>'Módulo 2'!GR39</f>
        <v>4.1878772488381308</v>
      </c>
      <c r="CM31" s="275">
        <f>'Módulo 2'!HB39</f>
        <v>4.5003823401098462</v>
      </c>
      <c r="CN31" s="265">
        <f>'Módulo 2'!HU39</f>
        <v>4.0645461348699161</v>
      </c>
      <c r="CO31" s="275">
        <f>'Módulo 2'!HJ39</f>
        <v>4.5065166625215136</v>
      </c>
      <c r="CP31" s="265">
        <f>'Módulo 2'!HX39</f>
        <v>4.0561037581019521</v>
      </c>
      <c r="CQ31" s="275">
        <f>'Módulo 2'!HR39</f>
        <v>4.5467425898871605</v>
      </c>
      <c r="CR31" s="265">
        <f>'Módulo 2'!IA39</f>
        <v>4.0845559728059699</v>
      </c>
      <c r="CV31" s="268">
        <f>Módulo1!IH39</f>
        <v>3.860311750816309</v>
      </c>
      <c r="CW31" s="271">
        <f>Módulo1!IL39</f>
        <v>4.2790128371895664</v>
      </c>
      <c r="CX31" s="275"/>
      <c r="CY31" s="265"/>
      <c r="CZ31" s="275"/>
      <c r="DA31" s="265"/>
      <c r="DB31" s="275"/>
      <c r="DC31" s="265"/>
      <c r="DG31" s="268">
        <f>Módulo1!KB39</f>
        <v>4.078215524127474</v>
      </c>
      <c r="DH31" s="271">
        <f>Módulo1!KF39</f>
        <v>4.1497583925000665</v>
      </c>
      <c r="DI31" s="275"/>
      <c r="DJ31" s="265"/>
      <c r="DK31" s="275"/>
      <c r="DL31" s="265"/>
      <c r="DM31" s="275"/>
      <c r="DN31" s="265"/>
      <c r="DP31" s="268">
        <f>Módulo1!KM39</f>
        <v>3.9575101999608959</v>
      </c>
      <c r="DQ31" s="271">
        <f>Módulo1!KQ39</f>
        <v>4.1417806782632303</v>
      </c>
      <c r="DR31" s="275"/>
      <c r="DS31" s="265"/>
      <c r="DT31" s="275"/>
      <c r="DU31" s="265"/>
      <c r="DV31" s="275"/>
      <c r="DW31" s="265"/>
      <c r="DY31" s="268">
        <f>Módulo1!KX39</f>
        <v>3.9416930337242393</v>
      </c>
      <c r="DZ31" s="271">
        <f>Módulo1!LB39</f>
        <v>4.2139918006210495</v>
      </c>
      <c r="EA31" s="275"/>
      <c r="EB31" s="265"/>
      <c r="EC31" s="275"/>
      <c r="ED31" s="265"/>
      <c r="EE31" s="275"/>
      <c r="EF31" s="265"/>
    </row>
    <row r="32" spans="1:136">
      <c r="A32" s="255">
        <f>Módulo1!N40</f>
        <v>3.5</v>
      </c>
      <c r="B32" s="268">
        <f>Módulo1!O40</f>
        <v>4.2169179625190036</v>
      </c>
      <c r="C32" s="271">
        <f>Módulo1!S40</f>
        <v>4.2026945315054345</v>
      </c>
      <c r="D32" s="275">
        <f>Módulo1!AC40</f>
        <v>4.6385986815041989</v>
      </c>
      <c r="E32" s="265">
        <f>Módulo1!AV40</f>
        <v>4.2129748079913414</v>
      </c>
      <c r="F32" s="275">
        <f>Módulo1!AK40</f>
        <v>4.6480519838954484</v>
      </c>
      <c r="G32" s="265">
        <f>Módulo1!AY40</f>
        <v>4.2196153016677798</v>
      </c>
      <c r="H32" s="275">
        <f>Módulo1!AS40</f>
        <v>4.6579340170080208</v>
      </c>
      <c r="I32" s="265">
        <f>Módulo1!BB40</f>
        <v>4.2226504394522086</v>
      </c>
      <c r="K32" s="268">
        <f>Módulo1!BI40</f>
        <v>4.2010995958803807</v>
      </c>
      <c r="L32" s="278">
        <f>Módulo1!BM40</f>
        <v>4.2149130948685247</v>
      </c>
      <c r="M32" s="275">
        <f>Módulo1!BW40</f>
        <v>4.5627663915764991</v>
      </c>
      <c r="N32" s="265">
        <f>Módulo1!CP40</f>
        <v>4.1601595321715275</v>
      </c>
      <c r="O32" s="275">
        <f>Módulo1!CE40</f>
        <v>4.5713410719822534</v>
      </c>
      <c r="P32" s="265">
        <f>Módulo1!CS40</f>
        <v>4.174369894723422</v>
      </c>
      <c r="Q32" s="275">
        <f>Módulo1!CM40</f>
        <v>4.6049702587418411</v>
      </c>
      <c r="R32" s="265">
        <f>Módulo1!CV40</f>
        <v>4.1824062184881639</v>
      </c>
      <c r="T32" s="268">
        <f>Módulo1!DB40</f>
        <v>4.1258292291514245</v>
      </c>
      <c r="U32" s="271">
        <f>Módulo1!DF40</f>
        <v>3.8566285804913014</v>
      </c>
      <c r="V32" s="275">
        <f>Módulo1!DP40</f>
        <v>4.2763759617908184</v>
      </c>
      <c r="W32" s="265">
        <f>Módulo1!EI40</f>
        <v>4.0142934840012598</v>
      </c>
      <c r="X32" s="275">
        <f>Módulo1!DX40</f>
        <v>4.28523353877197</v>
      </c>
      <c r="Y32" s="265">
        <f>Módulo1!EL40</f>
        <v>4.0325197665886749</v>
      </c>
      <c r="Z32" s="275">
        <f>Módulo1!EF40</f>
        <v>4.3192137546287235</v>
      </c>
      <c r="AA32" s="265">
        <f>Módulo1!EO40</f>
        <v>4.0428926420167572</v>
      </c>
      <c r="AC32" s="268">
        <f>Módulo1!EU40</f>
        <v>4.2811578580923477</v>
      </c>
      <c r="AD32" s="271">
        <f>Módulo1!EY40</f>
        <v>4.169452093622569</v>
      </c>
      <c r="AE32" s="275">
        <f>Módulo1!FI40</f>
        <v>4.5774954656548523</v>
      </c>
      <c r="AF32" s="265">
        <f>Módulo1!GB40</f>
        <v>4.1556148410214746</v>
      </c>
      <c r="AG32" s="275">
        <f>Módulo1!FQ40</f>
        <v>4.28523353877197</v>
      </c>
      <c r="AH32" s="265">
        <f>Módulo1!GE40</f>
        <v>4.1696710578346385</v>
      </c>
      <c r="AI32" s="275">
        <f>Módulo1!FY40</f>
        <v>4.3192137546287235</v>
      </c>
      <c r="AJ32" s="265">
        <f>Módulo1!GH40</f>
        <v>4.177620011817047</v>
      </c>
      <c r="AL32" s="268">
        <f>Módulo1!GN40</f>
        <v>4.2306528125411829</v>
      </c>
      <c r="AM32" s="271">
        <f>Módulo1!GR40</f>
        <v>4.1468322404648408</v>
      </c>
      <c r="AN32" s="275">
        <f>Módulo1!HB40</f>
        <v>4.5361251445513977</v>
      </c>
      <c r="AO32" s="265">
        <f>Módulo1!HU40</f>
        <v>4.1424752200872152</v>
      </c>
      <c r="AP32" s="275">
        <f>Módulo1!HJ40</f>
        <v>4.5445937204503473</v>
      </c>
      <c r="AQ32" s="265">
        <f>Módulo1!HX40</f>
        <v>4.1570728743188416</v>
      </c>
      <c r="AR32" s="275">
        <f>Módulo1!HR40</f>
        <v>4.577895621883231</v>
      </c>
      <c r="AS32" s="265">
        <f>Módulo1!IA40</f>
        <v>4.1653338593634492</v>
      </c>
      <c r="AW32" s="268">
        <f>'Módulo 2'!O40</f>
        <v>4.0738405164135614</v>
      </c>
      <c r="AX32" s="271">
        <f>'Módulo 2'!S40</f>
        <v>4.124286619421353</v>
      </c>
      <c r="AY32" s="275">
        <f>'Módulo 2'!AC40</f>
        <v>4.5096672526486481</v>
      </c>
      <c r="AZ32" s="265">
        <f>'Módulo 2'!AV40</f>
        <v>4.4231112258029315</v>
      </c>
      <c r="BA32" s="275">
        <f>'Módulo 2'!AK40</f>
        <v>4.5074497331478192</v>
      </c>
      <c r="BB32" s="265">
        <f>'Módulo 2'!AY40</f>
        <v>4.0998756472798812</v>
      </c>
      <c r="BC32" s="275">
        <f>'Módulo 2'!AS40</f>
        <v>4.5423619723735005</v>
      </c>
      <c r="BD32" s="265">
        <f>'Módulo 2'!BB40</f>
        <v>4.1307242664553847</v>
      </c>
      <c r="BG32" s="268">
        <f>'Módulo 2'!BI40</f>
        <v>4.0877540723334143</v>
      </c>
      <c r="BH32" s="271">
        <f>'Módulo 2'!BM40</f>
        <v>4.1548514393341573</v>
      </c>
      <c r="BI32" s="275">
        <f>'Módulo 2'!BW40</f>
        <v>4.5584552583867834</v>
      </c>
      <c r="BJ32" s="265">
        <f>'Módulo 2'!CP40</f>
        <v>4.1630256628211493</v>
      </c>
      <c r="BK32" s="275">
        <f>'Módulo 2'!CE40</f>
        <v>4.5564266544066543</v>
      </c>
      <c r="BL32" s="265">
        <f>'Módulo 2'!CS40</f>
        <v>4.1533793056213311</v>
      </c>
      <c r="BM32" s="275">
        <f>'Módulo 2'!CM40</f>
        <v>4.5283583559504992</v>
      </c>
      <c r="BN32" s="265">
        <f>'Módulo 2'!CV40</f>
        <v>4.1165108145166958</v>
      </c>
      <c r="BQ32" s="268">
        <f>'Módulo 2'!DB40</f>
        <v>3.6265052026798861</v>
      </c>
      <c r="BR32" s="271">
        <f>'Módulo 2'!DF40</f>
        <v>3.9443457081406028</v>
      </c>
      <c r="BS32" s="275">
        <f>'Módulo 2'!DP40</f>
        <v>4.3373386673888605</v>
      </c>
      <c r="BT32" s="265">
        <f>'Módulo 2'!EI40</f>
        <v>4.01545886817373</v>
      </c>
      <c r="BU32" s="275">
        <f>'Módulo 2'!DX40</f>
        <v>4.335007919618211</v>
      </c>
      <c r="BV32" s="265">
        <f>'Módulo 2'!EL40</f>
        <v>4.0030244174328979</v>
      </c>
      <c r="BW32" s="275">
        <f>'Módulo 2'!EF40</f>
        <v>4.3638184022174498</v>
      </c>
      <c r="BX32" s="265">
        <f>'Módulo 2'!EO40</f>
        <v>4.0238339856620335</v>
      </c>
      <c r="CA32" s="268">
        <f>'Módulo 2'!EU40</f>
        <v>3.8377944139538647</v>
      </c>
      <c r="CB32" s="271">
        <f>'Módulo 2'!DX40</f>
        <v>4.335007919618211</v>
      </c>
      <c r="CC32" s="275">
        <f>'Módulo 2'!FI40</f>
        <v>4.2996355660227428</v>
      </c>
      <c r="CD32" s="265">
        <f>'Módulo 2'!GB40</f>
        <v>4.0442651421718896</v>
      </c>
      <c r="CE32" s="275">
        <f>'Módulo 2'!FQ40</f>
        <v>4.297131026572715</v>
      </c>
      <c r="CF32" s="265">
        <f>'Módulo 2'!GE40</f>
        <v>4.0323688310606975</v>
      </c>
      <c r="CG32" s="275">
        <f>'Módulo 2'!FY40</f>
        <v>4.3676488475821245</v>
      </c>
      <c r="CH32" s="265">
        <f>'Módulo 2'!GH40</f>
        <v>4.0652048782834074</v>
      </c>
      <c r="CK32" s="268">
        <f>'Módulo 2'!GN40</f>
        <v>3.8788018280458441</v>
      </c>
      <c r="CL32" s="271">
        <f>'Módulo 2'!GR40</f>
        <v>4.2382090592934025</v>
      </c>
      <c r="CM32" s="275">
        <f>'Módulo 2'!HB40</f>
        <v>4.5538695250355286</v>
      </c>
      <c r="CN32" s="265">
        <f>'Módulo 2'!HU40</f>
        <v>4.1153515965852998</v>
      </c>
      <c r="CO32" s="275">
        <f>'Módulo 2'!HJ40</f>
        <v>4.5516320572281517</v>
      </c>
      <c r="CP32" s="265">
        <f>'Módulo 2'!HX40</f>
        <v>4.1047632309078441</v>
      </c>
      <c r="CQ32" s="275">
        <f>'Módulo 2'!HR40</f>
        <v>4.5746308292056055</v>
      </c>
      <c r="CR32" s="265">
        <f>'Módulo 2'!IA40</f>
        <v>4.124357826343636</v>
      </c>
      <c r="CV32" s="268">
        <f>Módulo1!IH40</f>
        <v>3.915383597050508</v>
      </c>
      <c r="CW32" s="271">
        <f>Módulo1!IL40</f>
        <v>4.3213636554065378</v>
      </c>
      <c r="CX32" s="275"/>
      <c r="CY32" s="265"/>
      <c r="CZ32" s="275"/>
      <c r="DA32" s="265"/>
      <c r="DB32" s="275"/>
      <c r="DC32" s="265"/>
      <c r="DG32" s="268">
        <f>Módulo1!KB40</f>
        <v>4.1207246913848667</v>
      </c>
      <c r="DH32" s="271">
        <f>Módulo1!KF40</f>
        <v>4.2004677687048133</v>
      </c>
      <c r="DI32" s="275"/>
      <c r="DJ32" s="265"/>
      <c r="DK32" s="275"/>
      <c r="DL32" s="265"/>
      <c r="DM32" s="275"/>
      <c r="DN32" s="265"/>
      <c r="DP32" s="268">
        <f>Módulo1!KM40</f>
        <v>3.9951402760760066</v>
      </c>
      <c r="DQ32" s="271">
        <f>Módulo1!KQ40</f>
        <v>4.1924624555759715</v>
      </c>
      <c r="DR32" s="275"/>
      <c r="DS32" s="265"/>
      <c r="DT32" s="275"/>
      <c r="DU32" s="265"/>
      <c r="DV32" s="275"/>
      <c r="DW32" s="265"/>
      <c r="DY32" s="268">
        <f>Módulo1!KX40</f>
        <v>3.9774653276696212</v>
      </c>
      <c r="DZ32" s="271">
        <f>Módulo1!LB40</f>
        <v>4.261380135748257</v>
      </c>
      <c r="EA32" s="275"/>
      <c r="EB32" s="265"/>
      <c r="EC32" s="275"/>
      <c r="ED32" s="265"/>
      <c r="EE32" s="275"/>
      <c r="EF32" s="265"/>
    </row>
    <row r="33" spans="1:136" ht="15.75" thickBot="1">
      <c r="A33" s="255">
        <f>Módulo1!N41</f>
        <v>4</v>
      </c>
      <c r="B33" s="269">
        <f>Módulo1!O41</f>
        <v>4.263426279803352</v>
      </c>
      <c r="C33" s="272">
        <f>Módulo1!S41</f>
        <v>4.2471290210446391</v>
      </c>
      <c r="D33" s="276">
        <f>Módulo1!AC41</f>
        <v>4.6962212239154875</v>
      </c>
      <c r="E33" s="266">
        <f>Módulo1!AV41</f>
        <v>4.235167938123606</v>
      </c>
      <c r="F33" s="276">
        <f>Módulo1!AK41</f>
        <v>4.696493987014879</v>
      </c>
      <c r="G33" s="266">
        <f>Módulo1!AY41</f>
        <v>4.2403721673294834</v>
      </c>
      <c r="H33" s="276">
        <f>Módulo1!AS41</f>
        <v>4.6891797197532936</v>
      </c>
      <c r="I33" s="266">
        <f>Módulo1!BB41</f>
        <v>4.2383933707479819</v>
      </c>
      <c r="K33" s="269">
        <f>Módulo1!BI41</f>
        <v>4.2571417175335542</v>
      </c>
      <c r="L33" s="279">
        <f>Módulo1!BM41</f>
        <v>4.261874526015605</v>
      </c>
      <c r="M33" s="276">
        <f>Módulo1!BW41</f>
        <v>4.5936955658089831</v>
      </c>
      <c r="N33" s="266">
        <f>Módulo1!CP41</f>
        <v>4.1959535891080817</v>
      </c>
      <c r="O33" s="276">
        <f>Módulo1!CE41</f>
        <v>4.5926803506299576</v>
      </c>
      <c r="P33" s="266">
        <f>Módulo1!CS41</f>
        <v>4.2050902007429336</v>
      </c>
      <c r="Q33" s="276">
        <f>Módulo1!CM41</f>
        <v>4.6129369561583777</v>
      </c>
      <c r="R33" s="266">
        <f>Módulo1!CV41</f>
        <v>4.2019207884558352</v>
      </c>
      <c r="T33" s="269">
        <f>Módulo1!DB41</f>
        <v>4.1788022333058343</v>
      </c>
      <c r="U33" s="272">
        <f>Módulo1!DF41</f>
        <v>3.8974988776684945</v>
      </c>
      <c r="V33" s="276">
        <f>Módulo1!DP41</f>
        <v>4.3080971013197686</v>
      </c>
      <c r="W33" s="266">
        <f>Módulo1!EI41</f>
        <v>4.0604883651651784</v>
      </c>
      <c r="X33" s="276">
        <f>Módulo1!DX41</f>
        <v>4.3072370409873963</v>
      </c>
      <c r="Y33" s="266">
        <f>Módulo1!EL41</f>
        <v>4.0724342716191897</v>
      </c>
      <c r="Z33" s="276">
        <f>Módulo1!EF41</f>
        <v>4.3275684903860236</v>
      </c>
      <c r="AA33" s="266">
        <f>Módulo1!EO41</f>
        <v>4.068283049991229</v>
      </c>
      <c r="AC33" s="268">
        <f>Módulo1!EU41</f>
        <v>4.3348973319027602</v>
      </c>
      <c r="AD33" s="271">
        <f>Módulo1!EY41</f>
        <v>4.2104770334498438</v>
      </c>
      <c r="AE33" s="275">
        <f>Módulo1!FI41</f>
        <v>4.6082301453259999</v>
      </c>
      <c r="AF33" s="265">
        <f>Módulo1!GB41</f>
        <v>4.1910203512339415</v>
      </c>
      <c r="AG33" s="275">
        <f>Módulo1!FQ41</f>
        <v>4.3072370409873963</v>
      </c>
      <c r="AH33" s="265">
        <f>Módulo1!GE41</f>
        <v>4.2000584151324771</v>
      </c>
      <c r="AI33" s="275">
        <f>Módulo1!FY41</f>
        <v>4.3275684903860236</v>
      </c>
      <c r="AJ33" s="265">
        <f>Módulo1!GH41</f>
        <v>4.1969231036774026</v>
      </c>
      <c r="AL33" s="268">
        <f>Módulo1!GN41</f>
        <v>4.2853745143253326</v>
      </c>
      <c r="AM33" s="271">
        <f>Módulo1!GR41</f>
        <v>4.1878571802921165</v>
      </c>
      <c r="AN33" s="275">
        <f>Módulo1!HB41</f>
        <v>4.5666983572834905</v>
      </c>
      <c r="AO33" s="265">
        <f>Módulo1!HU41</f>
        <v>4.1792695473889721</v>
      </c>
      <c r="AP33" s="275">
        <f>Módulo1!HJ41</f>
        <v>4.5656736060014671</v>
      </c>
      <c r="AQ33" s="265">
        <f>Módulo1!HX41</f>
        <v>4.1886751115872913</v>
      </c>
      <c r="AR33" s="275">
        <f>Módulo1!HR41</f>
        <v>4.5857490719618248</v>
      </c>
      <c r="AS33" s="265">
        <f>Módulo1!IA41</f>
        <v>4.1854117401434729</v>
      </c>
      <c r="AW33" s="268">
        <f>'Módulo 2'!O41</f>
        <v>4.1156628095426715</v>
      </c>
      <c r="AX33" s="271">
        <f>'Módulo 2'!S41</f>
        <v>4.1675121400385269</v>
      </c>
      <c r="AY33" s="275">
        <f>'Módulo 2'!AC41</f>
        <v>4.5450732574200607</v>
      </c>
      <c r="AZ33" s="265">
        <f>'Módulo 2'!AV41</f>
        <v>4.5002716040430917</v>
      </c>
      <c r="BA33" s="275">
        <f>'Módulo 2'!AK41</f>
        <v>4.5298972181302615</v>
      </c>
      <c r="BB33" s="265">
        <f>'Módulo 2'!AY41</f>
        <v>4.1347821040341906</v>
      </c>
      <c r="BC33" s="275">
        <f>'Módulo 2'!AS41</f>
        <v>4.5554908923284012</v>
      </c>
      <c r="BD33" s="265">
        <f>'Módulo 2'!BB41</f>
        <v>4.1608917206304783</v>
      </c>
      <c r="BG33" s="268">
        <f>'Módulo 2'!BI41</f>
        <v>4.1276377607718224</v>
      </c>
      <c r="BH33" s="271">
        <f>'Módulo 2'!BM41</f>
        <v>4.1960999622572883</v>
      </c>
      <c r="BI33" s="275">
        <f>'Módulo 2'!BW41</f>
        <v>4.6164384862676098</v>
      </c>
      <c r="BJ33" s="265">
        <f>'Módulo 2'!CP41</f>
        <v>4.210319423088861</v>
      </c>
      <c r="BK33" s="275">
        <f>'Módulo 2'!CE41</f>
        <v>4.6032498663653865</v>
      </c>
      <c r="BL33" s="265">
        <f>'Módulo 2'!CS41</f>
        <v>4.1994527973633327</v>
      </c>
      <c r="BM33" s="275">
        <f>'Módulo 2'!CM41</f>
        <v>4.544414670759326</v>
      </c>
      <c r="BN33" s="265">
        <f>'Módulo 2'!CV41</f>
        <v>4.1421877876481439</v>
      </c>
      <c r="BQ33" s="268">
        <f>'Módulo 2'!DB41</f>
        <v>3.6987068575242468</v>
      </c>
      <c r="BR33" s="271">
        <f>'Módulo 2'!DF41</f>
        <v>3.9876489921898428</v>
      </c>
      <c r="BS33" s="275">
        <f>'Módulo 2'!DP41</f>
        <v>4.3733443934785488</v>
      </c>
      <c r="BT33" s="265">
        <f>'Módulo 2'!EI41</f>
        <v>4.059008450768653</v>
      </c>
      <c r="BU33" s="275">
        <f>'Módulo 2'!DX41</f>
        <v>4.3579393753659259</v>
      </c>
      <c r="BV33" s="265">
        <f>'Módulo 2'!EL41</f>
        <v>4.0441143164760094</v>
      </c>
      <c r="BW33" s="275">
        <f>'Módulo 2'!EF41</f>
        <v>4.3808170197258542</v>
      </c>
      <c r="BX33" s="265">
        <f>'Módulo 2'!EO41</f>
        <v>4.058221193470227</v>
      </c>
      <c r="CA33" s="268">
        <f>'Módulo 2'!EU41</f>
        <v>3.8960612194243547</v>
      </c>
      <c r="CB33" s="271">
        <f>'Módulo 2'!DX41</f>
        <v>4.3579393753659259</v>
      </c>
      <c r="CC33" s="275">
        <f>'Módulo 2'!FI41</f>
        <v>4.3195381995148523</v>
      </c>
      <c r="CD33" s="265">
        <f>'Módulo 2'!GB41</f>
        <v>4.0905711318111981</v>
      </c>
      <c r="CE33" s="275">
        <f>'Módulo 2'!FQ41</f>
        <v>4.303349561699843</v>
      </c>
      <c r="CF33" s="265">
        <f>'Módulo 2'!GE41</f>
        <v>4.0765267634382685</v>
      </c>
      <c r="CG33" s="275">
        <f>'Módulo 2'!FY41</f>
        <v>4.379085496820049</v>
      </c>
      <c r="CH33" s="265">
        <f>'Módulo 2'!GH41</f>
        <v>4.0986289661409332</v>
      </c>
      <c r="CK33" s="268">
        <f>'Módulo 2'!GN41</f>
        <v>3.9434573083040845</v>
      </c>
      <c r="CL33" s="271">
        <f>'Módulo 2'!GR41</f>
        <v>4.2824066113957544</v>
      </c>
      <c r="CM33" s="275">
        <f>'Módulo 2'!HB41</f>
        <v>4.5964825831260026</v>
      </c>
      <c r="CN33" s="265">
        <f>'Módulo 2'!HU41</f>
        <v>4.1540547438675466</v>
      </c>
      <c r="CO33" s="275">
        <f>'Módulo 2'!HJ41</f>
        <v>4.5817300185023404</v>
      </c>
      <c r="CP33" s="265">
        <f>'Módulo 2'!HX41</f>
        <v>4.1416077159077549</v>
      </c>
      <c r="CQ33" s="275">
        <f>'Módulo 2'!HR41</f>
        <v>4.589543953977854</v>
      </c>
      <c r="CR33" s="265">
        <f>'Módulo 2'!IA41</f>
        <v>4.1559361925243712</v>
      </c>
      <c r="CV33" s="268">
        <f>Módulo1!IH41</f>
        <v>3.9610309171767306</v>
      </c>
      <c r="CW33" s="271">
        <f>Módulo1!IL41</f>
        <v>4.3583829572688906</v>
      </c>
      <c r="CX33" s="275"/>
      <c r="CY33" s="265"/>
      <c r="CZ33" s="275"/>
      <c r="DA33" s="265"/>
      <c r="DB33" s="275"/>
      <c r="DC33" s="265"/>
      <c r="DG33" s="268">
        <f>Módulo1!KB41</f>
        <v>4.1540982025211841</v>
      </c>
      <c r="DH33" s="271">
        <f>Módulo1!KF41</f>
        <v>4.2450114564438053</v>
      </c>
      <c r="DI33" s="275"/>
      <c r="DJ33" s="265"/>
      <c r="DK33" s="275"/>
      <c r="DL33" s="265"/>
      <c r="DM33" s="275"/>
      <c r="DN33" s="265"/>
      <c r="DP33" s="268">
        <f>Módulo1!KM41</f>
        <v>4.0242723746190618</v>
      </c>
      <c r="DQ33" s="271">
        <f>Módulo1!KQ41</f>
        <v>4.2369819001370868</v>
      </c>
      <c r="DR33" s="275"/>
      <c r="DS33" s="265"/>
      <c r="DT33" s="275"/>
      <c r="DU33" s="265"/>
      <c r="DV33" s="275"/>
      <c r="DW33" s="265"/>
      <c r="DY33" s="268">
        <f>Módulo1!KX41</f>
        <v>4.0056533461069197</v>
      </c>
      <c r="DZ33" s="271">
        <f>Módulo1!LB41</f>
        <v>4.302924151849151</v>
      </c>
      <c r="EA33" s="275"/>
      <c r="EB33" s="265"/>
      <c r="EC33" s="275"/>
      <c r="ED33" s="265"/>
      <c r="EE33" s="275"/>
      <c r="EF33" s="265"/>
    </row>
    <row r="34" spans="1:136">
      <c r="B34" s="254"/>
      <c r="C34" s="255"/>
      <c r="D34" s="255"/>
      <c r="F34" s="255"/>
      <c r="H34" s="255"/>
    </row>
    <row r="35" spans="1:136">
      <c r="B35" s="254"/>
      <c r="C35" s="255"/>
      <c r="D35" s="255"/>
      <c r="F35" s="255"/>
      <c r="H35" s="255"/>
    </row>
    <row r="36" spans="1:136" ht="15.75" thickBot="1">
      <c r="B36" s="254"/>
      <c r="C36" s="255"/>
      <c r="D36" s="255"/>
      <c r="F36" s="255"/>
      <c r="H36" s="255"/>
    </row>
    <row r="37" spans="1:136" ht="15.75" customHeight="1" thickBot="1">
      <c r="B37" s="480" t="s">
        <v>101</v>
      </c>
      <c r="C37" s="481"/>
      <c r="D37" s="481"/>
      <c r="E37" s="481"/>
      <c r="F37" s="481"/>
      <c r="G37" s="481"/>
      <c r="H37" s="481"/>
      <c r="I37" s="482"/>
      <c r="K37" s="480" t="str">
        <f>K2</f>
        <v>IV-A-12 Modificado</v>
      </c>
      <c r="L37" s="481"/>
      <c r="M37" s="481"/>
      <c r="N37" s="481"/>
      <c r="O37" s="481"/>
      <c r="P37" s="481"/>
      <c r="Q37" s="481"/>
      <c r="R37" s="482"/>
      <c r="T37" s="480" t="str">
        <f>T2</f>
        <v>M-10</v>
      </c>
      <c r="U37" s="481"/>
      <c r="V37" s="481"/>
      <c r="W37" s="481"/>
      <c r="X37" s="481"/>
      <c r="Y37" s="481"/>
      <c r="Z37" s="481"/>
      <c r="AA37" s="482"/>
      <c r="AC37" s="480" t="str">
        <f>AC2</f>
        <v>SMA Pellet</v>
      </c>
      <c r="AD37" s="481"/>
      <c r="AE37" s="481"/>
      <c r="AF37" s="481"/>
      <c r="AG37" s="481"/>
      <c r="AH37" s="481"/>
      <c r="AI37" s="481"/>
      <c r="AJ37" s="482"/>
      <c r="AL37" s="480" t="str">
        <f>AL2</f>
        <v>SMA Fibra</v>
      </c>
      <c r="AM37" s="481"/>
      <c r="AN37" s="481"/>
      <c r="AO37" s="481"/>
      <c r="AP37" s="481"/>
      <c r="AQ37" s="481"/>
      <c r="AR37" s="481"/>
      <c r="AS37" s="482"/>
      <c r="AW37" s="480" t="str">
        <f>AW2</f>
        <v>SMA A. Central</v>
      </c>
      <c r="AX37" s="481"/>
      <c r="AY37" s="481"/>
      <c r="AZ37" s="481"/>
      <c r="BA37" s="481"/>
      <c r="BB37" s="481"/>
      <c r="BC37" s="481"/>
      <c r="BD37" s="482"/>
      <c r="BG37" s="480" t="str">
        <f>BG2</f>
        <v>SMA A. del Maipo</v>
      </c>
      <c r="BH37" s="481"/>
      <c r="BI37" s="481"/>
      <c r="BJ37" s="481"/>
      <c r="BK37" s="481"/>
      <c r="BL37" s="481"/>
      <c r="BM37" s="481"/>
      <c r="BN37" s="482"/>
      <c r="BQ37" s="480" t="str">
        <f>BQ2</f>
        <v>MDC A. del Sol</v>
      </c>
      <c r="BR37" s="481"/>
      <c r="BS37" s="481"/>
      <c r="BT37" s="481"/>
      <c r="BU37" s="481"/>
      <c r="BV37" s="481"/>
      <c r="BW37" s="481"/>
      <c r="BX37" s="482"/>
      <c r="CA37" s="480" t="str">
        <f>CA2</f>
        <v>MDC A. del Maipo</v>
      </c>
      <c r="CB37" s="481"/>
      <c r="CC37" s="481"/>
      <c r="CD37" s="481"/>
      <c r="CE37" s="481"/>
      <c r="CF37" s="481"/>
      <c r="CG37" s="481"/>
      <c r="CH37" s="482"/>
      <c r="CK37" s="480" t="str">
        <f>CK2</f>
        <v>IV-A-12 A. del Maipo</v>
      </c>
      <c r="CL37" s="481"/>
      <c r="CM37" s="481"/>
      <c r="CN37" s="481"/>
      <c r="CO37" s="481"/>
      <c r="CP37" s="481"/>
      <c r="CQ37" s="481"/>
      <c r="CR37" s="482"/>
      <c r="CV37" s="480" t="str">
        <f>CV2</f>
        <v>MEZCLA PARA AEROPUERTO</v>
      </c>
      <c r="CW37" s="481"/>
      <c r="CX37" s="481"/>
      <c r="CY37" s="481"/>
      <c r="CZ37" s="481"/>
      <c r="DA37" s="481"/>
      <c r="DB37" s="481"/>
      <c r="DC37" s="482"/>
      <c r="DG37" s="480" t="str">
        <f>DG2</f>
        <v>IV-A-12 SIN RAP</v>
      </c>
      <c r="DH37" s="481"/>
      <c r="DI37" s="481"/>
      <c r="DJ37" s="481"/>
      <c r="DK37" s="481"/>
      <c r="DL37" s="481"/>
      <c r="DM37" s="481"/>
      <c r="DN37" s="482"/>
      <c r="DP37" s="480" t="str">
        <f>DP2</f>
        <v>IV-A-12 8% RAP</v>
      </c>
      <c r="DQ37" s="481"/>
      <c r="DR37" s="481"/>
      <c r="DS37" s="481"/>
      <c r="DT37" s="481"/>
      <c r="DU37" s="481"/>
      <c r="DV37" s="481"/>
      <c r="DW37" s="482"/>
      <c r="DY37" s="480" t="str">
        <f>DY2</f>
        <v>IV-A-12 18% RAP</v>
      </c>
      <c r="DZ37" s="481"/>
      <c r="EA37" s="481"/>
      <c r="EB37" s="481"/>
      <c r="EC37" s="481"/>
      <c r="ED37" s="481"/>
      <c r="EE37" s="481"/>
      <c r="EF37" s="482"/>
    </row>
    <row r="38" spans="1:136">
      <c r="B38" s="483" t="s">
        <v>105</v>
      </c>
      <c r="C38" s="483" t="s">
        <v>104</v>
      </c>
      <c r="D38" s="486" t="s">
        <v>61</v>
      </c>
      <c r="E38" s="487"/>
      <c r="F38" s="486" t="s">
        <v>62</v>
      </c>
      <c r="G38" s="487"/>
      <c r="H38" s="486" t="s">
        <v>56</v>
      </c>
      <c r="I38" s="487"/>
      <c r="K38" s="483" t="s">
        <v>105</v>
      </c>
      <c r="L38" s="483" t="s">
        <v>104</v>
      </c>
      <c r="M38" s="486" t="s">
        <v>61</v>
      </c>
      <c r="N38" s="487"/>
      <c r="O38" s="486" t="s">
        <v>62</v>
      </c>
      <c r="P38" s="487"/>
      <c r="Q38" s="486" t="s">
        <v>56</v>
      </c>
      <c r="R38" s="487"/>
      <c r="T38" s="483" t="s">
        <v>105</v>
      </c>
      <c r="U38" s="483" t="s">
        <v>104</v>
      </c>
      <c r="V38" s="486" t="s">
        <v>61</v>
      </c>
      <c r="W38" s="487"/>
      <c r="X38" s="486" t="s">
        <v>62</v>
      </c>
      <c r="Y38" s="487"/>
      <c r="Z38" s="486" t="s">
        <v>56</v>
      </c>
      <c r="AA38" s="487"/>
      <c r="AC38" s="483" t="s">
        <v>105</v>
      </c>
      <c r="AD38" s="483" t="s">
        <v>104</v>
      </c>
      <c r="AE38" s="486" t="s">
        <v>61</v>
      </c>
      <c r="AF38" s="487"/>
      <c r="AG38" s="486" t="s">
        <v>62</v>
      </c>
      <c r="AH38" s="487"/>
      <c r="AI38" s="486" t="s">
        <v>56</v>
      </c>
      <c r="AJ38" s="487"/>
      <c r="AL38" s="483" t="s">
        <v>105</v>
      </c>
      <c r="AM38" s="483" t="s">
        <v>104</v>
      </c>
      <c r="AN38" s="486" t="s">
        <v>61</v>
      </c>
      <c r="AO38" s="487"/>
      <c r="AP38" s="486" t="s">
        <v>62</v>
      </c>
      <c r="AQ38" s="487"/>
      <c r="AR38" s="486" t="s">
        <v>56</v>
      </c>
      <c r="AS38" s="487"/>
      <c r="AW38" s="483" t="s">
        <v>105</v>
      </c>
      <c r="AX38" s="483" t="s">
        <v>104</v>
      </c>
      <c r="AY38" s="486" t="s">
        <v>61</v>
      </c>
      <c r="AZ38" s="487"/>
      <c r="BA38" s="486" t="s">
        <v>62</v>
      </c>
      <c r="BB38" s="487"/>
      <c r="BC38" s="486" t="s">
        <v>56</v>
      </c>
      <c r="BD38" s="487"/>
      <c r="BG38" s="483" t="s">
        <v>105</v>
      </c>
      <c r="BH38" s="483" t="s">
        <v>104</v>
      </c>
      <c r="BI38" s="486" t="s">
        <v>61</v>
      </c>
      <c r="BJ38" s="487"/>
      <c r="BK38" s="486" t="s">
        <v>62</v>
      </c>
      <c r="BL38" s="487"/>
      <c r="BM38" s="486" t="s">
        <v>56</v>
      </c>
      <c r="BN38" s="487"/>
      <c r="BQ38" s="483" t="s">
        <v>105</v>
      </c>
      <c r="BR38" s="483" t="s">
        <v>104</v>
      </c>
      <c r="BS38" s="486" t="s">
        <v>61</v>
      </c>
      <c r="BT38" s="487"/>
      <c r="BU38" s="486" t="s">
        <v>62</v>
      </c>
      <c r="BV38" s="487"/>
      <c r="BW38" s="486" t="s">
        <v>56</v>
      </c>
      <c r="BX38" s="487"/>
      <c r="CA38" s="483" t="s">
        <v>105</v>
      </c>
      <c r="CB38" s="483" t="s">
        <v>104</v>
      </c>
      <c r="CC38" s="486" t="s">
        <v>61</v>
      </c>
      <c r="CD38" s="487"/>
      <c r="CE38" s="486" t="s">
        <v>62</v>
      </c>
      <c r="CF38" s="487"/>
      <c r="CG38" s="486" t="s">
        <v>56</v>
      </c>
      <c r="CH38" s="487"/>
      <c r="CK38" s="483" t="s">
        <v>105</v>
      </c>
      <c r="CL38" s="483" t="s">
        <v>104</v>
      </c>
      <c r="CM38" s="486" t="s">
        <v>61</v>
      </c>
      <c r="CN38" s="487"/>
      <c r="CO38" s="486" t="s">
        <v>62</v>
      </c>
      <c r="CP38" s="487"/>
      <c r="CQ38" s="486" t="s">
        <v>56</v>
      </c>
      <c r="CR38" s="487"/>
      <c r="CV38" s="483" t="s">
        <v>105</v>
      </c>
      <c r="CW38" s="483" t="s">
        <v>104</v>
      </c>
      <c r="CX38" s="486" t="s">
        <v>61</v>
      </c>
      <c r="CY38" s="487"/>
      <c r="CZ38" s="486" t="s">
        <v>62</v>
      </c>
      <c r="DA38" s="487"/>
      <c r="DB38" s="486" t="s">
        <v>56</v>
      </c>
      <c r="DC38" s="487"/>
      <c r="DG38" s="483" t="s">
        <v>105</v>
      </c>
      <c r="DH38" s="483" t="s">
        <v>104</v>
      </c>
      <c r="DI38" s="486" t="s">
        <v>61</v>
      </c>
      <c r="DJ38" s="487"/>
      <c r="DK38" s="486" t="s">
        <v>62</v>
      </c>
      <c r="DL38" s="487"/>
      <c r="DM38" s="486" t="s">
        <v>56</v>
      </c>
      <c r="DN38" s="487"/>
      <c r="DP38" s="483" t="s">
        <v>105</v>
      </c>
      <c r="DQ38" s="483" t="s">
        <v>104</v>
      </c>
      <c r="DR38" s="486" t="s">
        <v>61</v>
      </c>
      <c r="DS38" s="487"/>
      <c r="DT38" s="486" t="s">
        <v>62</v>
      </c>
      <c r="DU38" s="487"/>
      <c r="DV38" s="486" t="s">
        <v>56</v>
      </c>
      <c r="DW38" s="487"/>
      <c r="DY38" s="483" t="s">
        <v>105</v>
      </c>
      <c r="DZ38" s="483" t="s">
        <v>104</v>
      </c>
      <c r="EA38" s="486" t="s">
        <v>61</v>
      </c>
      <c r="EB38" s="487"/>
      <c r="EC38" s="486" t="s">
        <v>62</v>
      </c>
      <c r="ED38" s="487"/>
      <c r="EE38" s="486" t="s">
        <v>56</v>
      </c>
      <c r="EF38" s="487"/>
    </row>
    <row r="39" spans="1:136" ht="15.75" thickBot="1">
      <c r="B39" s="484"/>
      <c r="C39" s="485"/>
      <c r="D39" s="273" t="s">
        <v>102</v>
      </c>
      <c r="E39" s="263" t="s">
        <v>103</v>
      </c>
      <c r="F39" s="273" t="s">
        <v>102</v>
      </c>
      <c r="G39" s="263" t="s">
        <v>103</v>
      </c>
      <c r="H39" s="273" t="s">
        <v>102</v>
      </c>
      <c r="I39" s="263" t="s">
        <v>103</v>
      </c>
      <c r="K39" s="484"/>
      <c r="L39" s="485"/>
      <c r="M39" s="273" t="s">
        <v>102</v>
      </c>
      <c r="N39" s="263" t="s">
        <v>103</v>
      </c>
      <c r="O39" s="273" t="s">
        <v>102</v>
      </c>
      <c r="P39" s="263" t="s">
        <v>103</v>
      </c>
      <c r="Q39" s="273" t="s">
        <v>102</v>
      </c>
      <c r="R39" s="263" t="s">
        <v>103</v>
      </c>
      <c r="T39" s="484"/>
      <c r="U39" s="485"/>
      <c r="V39" s="273" t="s">
        <v>102</v>
      </c>
      <c r="W39" s="263" t="s">
        <v>103</v>
      </c>
      <c r="X39" s="273" t="s">
        <v>102</v>
      </c>
      <c r="Y39" s="263" t="s">
        <v>103</v>
      </c>
      <c r="Z39" s="273" t="s">
        <v>102</v>
      </c>
      <c r="AA39" s="263" t="s">
        <v>103</v>
      </c>
      <c r="AC39" s="484"/>
      <c r="AD39" s="485"/>
      <c r="AE39" s="273" t="s">
        <v>102</v>
      </c>
      <c r="AF39" s="263" t="s">
        <v>103</v>
      </c>
      <c r="AG39" s="273" t="s">
        <v>102</v>
      </c>
      <c r="AH39" s="263" t="s">
        <v>103</v>
      </c>
      <c r="AI39" s="273" t="s">
        <v>102</v>
      </c>
      <c r="AJ39" s="263" t="s">
        <v>103</v>
      </c>
      <c r="AL39" s="484"/>
      <c r="AM39" s="485"/>
      <c r="AN39" s="273" t="s">
        <v>102</v>
      </c>
      <c r="AO39" s="263" t="s">
        <v>103</v>
      </c>
      <c r="AP39" s="273" t="s">
        <v>102</v>
      </c>
      <c r="AQ39" s="263" t="s">
        <v>103</v>
      </c>
      <c r="AR39" s="273" t="s">
        <v>102</v>
      </c>
      <c r="AS39" s="263" t="s">
        <v>103</v>
      </c>
      <c r="AW39" s="484"/>
      <c r="AX39" s="485"/>
      <c r="AY39" s="273" t="s">
        <v>102</v>
      </c>
      <c r="AZ39" s="263" t="s">
        <v>103</v>
      </c>
      <c r="BA39" s="273" t="s">
        <v>102</v>
      </c>
      <c r="BB39" s="263" t="s">
        <v>103</v>
      </c>
      <c r="BC39" s="273" t="s">
        <v>102</v>
      </c>
      <c r="BD39" s="263" t="s">
        <v>103</v>
      </c>
      <c r="BG39" s="484"/>
      <c r="BH39" s="485"/>
      <c r="BI39" s="273" t="s">
        <v>102</v>
      </c>
      <c r="BJ39" s="263" t="s">
        <v>103</v>
      </c>
      <c r="BK39" s="273" t="s">
        <v>102</v>
      </c>
      <c r="BL39" s="263" t="s">
        <v>103</v>
      </c>
      <c r="BM39" s="273" t="s">
        <v>102</v>
      </c>
      <c r="BN39" s="263" t="s">
        <v>103</v>
      </c>
      <c r="BQ39" s="484"/>
      <c r="BR39" s="485"/>
      <c r="BS39" s="273" t="s">
        <v>102</v>
      </c>
      <c r="BT39" s="263" t="s">
        <v>103</v>
      </c>
      <c r="BU39" s="273" t="s">
        <v>102</v>
      </c>
      <c r="BV39" s="263" t="s">
        <v>103</v>
      </c>
      <c r="BW39" s="273" t="s">
        <v>102</v>
      </c>
      <c r="BX39" s="263" t="s">
        <v>103</v>
      </c>
      <c r="CA39" s="484"/>
      <c r="CB39" s="485"/>
      <c r="CC39" s="273" t="s">
        <v>102</v>
      </c>
      <c r="CD39" s="263" t="s">
        <v>103</v>
      </c>
      <c r="CE39" s="273" t="s">
        <v>102</v>
      </c>
      <c r="CF39" s="263" t="s">
        <v>103</v>
      </c>
      <c r="CG39" s="273" t="s">
        <v>102</v>
      </c>
      <c r="CH39" s="263" t="s">
        <v>103</v>
      </c>
      <c r="CK39" s="484"/>
      <c r="CL39" s="485"/>
      <c r="CM39" s="273" t="s">
        <v>102</v>
      </c>
      <c r="CN39" s="263" t="s">
        <v>103</v>
      </c>
      <c r="CO39" s="273" t="s">
        <v>102</v>
      </c>
      <c r="CP39" s="263" t="s">
        <v>103</v>
      </c>
      <c r="CQ39" s="273" t="s">
        <v>102</v>
      </c>
      <c r="CR39" s="263" t="s">
        <v>103</v>
      </c>
      <c r="CV39" s="484"/>
      <c r="CW39" s="485"/>
      <c r="CX39" s="273" t="s">
        <v>102</v>
      </c>
      <c r="CY39" s="263" t="s">
        <v>103</v>
      </c>
      <c r="CZ39" s="273" t="s">
        <v>102</v>
      </c>
      <c r="DA39" s="263" t="s">
        <v>103</v>
      </c>
      <c r="DB39" s="273" t="s">
        <v>102</v>
      </c>
      <c r="DC39" s="263" t="s">
        <v>103</v>
      </c>
      <c r="DG39" s="484"/>
      <c r="DH39" s="485"/>
      <c r="DI39" s="273" t="s">
        <v>102</v>
      </c>
      <c r="DJ39" s="263" t="s">
        <v>103</v>
      </c>
      <c r="DK39" s="273" t="s">
        <v>102</v>
      </c>
      <c r="DL39" s="263" t="s">
        <v>103</v>
      </c>
      <c r="DM39" s="273" t="s">
        <v>102</v>
      </c>
      <c r="DN39" s="263" t="s">
        <v>103</v>
      </c>
      <c r="DP39" s="484"/>
      <c r="DQ39" s="485"/>
      <c r="DR39" s="273" t="s">
        <v>102</v>
      </c>
      <c r="DS39" s="263" t="s">
        <v>103</v>
      </c>
      <c r="DT39" s="273" t="s">
        <v>102</v>
      </c>
      <c r="DU39" s="263" t="s">
        <v>103</v>
      </c>
      <c r="DV39" s="273" t="s">
        <v>102</v>
      </c>
      <c r="DW39" s="263" t="s">
        <v>103</v>
      </c>
      <c r="DY39" s="484"/>
      <c r="DZ39" s="485"/>
      <c r="EA39" s="273" t="s">
        <v>102</v>
      </c>
      <c r="EB39" s="263" t="s">
        <v>103</v>
      </c>
      <c r="EC39" s="273" t="s">
        <v>102</v>
      </c>
      <c r="ED39" s="263" t="s">
        <v>103</v>
      </c>
      <c r="EE39" s="273" t="s">
        <v>102</v>
      </c>
      <c r="EF39" s="263" t="s">
        <v>103</v>
      </c>
    </row>
    <row r="40" spans="1:136">
      <c r="B40" s="267">
        <f>10^B5</f>
        <v>77.193625619744168</v>
      </c>
      <c r="C40" s="365">
        <f t="shared" ref="C40:I40" si="0">10^C5</f>
        <v>418.74946770098529</v>
      </c>
      <c r="D40" s="367">
        <f t="shared" si="0"/>
        <v>325.92735409917242</v>
      </c>
      <c r="E40" s="366">
        <f t="shared" si="0"/>
        <v>216.80722379443043</v>
      </c>
      <c r="F40" s="367">
        <f t="shared" si="0"/>
        <v>422.12042459946872</v>
      </c>
      <c r="G40" s="366">
        <f t="shared" si="0"/>
        <v>227.75503692517512</v>
      </c>
      <c r="H40" s="367">
        <f t="shared" si="0"/>
        <v>799.00315573033004</v>
      </c>
      <c r="I40" s="366">
        <f t="shared" si="0"/>
        <v>302.35933546918289</v>
      </c>
      <c r="K40" s="267">
        <f>10^K5</f>
        <v>86.181064621822415</v>
      </c>
      <c r="L40" s="365">
        <f t="shared" ref="L40:R40" si="1">10^L5</f>
        <v>389.96189705812685</v>
      </c>
      <c r="M40" s="367">
        <f t="shared" si="1"/>
        <v>509.87333489364994</v>
      </c>
      <c r="N40" s="366">
        <f t="shared" si="1"/>
        <v>230.89675494655316</v>
      </c>
      <c r="O40" s="367">
        <f t="shared" si="1"/>
        <v>592.18338335571116</v>
      </c>
      <c r="P40" s="366">
        <f t="shared" si="1"/>
        <v>240.75507799080711</v>
      </c>
      <c r="Q40" s="367">
        <f t="shared" si="1"/>
        <v>1198.0130575579165</v>
      </c>
      <c r="R40" s="366">
        <f t="shared" si="1"/>
        <v>353.5587298400452</v>
      </c>
      <c r="T40" s="267">
        <f>10^T5</f>
        <v>108.69110882545556</v>
      </c>
      <c r="U40" s="365">
        <f t="shared" ref="U40:AA40" si="2">10^U5</f>
        <v>226.38693210355214</v>
      </c>
      <c r="V40" s="367">
        <f t="shared" si="2"/>
        <v>245.62342156549934</v>
      </c>
      <c r="W40" s="366">
        <f t="shared" si="2"/>
        <v>201.71759150450399</v>
      </c>
      <c r="X40" s="367">
        <f t="shared" si="2"/>
        <v>286.07965065414845</v>
      </c>
      <c r="Y40" s="366">
        <f t="shared" si="2"/>
        <v>205.65896380460336</v>
      </c>
      <c r="Z40" s="367">
        <f t="shared" si="2"/>
        <v>585.69772347252115</v>
      </c>
      <c r="AA40" s="366">
        <f t="shared" si="2"/>
        <v>254.78538927263219</v>
      </c>
      <c r="AC40" s="267">
        <f>10^AC5</f>
        <v>185.87054805366796</v>
      </c>
      <c r="AD40" s="365">
        <f t="shared" ref="AD40:AJ40" si="3">10^AD5</f>
        <v>459.19011463526317</v>
      </c>
      <c r="AE40" s="367">
        <f t="shared" si="3"/>
        <v>539.19105138471912</v>
      </c>
      <c r="AF40" s="366">
        <f t="shared" si="3"/>
        <v>226.69154290619832</v>
      </c>
      <c r="AG40" s="367">
        <f t="shared" si="3"/>
        <v>625.72532218329309</v>
      </c>
      <c r="AH40" s="366">
        <f t="shared" si="3"/>
        <v>236.71716594444987</v>
      </c>
      <c r="AI40" s="367">
        <f t="shared" si="3"/>
        <v>1261.2493092952909</v>
      </c>
      <c r="AJ40" s="366">
        <f t="shared" si="3"/>
        <v>350.87866542483425</v>
      </c>
      <c r="AL40" s="267">
        <f>10^AL5</f>
        <v>170.89766785139238</v>
      </c>
      <c r="AM40" s="365">
        <f t="shared" ref="AM40:AS40" si="4">10^AM5</f>
        <v>435.88575566603362</v>
      </c>
      <c r="AN40" s="367">
        <f t="shared" si="4"/>
        <v>501.43752885004653</v>
      </c>
      <c r="AO40" s="366">
        <f t="shared" si="4"/>
        <v>224.84566987113041</v>
      </c>
      <c r="AP40" s="367">
        <f t="shared" si="4"/>
        <v>581.45270376780991</v>
      </c>
      <c r="AQ40" s="366">
        <f t="shared" si="4"/>
        <v>233.7932805272257</v>
      </c>
      <c r="AR40" s="367">
        <f t="shared" si="4"/>
        <v>1167.639721980928</v>
      </c>
      <c r="AS40" s="366">
        <f t="shared" si="4"/>
        <v>337.14928329504869</v>
      </c>
      <c r="AW40" s="267">
        <f>10^AW5</f>
        <v>192.57180962390683</v>
      </c>
      <c r="AX40" s="365">
        <f t="shared" ref="AX40:BD40" si="5">10^AX5</f>
        <v>378.35027745162893</v>
      </c>
      <c r="AY40" s="367">
        <f t="shared" si="5"/>
        <v>686.89891462451885</v>
      </c>
      <c r="AZ40" s="366">
        <f t="shared" si="5"/>
        <v>242.56836664244489</v>
      </c>
      <c r="BA40" s="367">
        <f t="shared" si="5"/>
        <v>761.82759088208661</v>
      </c>
      <c r="BB40" s="366">
        <f t="shared" si="5"/>
        <v>253.84263661845321</v>
      </c>
      <c r="BC40" s="367">
        <f t="shared" si="5"/>
        <v>1119.8538595105347</v>
      </c>
      <c r="BD40" s="366">
        <f t="shared" si="5"/>
        <v>324.17796937463987</v>
      </c>
      <c r="BG40" s="267">
        <f>10^BG5</f>
        <v>201.60973911694683</v>
      </c>
      <c r="BH40" s="365">
        <f t="shared" ref="BH40:BN40" si="6">10^BH5</f>
        <v>441.47234832704822</v>
      </c>
      <c r="BI40" s="367">
        <f t="shared" si="6"/>
        <v>832.84247939179943</v>
      </c>
      <c r="BJ40" s="366">
        <f t="shared" si="6"/>
        <v>282.17207920205243</v>
      </c>
      <c r="BK40" s="367">
        <f t="shared" si="6"/>
        <v>934.27955477056958</v>
      </c>
      <c r="BL40" s="366">
        <f t="shared" si="6"/>
        <v>300.01771244780304</v>
      </c>
      <c r="BM40" s="367">
        <f t="shared" si="6"/>
        <v>2192.0557937144217</v>
      </c>
      <c r="BN40" s="366">
        <f t="shared" si="6"/>
        <v>624.54801038868379</v>
      </c>
      <c r="BQ40" s="267">
        <f>10^BQ5</f>
        <v>81.069685935798702</v>
      </c>
      <c r="BR40" s="365">
        <f t="shared" ref="BR40:BX40" si="7">10^BR5</f>
        <v>248.41119240712814</v>
      </c>
      <c r="BS40" s="367">
        <f t="shared" si="7"/>
        <v>438.76194890251401</v>
      </c>
      <c r="BT40" s="366">
        <f t="shared" si="7"/>
        <v>219.91372904159832</v>
      </c>
      <c r="BU40" s="367">
        <f t="shared" si="7"/>
        <v>487.27713505375112</v>
      </c>
      <c r="BV40" s="366">
        <f t="shared" si="7"/>
        <v>225.11087030505576</v>
      </c>
      <c r="BW40" s="367">
        <f t="shared" si="7"/>
        <v>772.30960114024822</v>
      </c>
      <c r="BX40" s="366">
        <f t="shared" si="7"/>
        <v>278.07772957318718</v>
      </c>
      <c r="CA40" s="267">
        <f>10^CA5</f>
        <v>125.53926121432669</v>
      </c>
      <c r="CB40" s="365">
        <f t="shared" ref="CB40:CH40" si="8">10^CB5</f>
        <v>241.61667384151903</v>
      </c>
      <c r="CC40" s="367">
        <f t="shared" si="8"/>
        <v>492.28664857087745</v>
      </c>
      <c r="CD40" s="366">
        <f t="shared" si="8"/>
        <v>228.75315166333283</v>
      </c>
      <c r="CE40" s="367">
        <f t="shared" si="8"/>
        <v>552.50237182849457</v>
      </c>
      <c r="CF40" s="366">
        <f t="shared" si="8"/>
        <v>236.99571398186657</v>
      </c>
      <c r="CG40" s="367">
        <f t="shared" si="8"/>
        <v>825.21281947506839</v>
      </c>
      <c r="CH40" s="366">
        <f t="shared" si="8"/>
        <v>294.24299154881356</v>
      </c>
      <c r="CK40" s="267">
        <f>10^CK5</f>
        <v>113.8310697904549</v>
      </c>
      <c r="CL40" s="365">
        <f t="shared" ref="CL40:CR40" si="9">10^CL5</f>
        <v>453.98560255851652</v>
      </c>
      <c r="CM40" s="367">
        <f t="shared" si="9"/>
        <v>600.38908582853981</v>
      </c>
      <c r="CN40" s="366">
        <f t="shared" si="9"/>
        <v>235.11873720989354</v>
      </c>
      <c r="CO40" s="367">
        <f t="shared" si="9"/>
        <v>663.81105302949084</v>
      </c>
      <c r="CP40" s="366">
        <f t="shared" si="9"/>
        <v>242.0229759778052</v>
      </c>
      <c r="CQ40" s="367">
        <f t="shared" si="9"/>
        <v>1154.8644381732031</v>
      </c>
      <c r="CR40" s="366">
        <f t="shared" si="9"/>
        <v>330.33845090005815</v>
      </c>
      <c r="CV40" s="267">
        <f t="shared" ref="CV40:CW68" si="10">10^CV5</f>
        <v>156.87991273152974</v>
      </c>
      <c r="CW40" s="365">
        <f t="shared" si="10"/>
        <v>765.70224445951783</v>
      </c>
      <c r="CX40" s="367"/>
      <c r="CY40" s="366"/>
      <c r="CZ40" s="367"/>
      <c r="DA40" s="366"/>
      <c r="DB40" s="367"/>
      <c r="DC40" s="366"/>
      <c r="DG40" s="267">
        <f t="shared" ref="DG40:DH68" si="11">10^DG5</f>
        <v>170.13981017553289</v>
      </c>
      <c r="DH40" s="365">
        <f t="shared" si="11"/>
        <v>412.89803901195569</v>
      </c>
      <c r="DI40" s="367"/>
      <c r="DJ40" s="366"/>
      <c r="DK40" s="367"/>
      <c r="DL40" s="366"/>
      <c r="DM40" s="367"/>
      <c r="DN40" s="366"/>
      <c r="DP40" s="267">
        <f t="shared" ref="DP40:DQ68" si="12">10^DP5</f>
        <v>131.90554370071692</v>
      </c>
      <c r="DQ40" s="365">
        <f t="shared" si="12"/>
        <v>406.16261739178202</v>
      </c>
      <c r="DR40" s="367"/>
      <c r="DS40" s="366"/>
      <c r="DT40" s="367"/>
      <c r="DU40" s="366"/>
      <c r="DV40" s="367"/>
      <c r="DW40" s="366"/>
      <c r="DY40" s="267">
        <f t="shared" ref="DY40:DZ68" si="13">10^DY5</f>
        <v>146.08167443264801</v>
      </c>
      <c r="DZ40" s="365">
        <f t="shared" si="13"/>
        <v>539.08344434862408</v>
      </c>
      <c r="EA40" s="367"/>
      <c r="EB40" s="366"/>
      <c r="EC40" s="367"/>
      <c r="ED40" s="366"/>
      <c r="EE40" s="367"/>
      <c r="EF40" s="366"/>
    </row>
    <row r="41" spans="1:136">
      <c r="B41" s="268">
        <f t="shared" ref="B41:I41" si="14">10^B6</f>
        <v>140.83480755501594</v>
      </c>
      <c r="C41" s="271">
        <f t="shared" si="14"/>
        <v>833.13387591160051</v>
      </c>
      <c r="D41" s="275">
        <f t="shared" si="14"/>
        <v>648.28529885133196</v>
      </c>
      <c r="E41" s="265">
        <f t="shared" si="14"/>
        <v>273.38181329606454</v>
      </c>
      <c r="F41" s="275">
        <f t="shared" si="14"/>
        <v>906.61601529220377</v>
      </c>
      <c r="G41" s="265">
        <f t="shared" si="14"/>
        <v>340.33717379894398</v>
      </c>
      <c r="H41" s="275">
        <f t="shared" si="14"/>
        <v>1917.160374895501</v>
      </c>
      <c r="I41" s="265">
        <f t="shared" si="14"/>
        <v>656.61834755432687</v>
      </c>
      <c r="K41" s="268">
        <f t="shared" ref="K41:R41" si="15">10^K6</f>
        <v>154.33469076902966</v>
      </c>
      <c r="L41" s="271">
        <f t="shared" si="15"/>
        <v>778.2679089454532</v>
      </c>
      <c r="M41" s="275">
        <f t="shared" si="15"/>
        <v>880.59743031661571</v>
      </c>
      <c r="N41" s="265">
        <f t="shared" si="15"/>
        <v>295.731374980515</v>
      </c>
      <c r="O41" s="275">
        <f t="shared" si="15"/>
        <v>1049.5612702816368</v>
      </c>
      <c r="P41" s="265">
        <f t="shared" si="15"/>
        <v>333.54551056085802</v>
      </c>
      <c r="Q41" s="275">
        <f t="shared" si="15"/>
        <v>2259.662496836695</v>
      </c>
      <c r="R41" s="265">
        <f t="shared" si="15"/>
        <v>664.38283340255498</v>
      </c>
      <c r="T41" s="268">
        <f t="shared" ref="T41:AA41" si="16">10^T6</f>
        <v>177.80657428767441</v>
      </c>
      <c r="U41" s="271">
        <f t="shared" si="16"/>
        <v>442.59786792933437</v>
      </c>
      <c r="V41" s="275">
        <f t="shared" si="16"/>
        <v>428.57504366849003</v>
      </c>
      <c r="W41" s="265">
        <f t="shared" si="16"/>
        <v>228.79569130350728</v>
      </c>
      <c r="X41" s="275">
        <f t="shared" si="16"/>
        <v>512.29845011285556</v>
      </c>
      <c r="Y41" s="265">
        <f t="shared" si="16"/>
        <v>245.63026161846562</v>
      </c>
      <c r="Z41" s="275">
        <f t="shared" si="16"/>
        <v>1116.1611295822379</v>
      </c>
      <c r="AA41" s="265">
        <f t="shared" si="16"/>
        <v>409.9981195279953</v>
      </c>
      <c r="AC41" s="268">
        <f t="shared" ref="AC41:AJ41" si="17">10^AC6</f>
        <v>277.52859443026381</v>
      </c>
      <c r="AD41" s="271">
        <f t="shared" si="17"/>
        <v>900.01999933082459</v>
      </c>
      <c r="AE41" s="275">
        <f t="shared" si="17"/>
        <v>928.4798530249069</v>
      </c>
      <c r="AF41" s="265">
        <f t="shared" si="17"/>
        <v>292.45618561566403</v>
      </c>
      <c r="AG41" s="275">
        <f t="shared" si="17"/>
        <v>1105.6314935228331</v>
      </c>
      <c r="AH41" s="265">
        <f t="shared" si="17"/>
        <v>330.67731985729921</v>
      </c>
      <c r="AI41" s="275">
        <f t="shared" si="17"/>
        <v>2371.250331828151</v>
      </c>
      <c r="AJ41" s="265">
        <f t="shared" si="17"/>
        <v>663.43739436197086</v>
      </c>
      <c r="AL41" s="268">
        <f t="shared" ref="AL41:AS41" si="18">10^AL6</f>
        <v>280.50260079628697</v>
      </c>
      <c r="AM41" s="271">
        <f t="shared" si="18"/>
        <v>854.34308148046841</v>
      </c>
      <c r="AN41" s="275">
        <f t="shared" si="18"/>
        <v>860.97827159387793</v>
      </c>
      <c r="AO41" s="265">
        <f t="shared" si="18"/>
        <v>283.98568171085043</v>
      </c>
      <c r="AP41" s="275">
        <f t="shared" si="18"/>
        <v>1024.2963414184783</v>
      </c>
      <c r="AQ41" s="265">
        <f t="shared" si="18"/>
        <v>318.71781488570207</v>
      </c>
      <c r="AR41" s="275">
        <f t="shared" si="18"/>
        <v>2187.8727683444467</v>
      </c>
      <c r="AS41" s="265">
        <f t="shared" si="18"/>
        <v>625.61541110694441</v>
      </c>
      <c r="AW41" s="268">
        <f t="shared" ref="AW41:BD41" si="19">10^AW6</f>
        <v>280.40174599577801</v>
      </c>
      <c r="AX41" s="271">
        <f t="shared" si="19"/>
        <v>743.80659498519151</v>
      </c>
      <c r="AY41" s="275">
        <f t="shared" si="19"/>
        <v>1169.1789084029169</v>
      </c>
      <c r="AZ41" s="265">
        <f t="shared" si="19"/>
        <v>348.51032323595803</v>
      </c>
      <c r="BA41" s="275">
        <f t="shared" si="19"/>
        <v>1309.7517444221646</v>
      </c>
      <c r="BB41" s="265">
        <f t="shared" si="19"/>
        <v>373.63136701813062</v>
      </c>
      <c r="BC41" s="275">
        <f t="shared" si="19"/>
        <v>2031.9329748995904</v>
      </c>
      <c r="BD41" s="265">
        <f t="shared" si="19"/>
        <v>567.03969144668338</v>
      </c>
      <c r="BG41" s="268">
        <f t="shared" ref="BG41:BN41" si="20">10^BG6</f>
        <v>287.10363850494099</v>
      </c>
      <c r="BH41" s="271">
        <f t="shared" si="20"/>
        <v>864.52363120911707</v>
      </c>
      <c r="BI41" s="275">
        <f t="shared" si="20"/>
        <v>1415.7857294674709</v>
      </c>
      <c r="BJ41" s="265">
        <f t="shared" si="20"/>
        <v>446.01381969492434</v>
      </c>
      <c r="BK41" s="275">
        <f t="shared" si="20"/>
        <v>1596.9231140589695</v>
      </c>
      <c r="BL41" s="265">
        <f t="shared" si="20"/>
        <v>485.44782348329608</v>
      </c>
      <c r="BM41" s="275">
        <f t="shared" si="20"/>
        <v>3636.8317072239201</v>
      </c>
      <c r="BN41" s="265">
        <f t="shared" si="20"/>
        <v>1101.0512680460984</v>
      </c>
      <c r="BQ41" s="268">
        <f t="shared" ref="BQ41:BX41" si="21">10^BQ6</f>
        <v>133.44295351982356</v>
      </c>
      <c r="BR41" s="271">
        <f t="shared" si="21"/>
        <v>488.95090862299918</v>
      </c>
      <c r="BS41" s="275">
        <f t="shared" si="21"/>
        <v>752.55267862391793</v>
      </c>
      <c r="BT41" s="265">
        <f t="shared" si="21"/>
        <v>281.01672604317355</v>
      </c>
      <c r="BU41" s="275">
        <f t="shared" si="21"/>
        <v>844.11547458928874</v>
      </c>
      <c r="BV41" s="265">
        <f t="shared" si="21"/>
        <v>295.84178945607221</v>
      </c>
      <c r="BW41" s="275">
        <f t="shared" si="21"/>
        <v>1324.8613601345014</v>
      </c>
      <c r="BX41" s="265">
        <f t="shared" si="21"/>
        <v>422.09247715977909</v>
      </c>
      <c r="CA41" s="268">
        <f t="shared" ref="CA41:CH41" si="22">10^CA6</f>
        <v>199.6215583408347</v>
      </c>
      <c r="CB41" s="271">
        <f t="shared" si="22"/>
        <v>844.11547458928874</v>
      </c>
      <c r="CC41" s="275">
        <f t="shared" si="22"/>
        <v>859.92064431769063</v>
      </c>
      <c r="CD41" s="265">
        <f t="shared" si="22"/>
        <v>316.76539107877949</v>
      </c>
      <c r="CE41" s="275">
        <f t="shared" si="22"/>
        <v>971.48535384407069</v>
      </c>
      <c r="CF41" s="265">
        <f t="shared" si="22"/>
        <v>338.50666452143469</v>
      </c>
      <c r="CG41" s="275">
        <f t="shared" si="22"/>
        <v>1522.6098493462389</v>
      </c>
      <c r="CH41" s="265">
        <f t="shared" si="22"/>
        <v>494.9916093935571</v>
      </c>
      <c r="CK41" s="268">
        <f t="shared" ref="CK41:CR41" si="23">10^CK6</f>
        <v>181.07509384234558</v>
      </c>
      <c r="CL41" s="271">
        <f t="shared" si="23"/>
        <v>906.16982519956105</v>
      </c>
      <c r="CM41" s="275">
        <f t="shared" si="23"/>
        <v>1046.3879502185291</v>
      </c>
      <c r="CN41" s="265">
        <f t="shared" si="23"/>
        <v>322.7666398758787</v>
      </c>
      <c r="CO41" s="275">
        <f t="shared" si="23"/>
        <v>1171.7038027243457</v>
      </c>
      <c r="CP41" s="265">
        <f t="shared" si="23"/>
        <v>342.78884572276831</v>
      </c>
      <c r="CQ41" s="275">
        <f t="shared" si="23"/>
        <v>2193.4713728803335</v>
      </c>
      <c r="CR41" s="265">
        <f t="shared" si="23"/>
        <v>589.18833617879807</v>
      </c>
      <c r="CV41" s="268">
        <f t="shared" si="10"/>
        <v>268.96932882084872</v>
      </c>
      <c r="CW41" s="271">
        <f t="shared" si="10"/>
        <v>1496.1352737485522</v>
      </c>
      <c r="CX41" s="275"/>
      <c r="CY41" s="265"/>
      <c r="CZ41" s="275"/>
      <c r="DA41" s="265"/>
      <c r="DB41" s="275"/>
      <c r="DC41" s="265"/>
      <c r="DG41" s="268">
        <f t="shared" si="11"/>
        <v>324.20247254974515</v>
      </c>
      <c r="DH41" s="271">
        <f t="shared" si="11"/>
        <v>822.88198167150733</v>
      </c>
      <c r="DI41" s="275"/>
      <c r="DJ41" s="265"/>
      <c r="DK41" s="275"/>
      <c r="DL41" s="265"/>
      <c r="DM41" s="275"/>
      <c r="DN41" s="265"/>
      <c r="DP41" s="268">
        <f t="shared" si="12"/>
        <v>256.28274134196602</v>
      </c>
      <c r="DQ41" s="271">
        <f t="shared" si="12"/>
        <v>809.15492118172983</v>
      </c>
      <c r="DR41" s="275"/>
      <c r="DS41" s="265"/>
      <c r="DT41" s="275"/>
      <c r="DU41" s="265"/>
      <c r="DV41" s="275"/>
      <c r="DW41" s="265"/>
      <c r="DY41" s="268">
        <f t="shared" si="13"/>
        <v>303.24864330499014</v>
      </c>
      <c r="DZ41" s="271">
        <f t="shared" si="13"/>
        <v>1068.3622388558231</v>
      </c>
      <c r="EA41" s="275"/>
      <c r="EB41" s="265"/>
      <c r="EC41" s="275"/>
      <c r="ED41" s="265"/>
      <c r="EE41" s="275"/>
      <c r="EF41" s="265"/>
    </row>
    <row r="42" spans="1:136">
      <c r="B42" s="268">
        <f t="shared" ref="B42:I42" si="24">10^B7</f>
        <v>320.8888873687456</v>
      </c>
      <c r="C42" s="271">
        <f t="shared" si="24"/>
        <v>1602.5642221708022</v>
      </c>
      <c r="D42" s="275">
        <f t="shared" si="24"/>
        <v>1545.2792298301144</v>
      </c>
      <c r="E42" s="265">
        <f t="shared" si="24"/>
        <v>571.22825120426444</v>
      </c>
      <c r="F42" s="275">
        <f t="shared" si="24"/>
        <v>2198.8024971618083</v>
      </c>
      <c r="G42" s="265">
        <f t="shared" si="24"/>
        <v>802.36491426612179</v>
      </c>
      <c r="H42" s="275">
        <f t="shared" si="24"/>
        <v>4525.0644547608281</v>
      </c>
      <c r="I42" s="265">
        <f t="shared" si="24"/>
        <v>1630.4925822720709</v>
      </c>
      <c r="K42" s="268">
        <f t="shared" ref="K42:R42" si="25">10^K7</f>
        <v>333.26114075958469</v>
      </c>
      <c r="L42" s="271">
        <f t="shared" si="25"/>
        <v>1511.4818014490249</v>
      </c>
      <c r="M42" s="275">
        <f t="shared" si="25"/>
        <v>1686.8038454732862</v>
      </c>
      <c r="N42" s="265">
        <f t="shared" si="25"/>
        <v>533.88829814791711</v>
      </c>
      <c r="O42" s="275">
        <f t="shared" si="25"/>
        <v>2044.0048445992907</v>
      </c>
      <c r="P42" s="265">
        <f t="shared" si="25"/>
        <v>645.79769872703434</v>
      </c>
      <c r="Q42" s="275">
        <f t="shared" si="25"/>
        <v>4396.3755615398904</v>
      </c>
      <c r="R42" s="265">
        <f t="shared" si="25"/>
        <v>1400.1074823034601</v>
      </c>
      <c r="T42" s="268">
        <f t="shared" ref="T42:AA42" si="26">10^T7</f>
        <v>349.45670914806067</v>
      </c>
      <c r="U42" s="271">
        <f t="shared" si="26"/>
        <v>831.09722915355451</v>
      </c>
      <c r="V42" s="275">
        <f t="shared" si="26"/>
        <v>830.02969009877233</v>
      </c>
      <c r="W42" s="265">
        <f t="shared" si="26"/>
        <v>342.6040094801902</v>
      </c>
      <c r="X42" s="275">
        <f t="shared" si="26"/>
        <v>1008.7370054739488</v>
      </c>
      <c r="Y42" s="265">
        <f t="shared" si="26"/>
        <v>400.26437356412475</v>
      </c>
      <c r="Z42" s="275">
        <f t="shared" si="26"/>
        <v>2194.0031489249882</v>
      </c>
      <c r="AA42" s="265">
        <f t="shared" si="26"/>
        <v>814.60145607267771</v>
      </c>
      <c r="AC42" s="268">
        <f t="shared" ref="AC42:AJ42" si="27">10^AC7</f>
        <v>499.84204943630425</v>
      </c>
      <c r="AD42" s="271">
        <f t="shared" si="27"/>
        <v>1694.0649985001817</v>
      </c>
      <c r="AE42" s="275">
        <f t="shared" si="27"/>
        <v>1772.5342307557796</v>
      </c>
      <c r="AF42" s="265">
        <f t="shared" si="27"/>
        <v>532.39877629986961</v>
      </c>
      <c r="AG42" s="275">
        <f t="shared" si="27"/>
        <v>2145.8406223575998</v>
      </c>
      <c r="AH42" s="265">
        <f t="shared" si="27"/>
        <v>644.78501050832529</v>
      </c>
      <c r="AI42" s="275">
        <f t="shared" si="27"/>
        <v>4598.154633442633</v>
      </c>
      <c r="AJ42" s="265">
        <f t="shared" si="27"/>
        <v>1400.394137727181</v>
      </c>
      <c r="AL42" s="268">
        <f t="shared" ref="AL42:AS42" si="28">10^AL7</f>
        <v>539.66500405879844</v>
      </c>
      <c r="AM42" s="271">
        <f t="shared" si="28"/>
        <v>1608.0895003699256</v>
      </c>
      <c r="AN42" s="275">
        <f t="shared" si="28"/>
        <v>1638.0130980707067</v>
      </c>
      <c r="AO42" s="265">
        <f t="shared" si="28"/>
        <v>504.16045442254295</v>
      </c>
      <c r="AP42" s="275">
        <f t="shared" si="28"/>
        <v>1980.9634281341898</v>
      </c>
      <c r="AQ42" s="265">
        <f t="shared" si="28"/>
        <v>608.29818229423074</v>
      </c>
      <c r="AR42" s="275">
        <f t="shared" si="28"/>
        <v>4227.5743898936335</v>
      </c>
      <c r="AS42" s="265">
        <f t="shared" si="28"/>
        <v>1313.8864499789058</v>
      </c>
      <c r="AW42" s="268">
        <f t="shared" ref="AW42:BD42" si="29">10^AW7</f>
        <v>486.91999145912723</v>
      </c>
      <c r="AX42" s="271">
        <f t="shared" si="29"/>
        <v>1412.7269936895798</v>
      </c>
      <c r="AY42" s="275">
        <f t="shared" si="29"/>
        <v>2152.0672644333035</v>
      </c>
      <c r="AZ42" s="265">
        <f t="shared" si="29"/>
        <v>664.95049074313715</v>
      </c>
      <c r="BA42" s="275">
        <f t="shared" si="29"/>
        <v>2416.9655095338458</v>
      </c>
      <c r="BB42" s="265">
        <f t="shared" si="29"/>
        <v>706.97508207856424</v>
      </c>
      <c r="BC42" s="275">
        <f t="shared" si="29"/>
        <v>3773.3551875606709</v>
      </c>
      <c r="BD42" s="265">
        <f t="shared" si="29"/>
        <v>1125.518892141698</v>
      </c>
      <c r="BG42" s="268">
        <f t="shared" ref="BG42:BN42" si="30">10^BG7</f>
        <v>491.1131075898013</v>
      </c>
      <c r="BH42" s="271">
        <f t="shared" si="30"/>
        <v>1627.3155493198119</v>
      </c>
      <c r="BI42" s="275">
        <f t="shared" si="30"/>
        <v>2519.0611888096391</v>
      </c>
      <c r="BJ42" s="265">
        <f t="shared" si="30"/>
        <v>849.01793128129975</v>
      </c>
      <c r="BK42" s="275">
        <f t="shared" si="30"/>
        <v>2836.1978902044102</v>
      </c>
      <c r="BL42" s="265">
        <f t="shared" si="30"/>
        <v>918.58079291483853</v>
      </c>
      <c r="BM42" s="275">
        <f t="shared" si="30"/>
        <v>5989.8597019708386</v>
      </c>
      <c r="BN42" s="265">
        <f t="shared" si="30"/>
        <v>1942.8124731432249</v>
      </c>
      <c r="BQ42" s="268">
        <f t="shared" ref="BQ42:BX42" si="31">10^BQ7</f>
        <v>233.96063174376883</v>
      </c>
      <c r="BR42" s="271">
        <f t="shared" si="31"/>
        <v>929.7467719098961</v>
      </c>
      <c r="BS42" s="275">
        <f t="shared" si="31"/>
        <v>1396.5337046057398</v>
      </c>
      <c r="BT42" s="265">
        <f t="shared" si="31"/>
        <v>477.57250523133871</v>
      </c>
      <c r="BU42" s="275">
        <f t="shared" si="31"/>
        <v>1570.291572674508</v>
      </c>
      <c r="BV42" s="265">
        <f t="shared" si="31"/>
        <v>510.60361606653237</v>
      </c>
      <c r="BW42" s="275">
        <f t="shared" si="31"/>
        <v>2382.0759434201777</v>
      </c>
      <c r="BX42" s="265">
        <f t="shared" si="31"/>
        <v>763.24469391548405</v>
      </c>
      <c r="CA42" s="268">
        <f t="shared" ref="CA42:CH42" si="32">10^CA7</f>
        <v>352.78097063291597</v>
      </c>
      <c r="CB42" s="271">
        <f t="shared" si="32"/>
        <v>1570.291572674508</v>
      </c>
      <c r="CC42" s="275">
        <f t="shared" si="32"/>
        <v>1587.5709402924449</v>
      </c>
      <c r="CD42" s="265">
        <f t="shared" si="32"/>
        <v>570.82082988594891</v>
      </c>
      <c r="CE42" s="275">
        <f t="shared" si="32"/>
        <v>1790.8928771186861</v>
      </c>
      <c r="CF42" s="265">
        <f t="shared" si="32"/>
        <v>614.74842578981236</v>
      </c>
      <c r="CG42" s="275">
        <f t="shared" si="32"/>
        <v>2827.3150464835785</v>
      </c>
      <c r="CH42" s="265">
        <f t="shared" si="32"/>
        <v>955.55441853374464</v>
      </c>
      <c r="CK42" s="268">
        <f t="shared" ref="CK42:CR42" si="33">10^CK7</f>
        <v>322.46586003065522</v>
      </c>
      <c r="CL42" s="271">
        <f t="shared" si="33"/>
        <v>1746.1147344176277</v>
      </c>
      <c r="CM42" s="275">
        <f t="shared" si="33"/>
        <v>1997.0515232750636</v>
      </c>
      <c r="CN42" s="265">
        <f t="shared" si="33"/>
        <v>599.76844795244949</v>
      </c>
      <c r="CO42" s="275">
        <f t="shared" si="33"/>
        <v>2246.2662176988397</v>
      </c>
      <c r="CP42" s="265">
        <f t="shared" si="33"/>
        <v>643.92667446915107</v>
      </c>
      <c r="CQ42" s="275">
        <f t="shared" si="33"/>
        <v>4173.27105837217</v>
      </c>
      <c r="CR42" s="265">
        <f t="shared" si="33"/>
        <v>1171.6019902668024</v>
      </c>
      <c r="CV42" s="268">
        <f t="shared" si="10"/>
        <v>506.92640475863863</v>
      </c>
      <c r="CW42" s="271">
        <f t="shared" si="10"/>
        <v>2772.2197783292263</v>
      </c>
      <c r="CX42" s="275"/>
      <c r="CY42" s="265"/>
      <c r="CZ42" s="275"/>
      <c r="DA42" s="265"/>
      <c r="DB42" s="275"/>
      <c r="DC42" s="265"/>
      <c r="DG42" s="268">
        <f t="shared" si="11"/>
        <v>704.10685455456826</v>
      </c>
      <c r="DH42" s="271">
        <f t="shared" si="11"/>
        <v>1585.3909770097041</v>
      </c>
      <c r="DI42" s="275"/>
      <c r="DJ42" s="265"/>
      <c r="DK42" s="275"/>
      <c r="DL42" s="265"/>
      <c r="DM42" s="275"/>
      <c r="DN42" s="265"/>
      <c r="DP42" s="268">
        <f t="shared" si="12"/>
        <v>569.42306812869526</v>
      </c>
      <c r="DQ42" s="271">
        <f t="shared" si="12"/>
        <v>1558.3876777935918</v>
      </c>
      <c r="DR42" s="275"/>
      <c r="DS42" s="265"/>
      <c r="DT42" s="275"/>
      <c r="DU42" s="265"/>
      <c r="DV42" s="275"/>
      <c r="DW42" s="265"/>
      <c r="DY42" s="268">
        <f t="shared" si="13"/>
        <v>681.57657750896715</v>
      </c>
      <c r="DZ42" s="271">
        <f t="shared" si="13"/>
        <v>2030.9390555345874</v>
      </c>
      <c r="EA42" s="275"/>
      <c r="EB42" s="265"/>
      <c r="EC42" s="275"/>
      <c r="ED42" s="265"/>
      <c r="EE42" s="275"/>
      <c r="EF42" s="265"/>
    </row>
    <row r="43" spans="1:136">
      <c r="B43" s="268">
        <f t="shared" ref="B43:I43" si="34">10^B8</f>
        <v>1708.6863133936479</v>
      </c>
      <c r="C43" s="271">
        <f t="shared" si="34"/>
        <v>4204.1931461839404</v>
      </c>
      <c r="D43" s="275">
        <f t="shared" si="34"/>
        <v>6996.4001379792253</v>
      </c>
      <c r="E43" s="265">
        <f t="shared" si="34"/>
        <v>2930.9888002313023</v>
      </c>
      <c r="F43" s="275">
        <f t="shared" si="34"/>
        <v>8977.4976880098129</v>
      </c>
      <c r="G43" s="265">
        <f t="shared" si="34"/>
        <v>3690.3089923734424</v>
      </c>
      <c r="H43" s="275">
        <f t="shared" si="34"/>
        <v>14322.845386583069</v>
      </c>
      <c r="I43" s="265">
        <f t="shared" si="34"/>
        <v>5670.1246795232983</v>
      </c>
      <c r="K43" s="268">
        <f t="shared" ref="K43:R43" si="35">10^K8</f>
        <v>1568.4902252954537</v>
      </c>
      <c r="L43" s="271">
        <f t="shared" si="35"/>
        <v>4070.5869852268374</v>
      </c>
      <c r="M43" s="275">
        <f t="shared" si="35"/>
        <v>5757.3225010401802</v>
      </c>
      <c r="N43" s="265">
        <f t="shared" si="35"/>
        <v>2140.5729097569947</v>
      </c>
      <c r="O43" s="275">
        <f t="shared" si="35"/>
        <v>6876.9484018798839</v>
      </c>
      <c r="P43" s="265">
        <f t="shared" si="35"/>
        <v>2563.771511228415</v>
      </c>
      <c r="Q43" s="275">
        <f t="shared" si="35"/>
        <v>12409.644915767338</v>
      </c>
      <c r="R43" s="265">
        <f t="shared" si="35"/>
        <v>4441.6395970841631</v>
      </c>
      <c r="T43" s="268">
        <f t="shared" ref="T43:AA43" si="36">10^T8</f>
        <v>1455.0876918672766</v>
      </c>
      <c r="U43" s="271">
        <f t="shared" si="36"/>
        <v>2077.1747192724411</v>
      </c>
      <c r="V43" s="275">
        <f t="shared" si="36"/>
        <v>2887.714864925566</v>
      </c>
      <c r="W43" s="265">
        <f t="shared" si="36"/>
        <v>1242.1829894843613</v>
      </c>
      <c r="X43" s="275">
        <f t="shared" si="36"/>
        <v>3458.1664045099856</v>
      </c>
      <c r="Y43" s="265">
        <f t="shared" si="36"/>
        <v>1492.7813061813558</v>
      </c>
      <c r="Z43" s="275">
        <f t="shared" si="36"/>
        <v>6292.4696769717712</v>
      </c>
      <c r="AA43" s="265">
        <f t="shared" si="36"/>
        <v>2653.2439589935689</v>
      </c>
      <c r="AC43" s="268">
        <f t="shared" ref="AC43:AJ43" si="37">10^AC8</f>
        <v>1942.4626622080868</v>
      </c>
      <c r="AD43" s="271">
        <f t="shared" si="37"/>
        <v>4248.704395684882</v>
      </c>
      <c r="AE43" s="275">
        <f t="shared" si="37"/>
        <v>6012.7773037721227</v>
      </c>
      <c r="AF43" s="265">
        <f t="shared" si="37"/>
        <v>2140.4782833269564</v>
      </c>
      <c r="AG43" s="275">
        <f t="shared" si="37"/>
        <v>3458.1664045099856</v>
      </c>
      <c r="AH43" s="265">
        <f t="shared" si="37"/>
        <v>2562.9187651209086</v>
      </c>
      <c r="AI43" s="275">
        <f t="shared" si="37"/>
        <v>6292.4696769717712</v>
      </c>
      <c r="AJ43" s="265">
        <f t="shared" si="37"/>
        <v>4433.1819663830393</v>
      </c>
      <c r="AL43" s="268">
        <f t="shared" ref="AL43:AS43" si="38">10^AL8</f>
        <v>2051.6755804627169</v>
      </c>
      <c r="AM43" s="271">
        <f t="shared" si="38"/>
        <v>4033.0783853779481</v>
      </c>
      <c r="AN43" s="275">
        <f t="shared" si="38"/>
        <v>5520.3125388624103</v>
      </c>
      <c r="AO43" s="265">
        <f t="shared" si="38"/>
        <v>2009.6930289773172</v>
      </c>
      <c r="AP43" s="275">
        <f t="shared" si="38"/>
        <v>6581.9015884591145</v>
      </c>
      <c r="AQ43" s="265">
        <f t="shared" si="38"/>
        <v>2408.4003334404019</v>
      </c>
      <c r="AR43" s="275">
        <f t="shared" si="38"/>
        <v>11806.206932406023</v>
      </c>
      <c r="AS43" s="265">
        <f t="shared" si="38"/>
        <v>4185.7735148764359</v>
      </c>
      <c r="AW43" s="268">
        <f t="shared" ref="AW43:BD43" si="39">10^AW8</f>
        <v>1697.3304453363157</v>
      </c>
      <c r="AX43" s="271">
        <f t="shared" si="39"/>
        <v>3629.2397148445039</v>
      </c>
      <c r="AY43" s="275">
        <f t="shared" si="39"/>
        <v>6448.3698448220875</v>
      </c>
      <c r="AZ43" s="265">
        <f t="shared" si="39"/>
        <v>2514.8667881810329</v>
      </c>
      <c r="BA43" s="275">
        <f t="shared" si="39"/>
        <v>7112.5789731253053</v>
      </c>
      <c r="BB43" s="265">
        <f t="shared" si="39"/>
        <v>2406.0146901338417</v>
      </c>
      <c r="BC43" s="275">
        <f t="shared" si="39"/>
        <v>10145.504587454341</v>
      </c>
      <c r="BD43" s="265">
        <f t="shared" si="39"/>
        <v>3421.0844589588223</v>
      </c>
      <c r="BG43" s="268">
        <f t="shared" ref="BG43:BN43" si="40">10^BG8</f>
        <v>1727.8219759405467</v>
      </c>
      <c r="BH43" s="271">
        <f t="shared" si="40"/>
        <v>4087.7215115153767</v>
      </c>
      <c r="BI43" s="275">
        <f t="shared" si="40"/>
        <v>6842.4353080004985</v>
      </c>
      <c r="BJ43" s="265">
        <f t="shared" si="40"/>
        <v>2677.1565725460987</v>
      </c>
      <c r="BK43" s="275">
        <f t="shared" si="40"/>
        <v>7542.4978949787392</v>
      </c>
      <c r="BL43" s="265">
        <f t="shared" si="40"/>
        <v>2791.1237177565913</v>
      </c>
      <c r="BM43" s="275">
        <f t="shared" si="40"/>
        <v>12816.11239490327</v>
      </c>
      <c r="BN43" s="265">
        <f t="shared" si="40"/>
        <v>4548.5096102369107</v>
      </c>
      <c r="BQ43" s="268">
        <f t="shared" ref="BQ43:BX43" si="41">10^BQ8</f>
        <v>648.96790279529614</v>
      </c>
      <c r="BR43" s="271">
        <f t="shared" si="41"/>
        <v>2392.5402393669001</v>
      </c>
      <c r="BS43" s="275">
        <f t="shared" si="41"/>
        <v>4243.190090442743</v>
      </c>
      <c r="BT43" s="265">
        <f t="shared" si="41"/>
        <v>1623.6695896635388</v>
      </c>
      <c r="BU43" s="275">
        <f t="shared" si="41"/>
        <v>4684.3602315235439</v>
      </c>
      <c r="BV43" s="265">
        <f t="shared" si="41"/>
        <v>1694.0618916493872</v>
      </c>
      <c r="BW43" s="275">
        <f t="shared" si="41"/>
        <v>6365.7504933441824</v>
      </c>
      <c r="BX43" s="265">
        <f t="shared" si="41"/>
        <v>2275.5688796462532</v>
      </c>
      <c r="CA43" s="268">
        <f t="shared" ref="CA43:CH43" si="42">10^CA8</f>
        <v>1061.1204260499505</v>
      </c>
      <c r="CB43" s="271">
        <f t="shared" si="42"/>
        <v>4684.3602315235439</v>
      </c>
      <c r="CC43" s="275">
        <f t="shared" si="42"/>
        <v>4640.763317017494</v>
      </c>
      <c r="CD43" s="265">
        <f t="shared" si="42"/>
        <v>1883.3184801959483</v>
      </c>
      <c r="CE43" s="275">
        <f t="shared" si="42"/>
        <v>5116.2983924962791</v>
      </c>
      <c r="CF43" s="265">
        <f t="shared" si="42"/>
        <v>1966.2619198182033</v>
      </c>
      <c r="CG43" s="275">
        <f t="shared" si="42"/>
        <v>7372.1863118828069</v>
      </c>
      <c r="CH43" s="265">
        <f t="shared" si="42"/>
        <v>2836.8913226855711</v>
      </c>
      <c r="CK43" s="268">
        <f t="shared" ref="CK43:CR43" si="43">10^CK8</f>
        <v>1008.2671149480974</v>
      </c>
      <c r="CL43" s="271">
        <f t="shared" si="43"/>
        <v>4581.8892258074811</v>
      </c>
      <c r="CM43" s="275">
        <f t="shared" si="43"/>
        <v>6403.7529872491668</v>
      </c>
      <c r="CN43" s="265">
        <f t="shared" si="43"/>
        <v>2179.4546881926808</v>
      </c>
      <c r="CO43" s="275">
        <f t="shared" si="43"/>
        <v>7079.0117117870332</v>
      </c>
      <c r="CP43" s="265">
        <f t="shared" si="43"/>
        <v>2272.6729711039952</v>
      </c>
      <c r="CQ43" s="275">
        <f t="shared" si="43"/>
        <v>11209.434067979962</v>
      </c>
      <c r="CR43" s="265">
        <f t="shared" si="43"/>
        <v>3473.5011595022797</v>
      </c>
      <c r="CV43" s="268">
        <f t="shared" si="10"/>
        <v>1576.2649163546291</v>
      </c>
      <c r="CW43" s="271">
        <f t="shared" si="10"/>
        <v>6652.2212031063273</v>
      </c>
      <c r="CX43" s="275"/>
      <c r="CY43" s="265"/>
      <c r="CZ43" s="275"/>
      <c r="DA43" s="265"/>
      <c r="DB43" s="275"/>
      <c r="DC43" s="265"/>
      <c r="DG43" s="268">
        <f t="shared" si="11"/>
        <v>2693.2618927516396</v>
      </c>
      <c r="DH43" s="271">
        <f t="shared" si="11"/>
        <v>4169.0103148309508</v>
      </c>
      <c r="DI43" s="275"/>
      <c r="DJ43" s="265"/>
      <c r="DK43" s="275"/>
      <c r="DL43" s="265"/>
      <c r="DM43" s="275"/>
      <c r="DN43" s="265"/>
      <c r="DP43" s="268">
        <f t="shared" si="12"/>
        <v>2204.7224691082861</v>
      </c>
      <c r="DQ43" s="271">
        <f t="shared" si="12"/>
        <v>4095.8454581270134</v>
      </c>
      <c r="DR43" s="275"/>
      <c r="DS43" s="265"/>
      <c r="DT43" s="275"/>
      <c r="DU43" s="265"/>
      <c r="DV43" s="275"/>
      <c r="DW43" s="265"/>
      <c r="DY43" s="268">
        <f t="shared" si="13"/>
        <v>2423.5989289743657</v>
      </c>
      <c r="DZ43" s="271">
        <f t="shared" si="13"/>
        <v>5163.0552640714495</v>
      </c>
      <c r="EA43" s="275"/>
      <c r="EB43" s="265"/>
      <c r="EC43" s="275"/>
      <c r="ED43" s="265"/>
      <c r="EE43" s="275"/>
      <c r="EF43" s="265"/>
    </row>
    <row r="44" spans="1:136">
      <c r="B44" s="268">
        <f t="shared" ref="B44:I44" si="44">10^B9</f>
        <v>2272.8561724239562</v>
      </c>
      <c r="C44" s="271">
        <f t="shared" si="44"/>
        <v>4870.730718875996</v>
      </c>
      <c r="D44" s="275">
        <f t="shared" si="44"/>
        <v>8820.5375985895989</v>
      </c>
      <c r="E44" s="265">
        <f t="shared" si="44"/>
        <v>3766.6348873181191</v>
      </c>
      <c r="F44" s="275">
        <f t="shared" si="44"/>
        <v>11030.440025495876</v>
      </c>
      <c r="G44" s="265">
        <f t="shared" si="44"/>
        <v>4607.8902913685897</v>
      </c>
      <c r="H44" s="275">
        <f t="shared" si="44"/>
        <v>16715.144402550002</v>
      </c>
      <c r="I44" s="265">
        <f t="shared" si="44"/>
        <v>6686.339579386904</v>
      </c>
      <c r="K44" s="268">
        <f t="shared" ref="K44:R44" si="45">10^K9</f>
        <v>2054.600918907815</v>
      </c>
      <c r="L44" s="271">
        <f t="shared" si="45"/>
        <v>4740.91087606979</v>
      </c>
      <c r="M44" s="275">
        <f t="shared" si="45"/>
        <v>7118.7576735608827</v>
      </c>
      <c r="N44" s="265">
        <f t="shared" si="45"/>
        <v>2712.2966071490632</v>
      </c>
      <c r="O44" s="275">
        <f t="shared" si="45"/>
        <v>8431.1791789308991</v>
      </c>
      <c r="P44" s="265">
        <f t="shared" si="45"/>
        <v>3215.0728354339212</v>
      </c>
      <c r="Q44" s="275">
        <f t="shared" si="45"/>
        <v>14520.021934286284</v>
      </c>
      <c r="R44" s="265">
        <f t="shared" si="45"/>
        <v>5263.7213967975094</v>
      </c>
      <c r="T44" s="268">
        <f t="shared" ref="T44:AA44" si="46">10^T9</f>
        <v>1878.8713616220532</v>
      </c>
      <c r="U44" s="271">
        <f t="shared" si="46"/>
        <v>2385.5722249074411</v>
      </c>
      <c r="V44" s="275">
        <f t="shared" si="46"/>
        <v>3582.1647396449953</v>
      </c>
      <c r="W44" s="265">
        <f t="shared" si="46"/>
        <v>1581.7112044411733</v>
      </c>
      <c r="X44" s="275">
        <f t="shared" si="46"/>
        <v>4253.0294622909132</v>
      </c>
      <c r="Y44" s="265">
        <f t="shared" si="46"/>
        <v>1886.4209105254445</v>
      </c>
      <c r="Z44" s="275">
        <f t="shared" si="46"/>
        <v>7380.9201030870199</v>
      </c>
      <c r="AA44" s="265">
        <f t="shared" si="46"/>
        <v>3185.9866688576317</v>
      </c>
      <c r="AC44" s="268">
        <f t="shared" ref="AC44:AJ44" si="47">10^AC9</f>
        <v>2510.6217853011972</v>
      </c>
      <c r="AD44" s="271">
        <f t="shared" si="47"/>
        <v>4882.0647404489864</v>
      </c>
      <c r="AE44" s="275">
        <f t="shared" si="47"/>
        <v>7426.7663208583344</v>
      </c>
      <c r="AF44" s="265">
        <f t="shared" si="47"/>
        <v>2711.0911493983413</v>
      </c>
      <c r="AG44" s="275">
        <f t="shared" si="47"/>
        <v>4253.0294622909132</v>
      </c>
      <c r="AH44" s="265">
        <f t="shared" si="47"/>
        <v>3212.3495023262753</v>
      </c>
      <c r="AI44" s="275">
        <f t="shared" si="47"/>
        <v>7380.9201030870199</v>
      </c>
      <c r="AJ44" s="265">
        <f t="shared" si="47"/>
        <v>5249.8544930263452</v>
      </c>
      <c r="AL44" s="268">
        <f t="shared" ref="AL44:AS44" si="48">10^AL9</f>
        <v>2601.0953527520269</v>
      </c>
      <c r="AM44" s="271">
        <f t="shared" si="48"/>
        <v>4634.2950572692644</v>
      </c>
      <c r="AN44" s="275">
        <f t="shared" si="48"/>
        <v>6810.7980124510132</v>
      </c>
      <c r="AO44" s="265">
        <f t="shared" si="48"/>
        <v>2548.4960841018669</v>
      </c>
      <c r="AP44" s="275">
        <f t="shared" si="48"/>
        <v>8052.5162500040333</v>
      </c>
      <c r="AQ44" s="265">
        <f t="shared" si="48"/>
        <v>3023.3609796835685</v>
      </c>
      <c r="AR44" s="275">
        <f t="shared" si="48"/>
        <v>13791.490821622867</v>
      </c>
      <c r="AS44" s="265">
        <f t="shared" si="48"/>
        <v>4967.9311919990196</v>
      </c>
      <c r="AW44" s="268">
        <f t="shared" ref="AW44:BD44" si="49">10^AW9</f>
        <v>2135.96054719841</v>
      </c>
      <c r="AX44" s="271">
        <f t="shared" si="49"/>
        <v>4190.1821595946103</v>
      </c>
      <c r="AY44" s="275">
        <f t="shared" si="49"/>
        <v>7758.8078089514884</v>
      </c>
      <c r="AZ44" s="265">
        <f t="shared" si="49"/>
        <v>3172.0674507276021</v>
      </c>
      <c r="BA44" s="275">
        <f t="shared" si="49"/>
        <v>8508.2656638071276</v>
      </c>
      <c r="BB44" s="265">
        <f t="shared" si="49"/>
        <v>2939.9777440083667</v>
      </c>
      <c r="BC44" s="275">
        <f t="shared" si="49"/>
        <v>11848.030194978403</v>
      </c>
      <c r="BD44" s="265">
        <f t="shared" si="49"/>
        <v>4059.8073937902218</v>
      </c>
      <c r="BG44" s="268">
        <f t="shared" ref="BG44:BN44" si="50">10^BG9</f>
        <v>2184.8672027282628</v>
      </c>
      <c r="BH44" s="271">
        <f t="shared" si="50"/>
        <v>4698.9359417454107</v>
      </c>
      <c r="BI44" s="275">
        <f t="shared" si="50"/>
        <v>8105.5742676506816</v>
      </c>
      <c r="BJ44" s="265">
        <f t="shared" si="50"/>
        <v>3231.9792828535083</v>
      </c>
      <c r="BK44" s="275">
        <f t="shared" si="50"/>
        <v>8882.9715583234338</v>
      </c>
      <c r="BL44" s="265">
        <f t="shared" si="50"/>
        <v>3345.6296619162108</v>
      </c>
      <c r="BM44" s="275">
        <f t="shared" si="50"/>
        <v>14410.873698453488</v>
      </c>
      <c r="BN44" s="265">
        <f t="shared" si="50"/>
        <v>5171.6056241180268</v>
      </c>
      <c r="BQ44" s="268">
        <f t="shared" ref="BQ44:BX44" si="51">10^BQ9</f>
        <v>776.19264226521796</v>
      </c>
      <c r="BR44" s="271">
        <f t="shared" si="51"/>
        <v>2763.0502875698999</v>
      </c>
      <c r="BS44" s="275">
        <f t="shared" si="51"/>
        <v>5117.3985290006785</v>
      </c>
      <c r="BT44" s="265">
        <f t="shared" si="51"/>
        <v>2007.1605293765713</v>
      </c>
      <c r="BU44" s="275">
        <f t="shared" si="51"/>
        <v>5616.2263135459925</v>
      </c>
      <c r="BV44" s="265">
        <f t="shared" si="51"/>
        <v>2080.1230726142044</v>
      </c>
      <c r="BW44" s="275">
        <f t="shared" si="51"/>
        <v>7456.1851328715929</v>
      </c>
      <c r="BX44" s="265">
        <f t="shared" si="51"/>
        <v>2723.9777939327719</v>
      </c>
      <c r="CA44" s="268">
        <f t="shared" ref="CA44:CH44" si="52">10^CA9</f>
        <v>1289.2034012890097</v>
      </c>
      <c r="CB44" s="271">
        <f t="shared" si="52"/>
        <v>5616.2263135459925</v>
      </c>
      <c r="CC44" s="275">
        <f t="shared" si="52"/>
        <v>5550.8402564415583</v>
      </c>
      <c r="CD44" s="265">
        <f t="shared" si="52"/>
        <v>2300.6821283097493</v>
      </c>
      <c r="CE44" s="275">
        <f t="shared" si="52"/>
        <v>6081.2552371797365</v>
      </c>
      <c r="CF44" s="265">
        <f t="shared" si="52"/>
        <v>2385.104147391713</v>
      </c>
      <c r="CG44" s="275">
        <f t="shared" si="52"/>
        <v>8543.4908222226823</v>
      </c>
      <c r="CH44" s="265">
        <f t="shared" si="52"/>
        <v>3362.2425964035833</v>
      </c>
      <c r="CK44" s="268">
        <f t="shared" ref="CK44:CR44" si="53">10^CK9</f>
        <v>1237.6757890420349</v>
      </c>
      <c r="CL44" s="271">
        <f t="shared" si="53"/>
        <v>5307.1998067627983</v>
      </c>
      <c r="CM44" s="275">
        <f t="shared" si="53"/>
        <v>7788.361776792849</v>
      </c>
      <c r="CN44" s="265">
        <f t="shared" si="53"/>
        <v>2701.9153847540101</v>
      </c>
      <c r="CO44" s="275">
        <f t="shared" si="53"/>
        <v>8558.2512990127489</v>
      </c>
      <c r="CP44" s="265">
        <f t="shared" si="53"/>
        <v>2798.0250362138654</v>
      </c>
      <c r="CQ44" s="275">
        <f t="shared" si="53"/>
        <v>13047.180000439654</v>
      </c>
      <c r="CR44" s="265">
        <f t="shared" si="53"/>
        <v>4099.4311626165818</v>
      </c>
      <c r="CV44" s="268">
        <f t="shared" si="10"/>
        <v>1902.4256140061555</v>
      </c>
      <c r="CW44" s="271">
        <f t="shared" si="10"/>
        <v>7576.755607295252</v>
      </c>
      <c r="CX44" s="275"/>
      <c r="CY44" s="265"/>
      <c r="CZ44" s="275"/>
      <c r="DA44" s="265"/>
      <c r="DB44" s="275"/>
      <c r="DC44" s="265"/>
      <c r="DG44" s="268">
        <f t="shared" si="11"/>
        <v>3317.1314650173267</v>
      </c>
      <c r="DH44" s="271">
        <f t="shared" si="11"/>
        <v>4831.7170408750962</v>
      </c>
      <c r="DI44" s="275"/>
      <c r="DJ44" s="265"/>
      <c r="DK44" s="275"/>
      <c r="DL44" s="265"/>
      <c r="DM44" s="275"/>
      <c r="DN44" s="265"/>
      <c r="DP44" s="268">
        <f t="shared" si="12"/>
        <v>2706.139023916759</v>
      </c>
      <c r="DQ44" s="271">
        <f t="shared" si="12"/>
        <v>4746.5407665989123</v>
      </c>
      <c r="DR44" s="275"/>
      <c r="DS44" s="265"/>
      <c r="DT44" s="275"/>
      <c r="DU44" s="265"/>
      <c r="DV44" s="275"/>
      <c r="DW44" s="265"/>
      <c r="DY44" s="268">
        <f t="shared" si="13"/>
        <v>2917.0596677472613</v>
      </c>
      <c r="DZ44" s="271">
        <f t="shared" si="13"/>
        <v>5944.3580485803786</v>
      </c>
      <c r="EA44" s="275"/>
      <c r="EB44" s="265"/>
      <c r="EC44" s="275"/>
      <c r="ED44" s="265"/>
      <c r="EE44" s="275"/>
      <c r="EF44" s="265"/>
    </row>
    <row r="45" spans="1:136">
      <c r="B45" s="268">
        <f t="shared" ref="B45:I45" si="54">10^B10</f>
        <v>2668.6493595629063</v>
      </c>
      <c r="C45" s="271">
        <f t="shared" si="54"/>
        <v>5290.0059042894518</v>
      </c>
      <c r="D45" s="275">
        <f t="shared" si="54"/>
        <v>10024.942167362258</v>
      </c>
      <c r="E45" s="265">
        <f t="shared" si="54"/>
        <v>4322.4258183735619</v>
      </c>
      <c r="F45" s="275">
        <f t="shared" si="54"/>
        <v>12350.401949514959</v>
      </c>
      <c r="G45" s="265">
        <f t="shared" si="54"/>
        <v>5200.5369017277517</v>
      </c>
      <c r="H45" s="275">
        <f t="shared" si="54"/>
        <v>18175.077328804658</v>
      </c>
      <c r="I45" s="265">
        <f t="shared" si="54"/>
        <v>7304.6039045859907</v>
      </c>
      <c r="K45" s="268">
        <f t="shared" ref="K45:R45" si="55">10^K10</f>
        <v>2395.2521595360445</v>
      </c>
      <c r="L45" s="271">
        <f t="shared" si="55"/>
        <v>5165.0637622771574</v>
      </c>
      <c r="M45" s="275">
        <f t="shared" si="55"/>
        <v>8034.7935434811461</v>
      </c>
      <c r="N45" s="265">
        <f t="shared" si="55"/>
        <v>3099.8370324436755</v>
      </c>
      <c r="O45" s="275">
        <f t="shared" si="55"/>
        <v>9462.573327857026</v>
      </c>
      <c r="P45" s="265">
        <f t="shared" si="55"/>
        <v>3650.0153600499925</v>
      </c>
      <c r="Q45" s="275">
        <f t="shared" si="55"/>
        <v>15842.500538651439</v>
      </c>
      <c r="R45" s="265">
        <f t="shared" si="55"/>
        <v>5778.7807451711033</v>
      </c>
      <c r="T45" s="268">
        <f t="shared" ref="T45:AA45" si="56">10^T10</f>
        <v>2174.0876600215602</v>
      </c>
      <c r="U45" s="271">
        <f t="shared" si="56"/>
        <v>2577.8653918096938</v>
      </c>
      <c r="V45" s="275">
        <f t="shared" si="56"/>
        <v>4050.6162742314918</v>
      </c>
      <c r="W45" s="265">
        <f t="shared" si="56"/>
        <v>1816.0853820970317</v>
      </c>
      <c r="X45" s="275">
        <f t="shared" si="56"/>
        <v>4781.82899045459</v>
      </c>
      <c r="Y45" s="265">
        <f t="shared" si="56"/>
        <v>2154.5342036727707</v>
      </c>
      <c r="Z45" s="275">
        <f t="shared" si="56"/>
        <v>8064.4542088888093</v>
      </c>
      <c r="AA45" s="265">
        <f t="shared" si="56"/>
        <v>3527.6405473248415</v>
      </c>
      <c r="AC45" s="268">
        <f t="shared" ref="AC45:AJ45" si="57">10^AC10</f>
        <v>2910.908561695403</v>
      </c>
      <c r="AD45" s="271">
        <f t="shared" si="57"/>
        <v>5277.1396897039094</v>
      </c>
      <c r="AE45" s="275">
        <f t="shared" si="57"/>
        <v>8377.3799555635433</v>
      </c>
      <c r="AF45" s="265">
        <f t="shared" si="57"/>
        <v>3097.5052472432012</v>
      </c>
      <c r="AG45" s="275">
        <f t="shared" si="57"/>
        <v>4781.82899045459</v>
      </c>
      <c r="AH45" s="265">
        <f t="shared" si="57"/>
        <v>3645.584056641113</v>
      </c>
      <c r="AI45" s="275">
        <f t="shared" si="57"/>
        <v>8064.4542088888093</v>
      </c>
      <c r="AJ45" s="265">
        <f t="shared" si="57"/>
        <v>5760.8987569023775</v>
      </c>
      <c r="AL45" s="268">
        <f t="shared" ref="AL45:AS45" si="58">10^AL10</f>
        <v>2978.9184769948406</v>
      </c>
      <c r="AM45" s="271">
        <f t="shared" si="58"/>
        <v>5009.3195565172136</v>
      </c>
      <c r="AN45" s="275">
        <f t="shared" si="58"/>
        <v>7677.6244484762319</v>
      </c>
      <c r="AO45" s="265">
        <f t="shared" si="58"/>
        <v>2914.4382865775488</v>
      </c>
      <c r="AP45" s="275">
        <f t="shared" si="58"/>
        <v>9026.8307060961179</v>
      </c>
      <c r="AQ45" s="265">
        <f t="shared" si="58"/>
        <v>3434.9207646102682</v>
      </c>
      <c r="AR45" s="275">
        <f t="shared" si="58"/>
        <v>15033.99189933006</v>
      </c>
      <c r="AS45" s="265">
        <f t="shared" si="58"/>
        <v>5459.2235985344823</v>
      </c>
      <c r="AW45" s="268">
        <f t="shared" ref="AW45:BD45" si="59">10^AW10</f>
        <v>2435.9775385181729</v>
      </c>
      <c r="AX45" s="271">
        <f t="shared" si="59"/>
        <v>4541.9718998621383</v>
      </c>
      <c r="AY45" s="275">
        <f t="shared" si="59"/>
        <v>8619.0932402370181</v>
      </c>
      <c r="AZ45" s="265">
        <f t="shared" si="59"/>
        <v>3625.4187575979859</v>
      </c>
      <c r="BA45" s="275">
        <f t="shared" si="59"/>
        <v>9416.9407807838343</v>
      </c>
      <c r="BB45" s="265">
        <f t="shared" si="59"/>
        <v>3291.1083337090431</v>
      </c>
      <c r="BC45" s="275">
        <f t="shared" si="59"/>
        <v>12924.541173282811</v>
      </c>
      <c r="BD45" s="265">
        <f t="shared" si="59"/>
        <v>4466.2873753681297</v>
      </c>
      <c r="BG45" s="268">
        <f t="shared" ref="BG45:BN45" si="60">10^BG10</f>
        <v>2498.8691620861646</v>
      </c>
      <c r="BH45" s="271">
        <f t="shared" si="60"/>
        <v>5080.4041708605537</v>
      </c>
      <c r="BI45" s="275">
        <f t="shared" si="60"/>
        <v>8931.529771823225</v>
      </c>
      <c r="BJ45" s="265">
        <f t="shared" si="60"/>
        <v>3596.1302609538493</v>
      </c>
      <c r="BK45" s="275">
        <f t="shared" si="60"/>
        <v>9752.6100415543733</v>
      </c>
      <c r="BL45" s="265">
        <f t="shared" si="60"/>
        <v>3707.2927040893178</v>
      </c>
      <c r="BM45" s="275">
        <f t="shared" si="60"/>
        <v>15389.711024185388</v>
      </c>
      <c r="BN45" s="265">
        <f t="shared" si="60"/>
        <v>5555.0135708588814</v>
      </c>
      <c r="BQ45" s="268">
        <f t="shared" ref="BQ45:BX45" si="61">10^BQ10</f>
        <v>860.7446999140036</v>
      </c>
      <c r="BR45" s="271">
        <f t="shared" si="61"/>
        <v>2995.4585548460136</v>
      </c>
      <c r="BS45" s="275">
        <f t="shared" si="61"/>
        <v>5692.3665861660402</v>
      </c>
      <c r="BT45" s="265">
        <f t="shared" si="61"/>
        <v>2264.1447800319661</v>
      </c>
      <c r="BU45" s="275">
        <f t="shared" si="61"/>
        <v>6224.0244627238799</v>
      </c>
      <c r="BV45" s="265">
        <f t="shared" si="61"/>
        <v>2337.0867321479514</v>
      </c>
      <c r="BW45" s="275">
        <f t="shared" si="61"/>
        <v>8150.1754421695805</v>
      </c>
      <c r="BX45" s="265">
        <f t="shared" si="61"/>
        <v>3015.3640475697202</v>
      </c>
      <c r="CA45" s="268">
        <f t="shared" ref="CA45:CH45" si="62">10^CA10</f>
        <v>1441.8116639398279</v>
      </c>
      <c r="CB45" s="271">
        <f t="shared" si="62"/>
        <v>6224.0244627238799</v>
      </c>
      <c r="CC45" s="275">
        <f t="shared" si="62"/>
        <v>6144.2982409017795</v>
      </c>
      <c r="CD45" s="265">
        <f t="shared" si="62"/>
        <v>2577.1371032252796</v>
      </c>
      <c r="CE45" s="275">
        <f t="shared" si="62"/>
        <v>6705.270731974405</v>
      </c>
      <c r="CF45" s="265">
        <f t="shared" si="62"/>
        <v>2660.6750255935108</v>
      </c>
      <c r="CG45" s="275">
        <f t="shared" si="62"/>
        <v>9276.9260464649669</v>
      </c>
      <c r="CH45" s="265">
        <f t="shared" si="62"/>
        <v>3697.7241338432759</v>
      </c>
      <c r="CK45" s="268">
        <f t="shared" ref="CK45:CR45" si="63">10^CK10</f>
        <v>1393.0810953773446</v>
      </c>
      <c r="CL45" s="271">
        <f t="shared" si="63"/>
        <v>5763.208052910988</v>
      </c>
      <c r="CM45" s="275">
        <f t="shared" si="63"/>
        <v>8703.865787391911</v>
      </c>
      <c r="CN45" s="265">
        <f t="shared" si="63"/>
        <v>3050.1101861742354</v>
      </c>
      <c r="CO45" s="275">
        <f t="shared" si="63"/>
        <v>9528.027498496971</v>
      </c>
      <c r="CP45" s="265">
        <f t="shared" si="63"/>
        <v>3145.7933099549587</v>
      </c>
      <c r="CQ45" s="275">
        <f t="shared" si="63"/>
        <v>14202.766851099803</v>
      </c>
      <c r="CR45" s="265">
        <f t="shared" si="63"/>
        <v>4495.784888822378</v>
      </c>
      <c r="CV45" s="268">
        <f t="shared" si="10"/>
        <v>2115.9695043396523</v>
      </c>
      <c r="CW45" s="271">
        <f t="shared" si="10"/>
        <v>8147.5747799500323</v>
      </c>
      <c r="CX45" s="275"/>
      <c r="CY45" s="265"/>
      <c r="CZ45" s="275"/>
      <c r="DA45" s="265"/>
      <c r="DB45" s="275"/>
      <c r="DC45" s="265"/>
      <c r="DG45" s="268">
        <f t="shared" si="11"/>
        <v>3722.8939579991975</v>
      </c>
      <c r="DH45" s="271">
        <f t="shared" si="11"/>
        <v>5248.6989169707422</v>
      </c>
      <c r="DI45" s="275"/>
      <c r="DJ45" s="265"/>
      <c r="DK45" s="275"/>
      <c r="DL45" s="265"/>
      <c r="DM45" s="275"/>
      <c r="DN45" s="265"/>
      <c r="DP45" s="268">
        <f t="shared" si="12"/>
        <v>3028.9353129795222</v>
      </c>
      <c r="DQ45" s="271">
        <f t="shared" si="12"/>
        <v>5155.9395536638731</v>
      </c>
      <c r="DR45" s="275"/>
      <c r="DS45" s="265"/>
      <c r="DT45" s="275"/>
      <c r="DU45" s="265"/>
      <c r="DV45" s="275"/>
      <c r="DW45" s="265"/>
      <c r="DY45" s="268">
        <f t="shared" si="13"/>
        <v>3228.8632535014726</v>
      </c>
      <c r="DZ45" s="271">
        <f t="shared" si="13"/>
        <v>6432.389465426324</v>
      </c>
      <c r="EA45" s="275"/>
      <c r="EB45" s="265"/>
      <c r="EC45" s="275"/>
      <c r="ED45" s="265"/>
      <c r="EE45" s="275"/>
      <c r="EF45" s="265"/>
    </row>
    <row r="46" spans="1:136">
      <c r="B46" s="268">
        <f t="shared" ref="B46:I46" si="64">10^B11</f>
        <v>2980.744032410088</v>
      </c>
      <c r="C46" s="271">
        <f t="shared" si="64"/>
        <v>5600.3726941878231</v>
      </c>
      <c r="D46" s="275">
        <f t="shared" si="64"/>
        <v>10939.62419129815</v>
      </c>
      <c r="E46" s="265">
        <f t="shared" si="64"/>
        <v>4745.3899552663042</v>
      </c>
      <c r="F46" s="275">
        <f t="shared" si="64"/>
        <v>13336.921109128243</v>
      </c>
      <c r="G46" s="265">
        <f t="shared" si="64"/>
        <v>5643.5394473895813</v>
      </c>
      <c r="H46" s="275">
        <f t="shared" si="64"/>
        <v>19232.666537897934</v>
      </c>
      <c r="I46" s="265">
        <f t="shared" si="64"/>
        <v>7750.4104191512552</v>
      </c>
      <c r="K46" s="268">
        <f t="shared" ref="K46:R46" si="65">10^K11</f>
        <v>2664.219477844254</v>
      </c>
      <c r="L46" s="271">
        <f t="shared" si="65"/>
        <v>5480.2098948133234</v>
      </c>
      <c r="M46" s="275">
        <f t="shared" si="65"/>
        <v>8740.8537843140748</v>
      </c>
      <c r="N46" s="265">
        <f t="shared" si="65"/>
        <v>3399.4153537342768</v>
      </c>
      <c r="O46" s="275">
        <f t="shared" si="65"/>
        <v>10250.255997287069</v>
      </c>
      <c r="P46" s="265">
        <f t="shared" si="65"/>
        <v>3982.9276163017471</v>
      </c>
      <c r="Q46" s="275">
        <f t="shared" si="65"/>
        <v>16816.640208418627</v>
      </c>
      <c r="R46" s="265">
        <f t="shared" si="65"/>
        <v>6157.5574205220028</v>
      </c>
      <c r="T46" s="268">
        <f t="shared" ref="T46:AA46" si="66">10^T11</f>
        <v>2406.3581508756383</v>
      </c>
      <c r="U46" s="271">
        <f t="shared" si="66"/>
        <v>2719.4308857439928</v>
      </c>
      <c r="V46" s="275">
        <f t="shared" si="66"/>
        <v>4412.2704962942389</v>
      </c>
      <c r="W46" s="265">
        <f t="shared" si="66"/>
        <v>1999.5465491255254</v>
      </c>
      <c r="X46" s="275">
        <f t="shared" si="66"/>
        <v>5186.3146930010116</v>
      </c>
      <c r="Y46" s="265">
        <f t="shared" si="66"/>
        <v>2362.5716249806997</v>
      </c>
      <c r="Z46" s="275">
        <f t="shared" si="66"/>
        <v>8568.6117746212258</v>
      </c>
      <c r="AA46" s="265">
        <f t="shared" si="66"/>
        <v>3782.8462335749559</v>
      </c>
      <c r="AC46" s="268">
        <f t="shared" ref="AC46:AJ46" si="67">10^AC11</f>
        <v>3228.202323773121</v>
      </c>
      <c r="AD46" s="271">
        <f t="shared" si="67"/>
        <v>5568.0641499360454</v>
      </c>
      <c r="AE46" s="275">
        <f t="shared" si="67"/>
        <v>9109.7148607431409</v>
      </c>
      <c r="AF46" s="265">
        <f t="shared" si="67"/>
        <v>3396.0123532599546</v>
      </c>
      <c r="AG46" s="275">
        <f t="shared" si="67"/>
        <v>5186.3146930010116</v>
      </c>
      <c r="AH46" s="265">
        <f t="shared" si="67"/>
        <v>3976.9461387558868</v>
      </c>
      <c r="AI46" s="275">
        <f t="shared" si="67"/>
        <v>8568.6117746212258</v>
      </c>
      <c r="AJ46" s="265">
        <f t="shared" si="67"/>
        <v>6136.4192070924237</v>
      </c>
      <c r="AL46" s="268">
        <f t="shared" ref="AL46:AS46" si="68">10^AL11</f>
        <v>3274.0073147411604</v>
      </c>
      <c r="AM46" s="271">
        <f t="shared" si="68"/>
        <v>5285.4793085422398</v>
      </c>
      <c r="AN46" s="275">
        <f t="shared" si="68"/>
        <v>8345.0493607194985</v>
      </c>
      <c r="AO46" s="265">
        <f t="shared" si="68"/>
        <v>3197.7074640660039</v>
      </c>
      <c r="AP46" s="275">
        <f t="shared" si="68"/>
        <v>9770.1689774281549</v>
      </c>
      <c r="AQ46" s="265">
        <f t="shared" si="68"/>
        <v>3750.407268610787</v>
      </c>
      <c r="AR46" s="275">
        <f t="shared" si="68"/>
        <v>15948.50908827389</v>
      </c>
      <c r="AS46" s="265">
        <f t="shared" si="68"/>
        <v>5821.1330644875325</v>
      </c>
      <c r="AW46" s="268">
        <f t="shared" ref="AW46:BD46" si="69">10^AW11</f>
        <v>2669.1602141699932</v>
      </c>
      <c r="AX46" s="271">
        <f t="shared" si="69"/>
        <v>4801.8980466749244</v>
      </c>
      <c r="AY46" s="275">
        <f t="shared" si="69"/>
        <v>9272.2476876662295</v>
      </c>
      <c r="AZ46" s="265">
        <f t="shared" si="69"/>
        <v>3981.3419481683172</v>
      </c>
      <c r="BA46" s="275">
        <f t="shared" si="69"/>
        <v>10103.079280233504</v>
      </c>
      <c r="BB46" s="265">
        <f t="shared" si="69"/>
        <v>3557.6862730484595</v>
      </c>
      <c r="BC46" s="275">
        <f t="shared" si="69"/>
        <v>13722.642093388899</v>
      </c>
      <c r="BD46" s="265">
        <f t="shared" si="69"/>
        <v>4768.6475944096355</v>
      </c>
      <c r="BG46" s="268">
        <f t="shared" ref="BG46:BN46" si="70">10^BG11</f>
        <v>2743.488496845167</v>
      </c>
      <c r="BH46" s="271">
        <f t="shared" si="70"/>
        <v>5361.4056942466341</v>
      </c>
      <c r="BI46" s="275">
        <f t="shared" si="70"/>
        <v>9558.2457934375034</v>
      </c>
      <c r="BJ46" s="265">
        <f t="shared" si="70"/>
        <v>3872.7386901354566</v>
      </c>
      <c r="BK46" s="275">
        <f t="shared" si="70"/>
        <v>10409.068106946388</v>
      </c>
      <c r="BL46" s="265">
        <f t="shared" si="70"/>
        <v>3980.9478297609289</v>
      </c>
      <c r="BM46" s="275">
        <f t="shared" si="70"/>
        <v>16102.784846075325</v>
      </c>
      <c r="BN46" s="265">
        <f t="shared" si="70"/>
        <v>5834.6103697030749</v>
      </c>
      <c r="BQ46" s="268">
        <f t="shared" ref="BQ46:BX46" si="71">10^BQ11</f>
        <v>925.60249021735717</v>
      </c>
      <c r="BR46" s="271">
        <f t="shared" si="71"/>
        <v>3167.1985251540746</v>
      </c>
      <c r="BS46" s="275">
        <f t="shared" si="71"/>
        <v>6129.4061723467312</v>
      </c>
      <c r="BT46" s="265">
        <f t="shared" si="71"/>
        <v>2461.7038625594041</v>
      </c>
      <c r="BU46" s="275">
        <f t="shared" si="71"/>
        <v>6683.4914825819942</v>
      </c>
      <c r="BV46" s="265">
        <f t="shared" si="71"/>
        <v>2533.7928880023719</v>
      </c>
      <c r="BW46" s="275">
        <f t="shared" si="71"/>
        <v>8666.7686939569412</v>
      </c>
      <c r="BX46" s="265">
        <f t="shared" si="71"/>
        <v>3235.121625010549</v>
      </c>
      <c r="CA46" s="268">
        <f t="shared" ref="CA46:CH46" si="72">10^CA11</f>
        <v>1559.1741181050477</v>
      </c>
      <c r="CB46" s="271">
        <f t="shared" si="72"/>
        <v>6683.4914825819942</v>
      </c>
      <c r="CC46" s="275">
        <f t="shared" si="72"/>
        <v>6592.7932911472462</v>
      </c>
      <c r="CD46" s="265">
        <f t="shared" si="72"/>
        <v>2788.2228584401205</v>
      </c>
      <c r="CE46" s="275">
        <f t="shared" si="72"/>
        <v>7174.2910291860735</v>
      </c>
      <c r="CF46" s="265">
        <f t="shared" si="72"/>
        <v>2870.2022197478877</v>
      </c>
      <c r="CG46" s="275">
        <f t="shared" si="72"/>
        <v>9817.3559313999122</v>
      </c>
      <c r="CH46" s="265">
        <f t="shared" si="72"/>
        <v>3947.9546721489055</v>
      </c>
      <c r="CK46" s="268">
        <f t="shared" ref="CK46:CR46" si="73">10^CK11</f>
        <v>1513.5659982226543</v>
      </c>
      <c r="CL46" s="271">
        <f t="shared" si="73"/>
        <v>6100.6523555192098</v>
      </c>
      <c r="CM46" s="275">
        <f t="shared" si="73"/>
        <v>9401.9962086979413</v>
      </c>
      <c r="CN46" s="265">
        <f t="shared" si="73"/>
        <v>3316.6698016436112</v>
      </c>
      <c r="CO46" s="275">
        <f t="shared" si="73"/>
        <v>10263.414016302631</v>
      </c>
      <c r="CP46" s="265">
        <f t="shared" si="73"/>
        <v>3410.9066714514247</v>
      </c>
      <c r="CQ46" s="275">
        <f t="shared" si="73"/>
        <v>15056.696523438461</v>
      </c>
      <c r="CR46" s="265">
        <f t="shared" si="73"/>
        <v>4789.7899332275128</v>
      </c>
      <c r="CV46" s="268">
        <f t="shared" si="10"/>
        <v>2277.7731524649635</v>
      </c>
      <c r="CW46" s="271">
        <f t="shared" si="10"/>
        <v>8565.2230193820997</v>
      </c>
      <c r="CX46" s="275"/>
      <c r="CY46" s="265"/>
      <c r="CZ46" s="275"/>
      <c r="DA46" s="265"/>
      <c r="DB46" s="275"/>
      <c r="DC46" s="265"/>
      <c r="DG46" s="268">
        <f t="shared" si="11"/>
        <v>4028.2138482582313</v>
      </c>
      <c r="DH46" s="271">
        <f t="shared" si="11"/>
        <v>5557.4208156839304</v>
      </c>
      <c r="DI46" s="275"/>
      <c r="DJ46" s="265"/>
      <c r="DK46" s="275"/>
      <c r="DL46" s="265"/>
      <c r="DM46" s="275"/>
      <c r="DN46" s="265"/>
      <c r="DP46" s="268">
        <f t="shared" si="12"/>
        <v>3270.1065378799253</v>
      </c>
      <c r="DQ46" s="271">
        <f t="shared" si="12"/>
        <v>5459.0356493806612</v>
      </c>
      <c r="DR46" s="275"/>
      <c r="DS46" s="265"/>
      <c r="DT46" s="275"/>
      <c r="DU46" s="265"/>
      <c r="DV46" s="275"/>
      <c r="DW46" s="265"/>
      <c r="DY46" s="268">
        <f t="shared" si="13"/>
        <v>3459.3233676243221</v>
      </c>
      <c r="DZ46" s="271">
        <f t="shared" si="13"/>
        <v>6792.0655611527527</v>
      </c>
      <c r="EA46" s="275"/>
      <c r="EB46" s="265"/>
      <c r="EC46" s="275"/>
      <c r="ED46" s="265"/>
      <c r="EE46" s="275"/>
      <c r="EF46" s="265"/>
    </row>
    <row r="47" spans="1:136">
      <c r="B47" s="268">
        <f t="shared" ref="B47:I47" si="74">10^B12</f>
        <v>3241.1515145176131</v>
      </c>
      <c r="C47" s="271">
        <f t="shared" si="74"/>
        <v>5848.3359420046136</v>
      </c>
      <c r="D47" s="275">
        <f t="shared" si="74"/>
        <v>11682.50333531662</v>
      </c>
      <c r="E47" s="265">
        <f t="shared" si="74"/>
        <v>5088.9211619967555</v>
      </c>
      <c r="F47" s="275">
        <f t="shared" si="74"/>
        <v>14129.100540030375</v>
      </c>
      <c r="G47" s="265">
        <f t="shared" si="74"/>
        <v>5998.7754266882093</v>
      </c>
      <c r="H47" s="275">
        <f t="shared" si="74"/>
        <v>20063.36750979408</v>
      </c>
      <c r="I47" s="265">
        <f t="shared" si="74"/>
        <v>8098.9037274892898</v>
      </c>
      <c r="K47" s="268">
        <f t="shared" ref="K47:R47" si="75">10^K12</f>
        <v>2889.0851917217883</v>
      </c>
      <c r="L47" s="271">
        <f t="shared" si="75"/>
        <v>5732.678430209</v>
      </c>
      <c r="M47" s="275">
        <f t="shared" si="75"/>
        <v>9321.2688652127345</v>
      </c>
      <c r="N47" s="265">
        <f t="shared" si="75"/>
        <v>3645.9862348964784</v>
      </c>
      <c r="O47" s="275">
        <f t="shared" si="75"/>
        <v>10893.253524885999</v>
      </c>
      <c r="P47" s="265">
        <f t="shared" si="75"/>
        <v>4254.8894678076422</v>
      </c>
      <c r="Q47" s="275">
        <f t="shared" si="75"/>
        <v>17591.067212029579</v>
      </c>
      <c r="R47" s="265">
        <f t="shared" si="75"/>
        <v>6458.1010339989143</v>
      </c>
      <c r="T47" s="268">
        <f t="shared" ref="T47:AA47" si="76">10^T12</f>
        <v>2600.0556370009263</v>
      </c>
      <c r="U47" s="271">
        <f t="shared" si="76"/>
        <v>2832.0812275357612</v>
      </c>
      <c r="V47" s="275">
        <f t="shared" si="76"/>
        <v>4709.9191381604769</v>
      </c>
      <c r="W47" s="265">
        <f t="shared" si="76"/>
        <v>2152.0313763791564</v>
      </c>
      <c r="X47" s="275">
        <f t="shared" si="76"/>
        <v>5516.8846060171645</v>
      </c>
      <c r="Y47" s="265">
        <f t="shared" si="76"/>
        <v>2534.3411353631377</v>
      </c>
      <c r="Z47" s="275">
        <f t="shared" si="76"/>
        <v>8969.7951741906891</v>
      </c>
      <c r="AA47" s="265">
        <f t="shared" si="76"/>
        <v>3987.7619515843985</v>
      </c>
      <c r="AC47" s="268">
        <f t="shared" ref="AC47:AJ47" si="77">10^AC12</f>
        <v>3494.2768693985568</v>
      </c>
      <c r="AD47" s="271">
        <f t="shared" si="77"/>
        <v>5799.6075736397215</v>
      </c>
      <c r="AE47" s="275">
        <f t="shared" si="77"/>
        <v>9711.5031020231563</v>
      </c>
      <c r="AF47" s="265">
        <f t="shared" si="77"/>
        <v>3641.5724099160543</v>
      </c>
      <c r="AG47" s="275">
        <f t="shared" si="77"/>
        <v>5516.8846060171645</v>
      </c>
      <c r="AH47" s="265">
        <f t="shared" si="77"/>
        <v>4247.4872174314405</v>
      </c>
      <c r="AI47" s="275">
        <f t="shared" si="77"/>
        <v>8969.7951741906891</v>
      </c>
      <c r="AJ47" s="265">
        <f t="shared" si="77"/>
        <v>6434.1978731616364</v>
      </c>
      <c r="AL47" s="268">
        <f t="shared" ref="AL47:AS47" si="78">10^AL12</f>
        <v>3518.8763439609838</v>
      </c>
      <c r="AM47" s="271">
        <f t="shared" si="78"/>
        <v>5505.2716712126412</v>
      </c>
      <c r="AN47" s="275">
        <f t="shared" si="78"/>
        <v>8893.2829196151142</v>
      </c>
      <c r="AO47" s="265">
        <f t="shared" si="78"/>
        <v>3431.1050344394762</v>
      </c>
      <c r="AP47" s="275">
        <f t="shared" si="78"/>
        <v>10376.522986240687</v>
      </c>
      <c r="AQ47" s="265">
        <f t="shared" si="78"/>
        <v>4008.435165680959</v>
      </c>
      <c r="AR47" s="275">
        <f t="shared" si="78"/>
        <v>16675.132011878199</v>
      </c>
      <c r="AS47" s="265">
        <f t="shared" si="78"/>
        <v>6108.6612209457153</v>
      </c>
      <c r="AW47" s="268">
        <f t="shared" ref="AW47:BD47" si="79">10^AW12</f>
        <v>2861.8151747919756</v>
      </c>
      <c r="AX47" s="271">
        <f t="shared" si="79"/>
        <v>5009.2820808140359</v>
      </c>
      <c r="AY47" s="275">
        <f t="shared" si="79"/>
        <v>9803.3822769391518</v>
      </c>
      <c r="AZ47" s="265">
        <f t="shared" si="79"/>
        <v>4278.3342723458527</v>
      </c>
      <c r="BA47" s="275">
        <f t="shared" si="79"/>
        <v>10658.743763658778</v>
      </c>
      <c r="BB47" s="265">
        <f t="shared" si="79"/>
        <v>3774.3384095447241</v>
      </c>
      <c r="BC47" s="275">
        <f t="shared" si="79"/>
        <v>14360.371470502598</v>
      </c>
      <c r="BD47" s="265">
        <f t="shared" si="79"/>
        <v>5010.7630775441276</v>
      </c>
      <c r="BG47" s="268">
        <f t="shared" ref="BG47:BN47" si="80">10^BG12</f>
        <v>2945.8826675597179</v>
      </c>
      <c r="BH47" s="271">
        <f t="shared" si="80"/>
        <v>5585.1082648899874</v>
      </c>
      <c r="BI47" s="275">
        <f t="shared" si="80"/>
        <v>10068.166752420442</v>
      </c>
      <c r="BJ47" s="265">
        <f t="shared" si="80"/>
        <v>4097.8293909561098</v>
      </c>
      <c r="BK47" s="275">
        <f t="shared" si="80"/>
        <v>10941.111035319138</v>
      </c>
      <c r="BL47" s="265">
        <f t="shared" si="80"/>
        <v>4203.0126442454348</v>
      </c>
      <c r="BM47" s="275">
        <f t="shared" si="80"/>
        <v>16665.627312361303</v>
      </c>
      <c r="BN47" s="265">
        <f t="shared" si="80"/>
        <v>6055.4163025386242</v>
      </c>
      <c r="BQ47" s="268">
        <f t="shared" ref="BQ47:BX47" si="81">10^BQ12</f>
        <v>978.81369423093088</v>
      </c>
      <c r="BR47" s="271">
        <f t="shared" si="81"/>
        <v>3304.2345981715912</v>
      </c>
      <c r="BS47" s="275">
        <f t="shared" si="81"/>
        <v>6485.1013659343444</v>
      </c>
      <c r="BT47" s="265">
        <f t="shared" si="81"/>
        <v>2623.7978085739473</v>
      </c>
      <c r="BU47" s="275">
        <f t="shared" si="81"/>
        <v>7055.8957152900775</v>
      </c>
      <c r="BV47" s="265">
        <f t="shared" si="81"/>
        <v>2694.6861765537947</v>
      </c>
      <c r="BW47" s="275">
        <f t="shared" si="81"/>
        <v>9080.7716508127396</v>
      </c>
      <c r="BX47" s="265">
        <f t="shared" si="81"/>
        <v>3412.9329693765694</v>
      </c>
      <c r="CA47" s="268">
        <f t="shared" ref="CA47:CH47" si="82">10^CA12</f>
        <v>1655.5576060388876</v>
      </c>
      <c r="CB47" s="271">
        <f t="shared" si="82"/>
        <v>7055.8957152900775</v>
      </c>
      <c r="CC47" s="275">
        <f t="shared" si="82"/>
        <v>6956.1681398082401</v>
      </c>
      <c r="CD47" s="265">
        <f t="shared" si="82"/>
        <v>2960.5990110118523</v>
      </c>
      <c r="CE47" s="275">
        <f t="shared" si="82"/>
        <v>7552.7367561018455</v>
      </c>
      <c r="CF47" s="265">
        <f t="shared" si="82"/>
        <v>3040.7818542696659</v>
      </c>
      <c r="CG47" s="275">
        <f t="shared" si="82"/>
        <v>10247.256118269359</v>
      </c>
      <c r="CH47" s="265">
        <f t="shared" si="82"/>
        <v>4148.7866948288083</v>
      </c>
      <c r="CK47" s="268">
        <f t="shared" ref="CK47:CR47" si="83">10^CK12</f>
        <v>1613.1166507811661</v>
      </c>
      <c r="CL47" s="271">
        <f t="shared" si="83"/>
        <v>6370.1807841557702</v>
      </c>
      <c r="CM47" s="275">
        <f t="shared" si="83"/>
        <v>9971.508296169226</v>
      </c>
      <c r="CN47" s="265">
        <f t="shared" si="83"/>
        <v>3534.6217409392257</v>
      </c>
      <c r="CO47" s="275">
        <f t="shared" si="83"/>
        <v>10860.791374690298</v>
      </c>
      <c r="CP47" s="265">
        <f t="shared" si="83"/>
        <v>3627.0120005245039</v>
      </c>
      <c r="CQ47" s="275">
        <f t="shared" si="83"/>
        <v>15737.487314468495</v>
      </c>
      <c r="CR47" s="265">
        <f t="shared" si="83"/>
        <v>5024.7779202450001</v>
      </c>
      <c r="CV47" s="268">
        <f t="shared" si="10"/>
        <v>2409.1430445215788</v>
      </c>
      <c r="CW47" s="271">
        <f t="shared" si="10"/>
        <v>8896.0676913233674</v>
      </c>
      <c r="CX47" s="275"/>
      <c r="CY47" s="265"/>
      <c r="CZ47" s="275"/>
      <c r="DA47" s="265"/>
      <c r="DB47" s="275"/>
      <c r="DC47" s="265"/>
      <c r="DG47" s="268">
        <f t="shared" si="11"/>
        <v>4274.5184742654255</v>
      </c>
      <c r="DH47" s="271">
        <f t="shared" si="11"/>
        <v>5804.1002423835353</v>
      </c>
      <c r="DI47" s="275"/>
      <c r="DJ47" s="265"/>
      <c r="DK47" s="275"/>
      <c r="DL47" s="265"/>
      <c r="DM47" s="275"/>
      <c r="DN47" s="265"/>
      <c r="DP47" s="268">
        <f t="shared" si="12"/>
        <v>3463.593254196428</v>
      </c>
      <c r="DQ47" s="271">
        <f t="shared" si="12"/>
        <v>5701.2132520037185</v>
      </c>
      <c r="DR47" s="275"/>
      <c r="DS47" s="265"/>
      <c r="DT47" s="275"/>
      <c r="DU47" s="265"/>
      <c r="DV47" s="275"/>
      <c r="DW47" s="265"/>
      <c r="DY47" s="268">
        <f t="shared" si="13"/>
        <v>3642.8529822562023</v>
      </c>
      <c r="DZ47" s="271">
        <f t="shared" si="13"/>
        <v>7078.4989057487073</v>
      </c>
      <c r="EA47" s="275"/>
      <c r="EB47" s="265"/>
      <c r="EC47" s="275"/>
      <c r="ED47" s="265"/>
      <c r="EE47" s="275"/>
      <c r="EF47" s="265"/>
    </row>
    <row r="48" spans="1:136">
      <c r="B48" s="268">
        <f t="shared" ref="B48:I48" si="84">10^B13</f>
        <v>3465.9312424468399</v>
      </c>
      <c r="C48" s="271">
        <f t="shared" si="84"/>
        <v>6055.5379429758577</v>
      </c>
      <c r="D48" s="275">
        <f t="shared" si="84"/>
        <v>12310.504258140561</v>
      </c>
      <c r="E48" s="265">
        <f t="shared" si="84"/>
        <v>5379.0509661028836</v>
      </c>
      <c r="F48" s="275">
        <f t="shared" si="84"/>
        <v>14792.965340848634</v>
      </c>
      <c r="G48" s="265">
        <f t="shared" si="84"/>
        <v>6295.8508068788205</v>
      </c>
      <c r="H48" s="275">
        <f t="shared" si="84"/>
        <v>20747.81411944265</v>
      </c>
      <c r="I48" s="265">
        <f t="shared" si="84"/>
        <v>8384.7110921812837</v>
      </c>
      <c r="K48" s="268">
        <f t="shared" ref="K48:R48" si="85">10^K13</f>
        <v>3083.6064202755279</v>
      </c>
      <c r="L48" s="271">
        <f t="shared" si="85"/>
        <v>5944.0995269401128</v>
      </c>
      <c r="M48" s="275">
        <f t="shared" si="85"/>
        <v>9816.9543494530935</v>
      </c>
      <c r="N48" s="265">
        <f t="shared" si="85"/>
        <v>3856.6478818476389</v>
      </c>
      <c r="O48" s="275">
        <f t="shared" si="85"/>
        <v>11439.282289721481</v>
      </c>
      <c r="P48" s="265">
        <f t="shared" si="85"/>
        <v>4485.8417159257342</v>
      </c>
      <c r="Q48" s="275">
        <f t="shared" si="85"/>
        <v>18235.116762487272</v>
      </c>
      <c r="R48" s="265">
        <f t="shared" si="85"/>
        <v>6707.5610539950703</v>
      </c>
      <c r="T48" s="268">
        <f t="shared" ref="T48:AA48" si="86">10^T13</f>
        <v>2767.2873515899569</v>
      </c>
      <c r="U48" s="271">
        <f t="shared" si="86"/>
        <v>2925.9180212931078</v>
      </c>
      <c r="V48" s="275">
        <f t="shared" si="86"/>
        <v>4964.3542475545682</v>
      </c>
      <c r="W48" s="265">
        <f t="shared" si="86"/>
        <v>2283.3710813229077</v>
      </c>
      <c r="X48" s="275">
        <f t="shared" si="86"/>
        <v>5797.8583467005137</v>
      </c>
      <c r="Y48" s="265">
        <f t="shared" si="86"/>
        <v>2681.5011772288758</v>
      </c>
      <c r="Z48" s="275">
        <f t="shared" si="86"/>
        <v>9303.6899979971149</v>
      </c>
      <c r="AA48" s="265">
        <f t="shared" si="86"/>
        <v>4159.4951372567884</v>
      </c>
      <c r="AC48" s="268">
        <f t="shared" ref="AC48:AJ48" si="87">10^AC13</f>
        <v>3725.0112174888641</v>
      </c>
      <c r="AD48" s="271">
        <f t="shared" si="87"/>
        <v>5992.5079826103001</v>
      </c>
      <c r="AE48" s="275">
        <f t="shared" si="87"/>
        <v>10225.290172672047</v>
      </c>
      <c r="AF48" s="265">
        <f t="shared" si="87"/>
        <v>3851.2790106262601</v>
      </c>
      <c r="AG48" s="275">
        <f t="shared" si="87"/>
        <v>5797.8583467005137</v>
      </c>
      <c r="AH48" s="265">
        <f t="shared" si="87"/>
        <v>4477.1248248993543</v>
      </c>
      <c r="AI48" s="275">
        <f t="shared" si="87"/>
        <v>9303.6899979971149</v>
      </c>
      <c r="AJ48" s="265">
        <f t="shared" si="87"/>
        <v>6681.2420266034696</v>
      </c>
      <c r="AL48" s="268">
        <f t="shared" ref="AL48:AS48" si="88">10^AL13</f>
        <v>3729.5220897925842</v>
      </c>
      <c r="AM48" s="271">
        <f t="shared" si="88"/>
        <v>5688.3821909136477</v>
      </c>
      <c r="AN48" s="275">
        <f t="shared" si="88"/>
        <v>9361.2027686805231</v>
      </c>
      <c r="AO48" s="265">
        <f t="shared" si="88"/>
        <v>3630.6895165583019</v>
      </c>
      <c r="AP48" s="275">
        <f t="shared" si="88"/>
        <v>10891.139346948907</v>
      </c>
      <c r="AQ48" s="265">
        <f t="shared" si="88"/>
        <v>4227.7665421057682</v>
      </c>
      <c r="AR48" s="275">
        <f t="shared" si="88"/>
        <v>17279.163992365149</v>
      </c>
      <c r="AS48" s="265">
        <f t="shared" si="88"/>
        <v>6347.56508968862</v>
      </c>
      <c r="AW48" s="268">
        <f t="shared" ref="AW48:BD48" si="89">10^AW13</f>
        <v>3026.8899097730591</v>
      </c>
      <c r="AX48" s="271">
        <f t="shared" si="89"/>
        <v>5182.3921816031307</v>
      </c>
      <c r="AY48" s="275">
        <f t="shared" si="89"/>
        <v>10253.180635199597</v>
      </c>
      <c r="AZ48" s="265">
        <f t="shared" si="89"/>
        <v>4535.2196811836211</v>
      </c>
      <c r="BA48" s="275">
        <f t="shared" si="89"/>
        <v>11127.754993751987</v>
      </c>
      <c r="BB48" s="265">
        <f t="shared" si="89"/>
        <v>3957.6691101299275</v>
      </c>
      <c r="BC48" s="275">
        <f t="shared" si="89"/>
        <v>14892.994129505632</v>
      </c>
      <c r="BD48" s="265">
        <f t="shared" si="89"/>
        <v>5213.2772642117552</v>
      </c>
      <c r="BG48" s="268">
        <f t="shared" ref="BG48:BN48" si="90">10^BG13</f>
        <v>3119.4690337560255</v>
      </c>
      <c r="BH48" s="271">
        <f t="shared" si="90"/>
        <v>5771.513817931148</v>
      </c>
      <c r="BI48" s="275">
        <f t="shared" si="90"/>
        <v>10500.463109588523</v>
      </c>
      <c r="BJ48" s="265">
        <f t="shared" si="90"/>
        <v>4288.5974870755454</v>
      </c>
      <c r="BK48" s="275">
        <f t="shared" si="90"/>
        <v>11390.746562167295</v>
      </c>
      <c r="BL48" s="265">
        <f t="shared" si="90"/>
        <v>4390.8061279987996</v>
      </c>
      <c r="BM48" s="275">
        <f t="shared" si="90"/>
        <v>17131.345735713832</v>
      </c>
      <c r="BN48" s="265">
        <f t="shared" si="90"/>
        <v>6238.1728708742457</v>
      </c>
      <c r="BQ48" s="268">
        <f t="shared" ref="BQ48:BX48" si="91">10^BQ13</f>
        <v>1024.2309797254636</v>
      </c>
      <c r="BR48" s="271">
        <f t="shared" si="91"/>
        <v>3418.6308364541042</v>
      </c>
      <c r="BS48" s="275">
        <f t="shared" si="91"/>
        <v>6786.5281125320107</v>
      </c>
      <c r="BT48" s="265">
        <f t="shared" si="91"/>
        <v>2762.0245356912151</v>
      </c>
      <c r="BU48" s="275">
        <f t="shared" si="91"/>
        <v>7370.4302481020795</v>
      </c>
      <c r="BV48" s="265">
        <f t="shared" si="91"/>
        <v>2831.5532842924949</v>
      </c>
      <c r="BW48" s="275">
        <f t="shared" si="91"/>
        <v>9427.3398083134271</v>
      </c>
      <c r="BX48" s="265">
        <f t="shared" si="91"/>
        <v>3562.9117654580923</v>
      </c>
      <c r="CA48" s="268">
        <f t="shared" ref="CA48:CH48" si="92">10^CA13</f>
        <v>1737.8429232627579</v>
      </c>
      <c r="CB48" s="271">
        <f t="shared" si="92"/>
        <v>7370.4302481020795</v>
      </c>
      <c r="CC48" s="275">
        <f t="shared" si="92"/>
        <v>7262.9433902088085</v>
      </c>
      <c r="CD48" s="265">
        <f t="shared" si="92"/>
        <v>3107.0715733630864</v>
      </c>
      <c r="CE48" s="275">
        <f t="shared" si="92"/>
        <v>7871.1782854464809</v>
      </c>
      <c r="CF48" s="265">
        <f t="shared" si="92"/>
        <v>3185.3792721839704</v>
      </c>
      <c r="CG48" s="275">
        <f t="shared" si="92"/>
        <v>10605.032290303127</v>
      </c>
      <c r="CH48" s="265">
        <f t="shared" si="92"/>
        <v>4317.1035990587216</v>
      </c>
      <c r="CK48" s="268">
        <f t="shared" ref="CK48:CR48" si="93">10^CK13</f>
        <v>1698.5212043415838</v>
      </c>
      <c r="CL48" s="271">
        <f t="shared" si="93"/>
        <v>6595.3575157382029</v>
      </c>
      <c r="CM48" s="275">
        <f t="shared" si="93"/>
        <v>10455.009779088925</v>
      </c>
      <c r="CN48" s="265">
        <f t="shared" si="93"/>
        <v>3719.9286460442418</v>
      </c>
      <c r="CO48" s="275">
        <f t="shared" si="93"/>
        <v>11366.22665513547</v>
      </c>
      <c r="CP48" s="265">
        <f t="shared" si="93"/>
        <v>3810.3072474807568</v>
      </c>
      <c r="CQ48" s="275">
        <f t="shared" si="93"/>
        <v>16305.1010475725</v>
      </c>
      <c r="CR48" s="265">
        <f t="shared" si="93"/>
        <v>5221.0662641880508</v>
      </c>
      <c r="CV48" s="268">
        <f t="shared" si="10"/>
        <v>2520.2543296699491</v>
      </c>
      <c r="CW48" s="271">
        <f t="shared" si="10"/>
        <v>9170.6789400629059</v>
      </c>
      <c r="CX48" s="275"/>
      <c r="CY48" s="265"/>
      <c r="CZ48" s="275"/>
      <c r="DA48" s="265"/>
      <c r="DB48" s="275"/>
      <c r="DC48" s="265"/>
      <c r="DG48" s="268">
        <f t="shared" si="11"/>
        <v>4481.6240357473189</v>
      </c>
      <c r="DH48" s="271">
        <f t="shared" si="11"/>
        <v>6010.2492265262044</v>
      </c>
      <c r="DI48" s="275"/>
      <c r="DJ48" s="265"/>
      <c r="DK48" s="275"/>
      <c r="DL48" s="265"/>
      <c r="DM48" s="275"/>
      <c r="DN48" s="265"/>
      <c r="DP48" s="268">
        <f t="shared" si="12"/>
        <v>3625.5536197068127</v>
      </c>
      <c r="DQ48" s="271">
        <f t="shared" si="12"/>
        <v>5903.5957722729299</v>
      </c>
      <c r="DR48" s="275"/>
      <c r="DS48" s="265"/>
      <c r="DT48" s="275"/>
      <c r="DU48" s="265"/>
      <c r="DV48" s="275"/>
      <c r="DW48" s="265"/>
      <c r="DY48" s="268">
        <f t="shared" si="13"/>
        <v>3795.6306015072937</v>
      </c>
      <c r="DZ48" s="271">
        <f t="shared" si="13"/>
        <v>7317.239237057428</v>
      </c>
      <c r="EA48" s="275"/>
      <c r="EB48" s="265"/>
      <c r="EC48" s="275"/>
      <c r="ED48" s="265"/>
      <c r="EE48" s="275"/>
      <c r="EF48" s="265"/>
    </row>
    <row r="49" spans="2:136">
      <c r="B49" s="268">
        <f t="shared" ref="B49:I49" si="94">10^B14</f>
        <v>3664.4322491050657</v>
      </c>
      <c r="C49" s="271">
        <f t="shared" si="94"/>
        <v>6233.8996187263156</v>
      </c>
      <c r="D49" s="275">
        <f t="shared" si="94"/>
        <v>12855.800875931729</v>
      </c>
      <c r="E49" s="265">
        <f t="shared" si="94"/>
        <v>5630.594551968954</v>
      </c>
      <c r="F49" s="275">
        <f t="shared" si="94"/>
        <v>15365.365033754477</v>
      </c>
      <c r="G49" s="265">
        <f t="shared" si="94"/>
        <v>6551.3772379490392</v>
      </c>
      <c r="H49" s="275">
        <f t="shared" si="94"/>
        <v>21329.946157042814</v>
      </c>
      <c r="I49" s="265">
        <f t="shared" si="94"/>
        <v>8626.7223025186413</v>
      </c>
      <c r="K49" s="268">
        <f t="shared" ref="K49:R49" si="95">10^K14</f>
        <v>3255.7635407753678</v>
      </c>
      <c r="L49" s="271">
        <f t="shared" si="95"/>
        <v>6126.4167341860248</v>
      </c>
      <c r="M49" s="275">
        <f t="shared" si="95"/>
        <v>10251.163897003822</v>
      </c>
      <c r="N49" s="265">
        <f t="shared" si="95"/>
        <v>4041.1723314661494</v>
      </c>
      <c r="O49" s="275">
        <f t="shared" si="95"/>
        <v>11915.313022305118</v>
      </c>
      <c r="P49" s="265">
        <f t="shared" si="95"/>
        <v>4687.1120827867198</v>
      </c>
      <c r="Q49" s="275">
        <f t="shared" si="95"/>
        <v>18787.018902688164</v>
      </c>
      <c r="R49" s="265">
        <f t="shared" si="95"/>
        <v>6920.9268881849512</v>
      </c>
      <c r="T49" s="268">
        <f t="shared" ref="T49:AA49" si="96">10^T14</f>
        <v>2915.0561171948766</v>
      </c>
      <c r="U49" s="271">
        <f t="shared" si="96"/>
        <v>3006.4848572170467</v>
      </c>
      <c r="V49" s="275">
        <f t="shared" si="96"/>
        <v>5187.4058137179027</v>
      </c>
      <c r="W49" s="265">
        <f t="shared" si="96"/>
        <v>2399.2206250545219</v>
      </c>
      <c r="X49" s="275">
        <f t="shared" si="96"/>
        <v>6042.9972142312699</v>
      </c>
      <c r="Y49" s="265">
        <f t="shared" si="96"/>
        <v>2810.7215416619874</v>
      </c>
      <c r="Z49" s="275">
        <f t="shared" si="96"/>
        <v>9589.9906199038833</v>
      </c>
      <c r="AA49" s="265">
        <f t="shared" si="96"/>
        <v>4307.5783419629615</v>
      </c>
      <c r="AC49" s="268">
        <f t="shared" ref="AC49:AJ49" si="97">10^AC14</f>
        <v>3929.6353494190535</v>
      </c>
      <c r="AD49" s="271">
        <f t="shared" si="97"/>
        <v>6158.148032250112</v>
      </c>
      <c r="AE49" s="275">
        <f t="shared" si="97"/>
        <v>10675.247224811023</v>
      </c>
      <c r="AF49" s="265">
        <f t="shared" si="97"/>
        <v>4034.8982102340319</v>
      </c>
      <c r="AG49" s="275">
        <f t="shared" si="97"/>
        <v>6042.9972142312699</v>
      </c>
      <c r="AH49" s="265">
        <f t="shared" si="97"/>
        <v>4677.1690612044449</v>
      </c>
      <c r="AI49" s="275">
        <f t="shared" si="97"/>
        <v>9589.9906199038833</v>
      </c>
      <c r="AJ49" s="265">
        <f t="shared" si="97"/>
        <v>6892.4551095575853</v>
      </c>
      <c r="AL49" s="268">
        <f t="shared" ref="AL49:AS49" si="98">10^AL14</f>
        <v>3915.1312801316158</v>
      </c>
      <c r="AM49" s="271">
        <f t="shared" si="98"/>
        <v>5845.6158418670602</v>
      </c>
      <c r="AN49" s="275">
        <f t="shared" si="98"/>
        <v>9770.8875880792184</v>
      </c>
      <c r="AO49" s="265">
        <f t="shared" si="98"/>
        <v>3805.6450567683451</v>
      </c>
      <c r="AP49" s="275">
        <f t="shared" si="98"/>
        <v>11339.574035513589</v>
      </c>
      <c r="AQ49" s="265">
        <f t="shared" si="98"/>
        <v>4419.0678633677462</v>
      </c>
      <c r="AR49" s="275">
        <f t="shared" si="98"/>
        <v>17796.591599902706</v>
      </c>
      <c r="AS49" s="265">
        <f t="shared" si="98"/>
        <v>6552.0798352941356</v>
      </c>
      <c r="AW49" s="268">
        <f t="shared" ref="AW49:BD49" si="99">10^AW14</f>
        <v>3171.8189397475549</v>
      </c>
      <c r="AX49" s="271">
        <f t="shared" si="99"/>
        <v>5331.277861055114</v>
      </c>
      <c r="AY49" s="275">
        <f t="shared" si="99"/>
        <v>10644.505715432768</v>
      </c>
      <c r="AZ49" s="265">
        <f t="shared" si="99"/>
        <v>4762.7685805959572</v>
      </c>
      <c r="BA49" s="275">
        <f t="shared" si="99"/>
        <v>11534.657426978605</v>
      </c>
      <c r="BB49" s="265">
        <f t="shared" si="99"/>
        <v>4117.0280951313825</v>
      </c>
      <c r="BC49" s="275">
        <f t="shared" si="99"/>
        <v>15351.077499755129</v>
      </c>
      <c r="BD49" s="265">
        <f t="shared" si="99"/>
        <v>5387.6471104552811</v>
      </c>
      <c r="BG49" s="268">
        <f t="shared" ref="BG49:BN49" si="100">10^BG14</f>
        <v>3271.9733936192242</v>
      </c>
      <c r="BH49" s="271">
        <f t="shared" si="100"/>
        <v>5931.603445105794</v>
      </c>
      <c r="BI49" s="275">
        <f t="shared" si="100"/>
        <v>10877.059065051213</v>
      </c>
      <c r="BJ49" s="265">
        <f t="shared" si="100"/>
        <v>4454.6972051588782</v>
      </c>
      <c r="BK49" s="275">
        <f t="shared" si="100"/>
        <v>11781.414715789584</v>
      </c>
      <c r="BL49" s="265">
        <f t="shared" si="100"/>
        <v>4554.0250689091235</v>
      </c>
      <c r="BM49" s="275">
        <f t="shared" si="100"/>
        <v>17528.917869133878</v>
      </c>
      <c r="BN49" s="265">
        <f t="shared" si="100"/>
        <v>6394.2139272651611</v>
      </c>
      <c r="BQ49" s="268">
        <f t="shared" ref="BQ49:BX49" si="101">10^BQ14</f>
        <v>1064.0237413597613</v>
      </c>
      <c r="BR49" s="271">
        <f t="shared" si="101"/>
        <v>3517.0243741395357</v>
      </c>
      <c r="BS49" s="275">
        <f t="shared" si="101"/>
        <v>7048.914432906764</v>
      </c>
      <c r="BT49" s="265">
        <f t="shared" si="101"/>
        <v>2882.9630131184813</v>
      </c>
      <c r="BU49" s="275">
        <f t="shared" si="101"/>
        <v>7643.4592295610883</v>
      </c>
      <c r="BV49" s="265">
        <f t="shared" si="101"/>
        <v>2951.0605433855621</v>
      </c>
      <c r="BW49" s="275">
        <f t="shared" si="101"/>
        <v>9725.9730845912127</v>
      </c>
      <c r="BX49" s="265">
        <f t="shared" si="101"/>
        <v>3692.9566644692341</v>
      </c>
      <c r="CA49" s="268">
        <f t="shared" ref="CA49:CH49" si="102">10^CA14</f>
        <v>1809.9244452495268</v>
      </c>
      <c r="CB49" s="271">
        <f t="shared" si="102"/>
        <v>7643.4592295610883</v>
      </c>
      <c r="CC49" s="275">
        <f t="shared" si="102"/>
        <v>7529.1110216189127</v>
      </c>
      <c r="CD49" s="265">
        <f t="shared" si="102"/>
        <v>3234.8636020841527</v>
      </c>
      <c r="CE49" s="275">
        <f t="shared" si="102"/>
        <v>8146.6994167083521</v>
      </c>
      <c r="CF49" s="265">
        <f t="shared" si="102"/>
        <v>3311.2858966484469</v>
      </c>
      <c r="CG49" s="275">
        <f t="shared" si="102"/>
        <v>10911.83930946918</v>
      </c>
      <c r="CH49" s="265">
        <f t="shared" si="102"/>
        <v>4462.2836951441586</v>
      </c>
      <c r="CK49" s="268">
        <f t="shared" ref="CK49:CR49" si="103">10^CK14</f>
        <v>1773.6407304691666</v>
      </c>
      <c r="CL49" s="271">
        <f t="shared" si="103"/>
        <v>6789.1593787692045</v>
      </c>
      <c r="CM49" s="275">
        <f t="shared" si="103"/>
        <v>10876.521004947634</v>
      </c>
      <c r="CN49" s="265">
        <f t="shared" si="103"/>
        <v>3881.6327859234361</v>
      </c>
      <c r="CO49" s="275">
        <f t="shared" si="103"/>
        <v>11805.601794276028</v>
      </c>
      <c r="CP49" s="265">
        <f t="shared" si="103"/>
        <v>3969.9404132751292</v>
      </c>
      <c r="CQ49" s="275">
        <f t="shared" si="103"/>
        <v>16792.616809469542</v>
      </c>
      <c r="CR49" s="265">
        <f t="shared" si="103"/>
        <v>5389.9024562358409</v>
      </c>
      <c r="CV49" s="268">
        <f t="shared" si="10"/>
        <v>2616.819651655956</v>
      </c>
      <c r="CW49" s="271">
        <f t="shared" si="10"/>
        <v>9405.7645296594674</v>
      </c>
      <c r="CX49" s="275"/>
      <c r="CY49" s="265"/>
      <c r="CZ49" s="275"/>
      <c r="DA49" s="265"/>
      <c r="DB49" s="275"/>
      <c r="DC49" s="265"/>
      <c r="DG49" s="268">
        <f t="shared" si="11"/>
        <v>4660.6561292010956</v>
      </c>
      <c r="DH49" s="271">
        <f t="shared" si="11"/>
        <v>6187.7183626643955</v>
      </c>
      <c r="DI49" s="275"/>
      <c r="DJ49" s="265"/>
      <c r="DK49" s="275"/>
      <c r="DL49" s="265"/>
      <c r="DM49" s="275"/>
      <c r="DN49" s="265"/>
      <c r="DP49" s="268">
        <f t="shared" si="12"/>
        <v>3765.0238301283803</v>
      </c>
      <c r="DQ49" s="271">
        <f t="shared" si="12"/>
        <v>6077.8194108316502</v>
      </c>
      <c r="DR49" s="275"/>
      <c r="DS49" s="265"/>
      <c r="DT49" s="275"/>
      <c r="DU49" s="265"/>
      <c r="DV49" s="275"/>
      <c r="DW49" s="265"/>
      <c r="DY49" s="268">
        <f t="shared" si="13"/>
        <v>3926.6209037097224</v>
      </c>
      <c r="DZ49" s="271">
        <f t="shared" si="13"/>
        <v>7522.31866643585</v>
      </c>
      <c r="EA49" s="275"/>
      <c r="EB49" s="265"/>
      <c r="EC49" s="275"/>
      <c r="ED49" s="265"/>
      <c r="EE49" s="275"/>
      <c r="EF49" s="265"/>
    </row>
    <row r="50" spans="2:136">
      <c r="B50" s="268">
        <f t="shared" ref="B50:I50" si="104">10^B15</f>
        <v>3842.6328992637882</v>
      </c>
      <c r="C50" s="271">
        <f t="shared" si="104"/>
        <v>6390.7186818435839</v>
      </c>
      <c r="D50" s="275">
        <f t="shared" si="104"/>
        <v>13338.478979283733</v>
      </c>
      <c r="E50" s="265">
        <f t="shared" si="104"/>
        <v>5852.8486033366999</v>
      </c>
      <c r="F50" s="275">
        <f t="shared" si="104"/>
        <v>15869.074093305861</v>
      </c>
      <c r="G50" s="265">
        <f t="shared" si="104"/>
        <v>6775.6600710927996</v>
      </c>
      <c r="H50" s="275">
        <f t="shared" si="104"/>
        <v>21836.410068620527</v>
      </c>
      <c r="I50" s="265">
        <f t="shared" si="104"/>
        <v>8836.3954114213229</v>
      </c>
      <c r="K50" s="268">
        <f t="shared" ref="K50:R50" si="105">10^K15</f>
        <v>3410.6480272805575</v>
      </c>
      <c r="L50" s="271">
        <f t="shared" si="105"/>
        <v>6286.956225047621</v>
      </c>
      <c r="M50" s="275">
        <f t="shared" si="105"/>
        <v>10638.49450654845</v>
      </c>
      <c r="N50" s="265">
        <f t="shared" si="105"/>
        <v>4205.7193056690703</v>
      </c>
      <c r="O50" s="275">
        <f t="shared" si="105"/>
        <v>12338.198561047897</v>
      </c>
      <c r="P50" s="265">
        <f t="shared" si="105"/>
        <v>4865.8047784919636</v>
      </c>
      <c r="Q50" s="275">
        <f t="shared" si="105"/>
        <v>19270.184063599001</v>
      </c>
      <c r="R50" s="265">
        <f t="shared" si="105"/>
        <v>7107.3835033093583</v>
      </c>
      <c r="T50" s="268">
        <f t="shared" ref="T50:AA50" si="106">10^T15</f>
        <v>3047.8195797953581</v>
      </c>
      <c r="U50" s="271">
        <f t="shared" si="106"/>
        <v>3077.165264378415</v>
      </c>
      <c r="V50" s="275">
        <f t="shared" si="106"/>
        <v>5386.5066066238032</v>
      </c>
      <c r="W50" s="265">
        <f t="shared" si="106"/>
        <v>2503.1639519938012</v>
      </c>
      <c r="X50" s="275">
        <f t="shared" si="106"/>
        <v>6260.9077262419005</v>
      </c>
      <c r="Y50" s="265">
        <f t="shared" si="106"/>
        <v>2926.2105033648763</v>
      </c>
      <c r="Z50" s="275">
        <f t="shared" si="106"/>
        <v>9840.7659504792955</v>
      </c>
      <c r="AA50" s="265">
        <f t="shared" si="106"/>
        <v>4437.8981749274435</v>
      </c>
      <c r="AC50" s="268">
        <f t="shared" ref="AC50:AJ50" si="107">10^AC15</f>
        <v>4114.0494276397903</v>
      </c>
      <c r="AD50" s="271">
        <f t="shared" si="107"/>
        <v>6303.4760901720474</v>
      </c>
      <c r="AE50" s="275">
        <f t="shared" si="107"/>
        <v>11076.542690059809</v>
      </c>
      <c r="AF50" s="265">
        <f t="shared" si="107"/>
        <v>4198.584151842495</v>
      </c>
      <c r="AG50" s="275">
        <f t="shared" si="107"/>
        <v>6260.9077262419005</v>
      </c>
      <c r="AH50" s="265">
        <f t="shared" si="107"/>
        <v>4854.710715654488</v>
      </c>
      <c r="AI50" s="275">
        <f t="shared" si="107"/>
        <v>9840.7659504792955</v>
      </c>
      <c r="AJ50" s="265">
        <f t="shared" si="107"/>
        <v>7076.9655948819709</v>
      </c>
      <c r="AL50" s="268">
        <f t="shared" ref="AL50:AS50" si="108">10^AL15</f>
        <v>4081.5190108827032</v>
      </c>
      <c r="AM50" s="271">
        <f t="shared" si="108"/>
        <v>5983.5683550588919</v>
      </c>
      <c r="AN50" s="275">
        <f t="shared" si="108"/>
        <v>10136.188291519849</v>
      </c>
      <c r="AO50" s="265">
        <f t="shared" si="108"/>
        <v>3961.7642195834624</v>
      </c>
      <c r="AP50" s="275">
        <f t="shared" si="108"/>
        <v>11737.78641039984</v>
      </c>
      <c r="AQ50" s="265">
        <f t="shared" si="108"/>
        <v>4589.0331205280108</v>
      </c>
      <c r="AR50" s="275">
        <f t="shared" si="108"/>
        <v>18249.441488792243</v>
      </c>
      <c r="AS50" s="265">
        <f t="shared" si="108"/>
        <v>6730.9357224197511</v>
      </c>
      <c r="AW50" s="268">
        <f t="shared" ref="AW50:BD50" si="109">10^AW15</f>
        <v>3301.3060879757895</v>
      </c>
      <c r="AX50" s="271">
        <f t="shared" si="109"/>
        <v>5462.0848527118396</v>
      </c>
      <c r="AY50" s="275">
        <f t="shared" si="109"/>
        <v>10991.57970445846</v>
      </c>
      <c r="AZ50" s="265">
        <f t="shared" si="109"/>
        <v>4967.7826787340809</v>
      </c>
      <c r="BA50" s="275">
        <f t="shared" si="109"/>
        <v>11894.677365845957</v>
      </c>
      <c r="BB50" s="265">
        <f t="shared" si="109"/>
        <v>4258.2392993537915</v>
      </c>
      <c r="BC50" s="275">
        <f t="shared" si="109"/>
        <v>15753.391750433912</v>
      </c>
      <c r="BD50" s="265">
        <f t="shared" si="109"/>
        <v>5540.9257164859173</v>
      </c>
      <c r="BG50" s="268">
        <f t="shared" ref="BG50:BN50" si="110">10^BG15</f>
        <v>3408.294442032291</v>
      </c>
      <c r="BH50" s="271">
        <f t="shared" si="110"/>
        <v>6072.0816089292803</v>
      </c>
      <c r="BI50" s="275">
        <f t="shared" si="110"/>
        <v>11211.553787687959</v>
      </c>
      <c r="BJ50" s="265">
        <f t="shared" si="110"/>
        <v>4602.1303676356511</v>
      </c>
      <c r="BK50" s="275">
        <f t="shared" si="110"/>
        <v>12127.61794027354</v>
      </c>
      <c r="BL50" s="265">
        <f t="shared" si="110"/>
        <v>4698.6842261899228</v>
      </c>
      <c r="BM50" s="275">
        <f t="shared" si="110"/>
        <v>17875.947035979782</v>
      </c>
      <c r="BN50" s="265">
        <f t="shared" si="110"/>
        <v>6530.4314191243948</v>
      </c>
      <c r="BQ50" s="268">
        <f t="shared" ref="BQ50:BX50" si="111">10^BQ15</f>
        <v>1099.5444059627418</v>
      </c>
      <c r="BR50" s="271">
        <f t="shared" si="111"/>
        <v>3603.4743997609216</v>
      </c>
      <c r="BS50" s="275">
        <f t="shared" si="111"/>
        <v>7281.7392537563273</v>
      </c>
      <c r="BT50" s="265">
        <f t="shared" si="111"/>
        <v>2990.7364928880856</v>
      </c>
      <c r="BU50" s="275">
        <f t="shared" si="111"/>
        <v>7885.1406990292444</v>
      </c>
      <c r="BV50" s="265">
        <f t="shared" si="111"/>
        <v>3057.3759502993926</v>
      </c>
      <c r="BW50" s="275">
        <f t="shared" si="111"/>
        <v>9988.6728840590931</v>
      </c>
      <c r="BX50" s="265">
        <f t="shared" si="111"/>
        <v>3807.964259591035</v>
      </c>
      <c r="CA50" s="268">
        <f t="shared" ref="CA50:CH50" si="112">10^CA15</f>
        <v>1874.2392046109253</v>
      </c>
      <c r="CB50" s="271">
        <f t="shared" si="112"/>
        <v>7885.1406990292444</v>
      </c>
      <c r="CC50" s="275">
        <f t="shared" si="112"/>
        <v>7764.6010745288877</v>
      </c>
      <c r="CD50" s="265">
        <f t="shared" si="112"/>
        <v>3348.4816172111114</v>
      </c>
      <c r="CE50" s="275">
        <f t="shared" si="112"/>
        <v>8389.8787194485631</v>
      </c>
      <c r="CF50" s="265">
        <f t="shared" si="112"/>
        <v>3423.0400585581656</v>
      </c>
      <c r="CG50" s="275">
        <f t="shared" si="112"/>
        <v>11180.623945776404</v>
      </c>
      <c r="CH50" s="265">
        <f t="shared" si="112"/>
        <v>4590.1053068679294</v>
      </c>
      <c r="CK50" s="268">
        <f t="shared" ref="CK50:CR50" si="113">10^CK15</f>
        <v>1840.9014160425902</v>
      </c>
      <c r="CL50" s="271">
        <f t="shared" si="113"/>
        <v>6959.5291244173877</v>
      </c>
      <c r="CM50" s="275">
        <f t="shared" si="113"/>
        <v>11251.021851496145</v>
      </c>
      <c r="CN50" s="265">
        <f t="shared" si="113"/>
        <v>4025.3939174235661</v>
      </c>
      <c r="CO50" s="275">
        <f t="shared" si="113"/>
        <v>12195.011913125125</v>
      </c>
      <c r="CP50" s="265">
        <f t="shared" si="113"/>
        <v>4111.623462328972</v>
      </c>
      <c r="CQ50" s="275">
        <f t="shared" si="113"/>
        <v>17220.304933105836</v>
      </c>
      <c r="CR50" s="265">
        <f t="shared" si="113"/>
        <v>5538.1969067032305</v>
      </c>
      <c r="CV50" s="268">
        <f t="shared" si="10"/>
        <v>2702.389337907251</v>
      </c>
      <c r="CW50" s="271">
        <f t="shared" si="10"/>
        <v>9611.4882117596389</v>
      </c>
      <c r="CX50" s="275"/>
      <c r="CY50" s="265"/>
      <c r="CZ50" s="275"/>
      <c r="DA50" s="265"/>
      <c r="DB50" s="275"/>
      <c r="DC50" s="265"/>
      <c r="DG50" s="268">
        <f t="shared" si="11"/>
        <v>4818.5239453455251</v>
      </c>
      <c r="DH50" s="271">
        <f t="shared" si="11"/>
        <v>6343.763009739786</v>
      </c>
      <c r="DI50" s="275"/>
      <c r="DJ50" s="265"/>
      <c r="DK50" s="275"/>
      <c r="DL50" s="265"/>
      <c r="DM50" s="275"/>
      <c r="DN50" s="265"/>
      <c r="DP50" s="268">
        <f t="shared" si="12"/>
        <v>3887.5965397782579</v>
      </c>
      <c r="DQ50" s="271">
        <f t="shared" si="12"/>
        <v>6231.0081145989634</v>
      </c>
      <c r="DR50" s="275"/>
      <c r="DS50" s="265"/>
      <c r="DT50" s="275"/>
      <c r="DU50" s="265"/>
      <c r="DV50" s="275"/>
      <c r="DW50" s="265"/>
      <c r="DY50" s="268">
        <f t="shared" si="13"/>
        <v>4041.3323401632506</v>
      </c>
      <c r="DZ50" s="271">
        <f t="shared" si="13"/>
        <v>7702.3069749656497</v>
      </c>
      <c r="EA50" s="275"/>
      <c r="EB50" s="265"/>
      <c r="EC50" s="275"/>
      <c r="ED50" s="265"/>
      <c r="EE50" s="275"/>
      <c r="EF50" s="265"/>
    </row>
    <row r="51" spans="2:136">
      <c r="B51" s="268">
        <f t="shared" ref="B51:I51" si="114">10^B16</f>
        <v>4004.6138196916154</v>
      </c>
      <c r="C51" s="271">
        <f t="shared" si="114"/>
        <v>6530.8010921147916</v>
      </c>
      <c r="D51" s="275">
        <f t="shared" si="114"/>
        <v>13771.97408564597</v>
      </c>
      <c r="E51" s="265">
        <f t="shared" si="114"/>
        <v>6052.0564845341296</v>
      </c>
      <c r="F51" s="275">
        <f t="shared" si="114"/>
        <v>16319.199950476206</v>
      </c>
      <c r="G51" s="265">
        <f t="shared" si="114"/>
        <v>6975.5541514352899</v>
      </c>
      <c r="H51" s="275">
        <f t="shared" si="114"/>
        <v>22284.606807444732</v>
      </c>
      <c r="I51" s="265">
        <f t="shared" si="114"/>
        <v>9021.2109463749894</v>
      </c>
      <c r="K51" s="268">
        <f t="shared" ref="K51:R51" si="115">10^K16</f>
        <v>3551.7298826470701</v>
      </c>
      <c r="L51" s="271">
        <f t="shared" si="115"/>
        <v>6430.5508345206599</v>
      </c>
      <c r="M51" s="275">
        <f t="shared" si="115"/>
        <v>10988.762173362737</v>
      </c>
      <c r="N51" s="265">
        <f t="shared" si="115"/>
        <v>4354.4443849459185</v>
      </c>
      <c r="O51" s="275">
        <f t="shared" si="115"/>
        <v>12719.227048383158</v>
      </c>
      <c r="P51" s="265">
        <f t="shared" si="115"/>
        <v>5026.6916117591518</v>
      </c>
      <c r="Q51" s="275">
        <f t="shared" si="115"/>
        <v>19700.027271493436</v>
      </c>
      <c r="R51" s="265">
        <f t="shared" si="115"/>
        <v>7272.9805487765016</v>
      </c>
      <c r="T51" s="268">
        <f t="shared" ref="T51:AA51" si="116">10^T16</f>
        <v>3168.610133445633</v>
      </c>
      <c r="U51" s="271">
        <f t="shared" si="116"/>
        <v>3140.1818979571749</v>
      </c>
      <c r="V51" s="275">
        <f t="shared" si="116"/>
        <v>5566.6587490941283</v>
      </c>
      <c r="W51" s="265">
        <f t="shared" si="116"/>
        <v>2597.6304283117502</v>
      </c>
      <c r="X51" s="275">
        <f t="shared" si="116"/>
        <v>6457.3589260194858</v>
      </c>
      <c r="Y51" s="265">
        <f t="shared" si="116"/>
        <v>3030.8097362451108</v>
      </c>
      <c r="Z51" s="275">
        <f t="shared" si="116"/>
        <v>10063.967918251055</v>
      </c>
      <c r="AA51" s="265">
        <f t="shared" si="116"/>
        <v>4554.3579510705558</v>
      </c>
      <c r="AC51" s="268">
        <f t="shared" ref="AC51:AJ51" si="117">10^AC16</f>
        <v>4282.2819240759645</v>
      </c>
      <c r="AD51" s="271">
        <f t="shared" si="117"/>
        <v>6433.0570990569777</v>
      </c>
      <c r="AE51" s="275">
        <f t="shared" si="117"/>
        <v>11439.374283669376</v>
      </c>
      <c r="AF51" s="265">
        <f t="shared" si="117"/>
        <v>4346.4875749401226</v>
      </c>
      <c r="AG51" s="275">
        <f t="shared" si="117"/>
        <v>6457.3589260194858</v>
      </c>
      <c r="AH51" s="265">
        <f t="shared" si="117"/>
        <v>5014.5111784346282</v>
      </c>
      <c r="AI51" s="275">
        <f t="shared" si="117"/>
        <v>10063.967918251055</v>
      </c>
      <c r="AJ51" s="265">
        <f t="shared" si="117"/>
        <v>7240.7837546176233</v>
      </c>
      <c r="AL51" s="268">
        <f t="shared" ref="AL51:AS51" si="118">10^AL16</f>
        <v>4232.6229581189891</v>
      </c>
      <c r="AM51" s="271">
        <f t="shared" si="118"/>
        <v>6106.5729977495112</v>
      </c>
      <c r="AN51" s="275">
        <f t="shared" si="118"/>
        <v>10466.4143424789</v>
      </c>
      <c r="AO51" s="265">
        <f t="shared" si="118"/>
        <v>4102.9569231574997</v>
      </c>
      <c r="AP51" s="275">
        <f t="shared" si="118"/>
        <v>12096.460841044265</v>
      </c>
      <c r="AQ51" s="265">
        <f t="shared" si="118"/>
        <v>4742.1612481246202</v>
      </c>
      <c r="AR51" s="275">
        <f t="shared" si="118"/>
        <v>18652.212045088039</v>
      </c>
      <c r="AS51" s="265">
        <f t="shared" si="118"/>
        <v>6889.8871701906646</v>
      </c>
      <c r="AW51" s="268">
        <f t="shared" ref="AW51:BD51" si="119">10^AW16</f>
        <v>3418.5345164870769</v>
      </c>
      <c r="AX51" s="271">
        <f t="shared" si="119"/>
        <v>5578.8569754708742</v>
      </c>
      <c r="AY51" s="275">
        <f t="shared" si="119"/>
        <v>11303.894249159277</v>
      </c>
      <c r="AZ51" s="265">
        <f t="shared" si="119"/>
        <v>5154.8611104673564</v>
      </c>
      <c r="BA51" s="275">
        <f t="shared" si="119"/>
        <v>12217.95268038804</v>
      </c>
      <c r="BB51" s="265">
        <f t="shared" si="119"/>
        <v>4385.1931875591372</v>
      </c>
      <c r="BC51" s="275">
        <f t="shared" si="119"/>
        <v>16112.327339742536</v>
      </c>
      <c r="BD51" s="265">
        <f t="shared" si="119"/>
        <v>5677.7781701715003</v>
      </c>
      <c r="BG51" s="268">
        <f t="shared" ref="BG51:BN51" si="120">10^BG16</f>
        <v>3531.7530049929728</v>
      </c>
      <c r="BH51" s="271">
        <f t="shared" si="120"/>
        <v>6197.3536911481251</v>
      </c>
      <c r="BI51" s="275">
        <f t="shared" si="120"/>
        <v>11513.003822770446</v>
      </c>
      <c r="BJ51" s="265">
        <f t="shared" si="120"/>
        <v>4734.9007934074398</v>
      </c>
      <c r="BK51" s="275">
        <f t="shared" si="120"/>
        <v>12438.993295159366</v>
      </c>
      <c r="BL51" s="265">
        <f t="shared" si="120"/>
        <v>4828.7884860507565</v>
      </c>
      <c r="BM51" s="275">
        <f t="shared" si="120"/>
        <v>18183.950382391136</v>
      </c>
      <c r="BN51" s="265">
        <f t="shared" si="120"/>
        <v>6651.3377451223068</v>
      </c>
      <c r="BQ51" s="268">
        <f t="shared" ref="BQ51:BX51" si="121">10^BQ16</f>
        <v>1131.6975693485508</v>
      </c>
      <c r="BR51" s="271">
        <f t="shared" si="121"/>
        <v>3680.6519639200169</v>
      </c>
      <c r="BS51" s="275">
        <f t="shared" si="121"/>
        <v>7491.3321089289757</v>
      </c>
      <c r="BT51" s="265">
        <f t="shared" si="121"/>
        <v>3088.113959506733</v>
      </c>
      <c r="BU51" s="275">
        <f t="shared" si="121"/>
        <v>8102.2416240764496</v>
      </c>
      <c r="BV51" s="265">
        <f t="shared" si="121"/>
        <v>3153.292878572659</v>
      </c>
      <c r="BW51" s="275">
        <f t="shared" si="121"/>
        <v>10223.376633724121</v>
      </c>
      <c r="BX51" s="265">
        <f t="shared" si="121"/>
        <v>3911.1928354456159</v>
      </c>
      <c r="CA51" s="268">
        <f t="shared" ref="CA51:CH51" si="122">10^CA16</f>
        <v>1932.4220540121096</v>
      </c>
      <c r="CB51" s="271">
        <f t="shared" si="122"/>
        <v>8102.2416240764496</v>
      </c>
      <c r="CC51" s="275">
        <f t="shared" si="122"/>
        <v>7976.0305570409164</v>
      </c>
      <c r="CD51" s="265">
        <f t="shared" si="122"/>
        <v>3450.9407006382689</v>
      </c>
      <c r="CE51" s="275">
        <f t="shared" si="122"/>
        <v>8607.7486275228621</v>
      </c>
      <c r="CF51" s="265">
        <f t="shared" si="122"/>
        <v>3523.6720257154911</v>
      </c>
      <c r="CG51" s="275">
        <f t="shared" si="122"/>
        <v>11419.908382727164</v>
      </c>
      <c r="CH51" s="265">
        <f t="shared" si="122"/>
        <v>4704.3934528886284</v>
      </c>
      <c r="CK51" s="268">
        <f t="shared" ref="CK51:CR51" si="123">10^CK16</f>
        <v>1901.9366201557909</v>
      </c>
      <c r="CL51" s="271">
        <f t="shared" si="123"/>
        <v>7111.6967398170227</v>
      </c>
      <c r="CM51" s="275">
        <f t="shared" si="123"/>
        <v>11588.530545170144</v>
      </c>
      <c r="CN51" s="265">
        <f t="shared" si="123"/>
        <v>4155.0082654750458</v>
      </c>
      <c r="CO51" s="275">
        <f t="shared" si="123"/>
        <v>12545.194943178456</v>
      </c>
      <c r="CP51" s="265">
        <f t="shared" si="123"/>
        <v>4239.1797515130675</v>
      </c>
      <c r="CQ51" s="275">
        <f t="shared" si="123"/>
        <v>17601.52313629464</v>
      </c>
      <c r="CR51" s="265">
        <f t="shared" si="123"/>
        <v>5670.5129133744058</v>
      </c>
      <c r="CV51" s="268">
        <f t="shared" si="10"/>
        <v>2779.3307311667263</v>
      </c>
      <c r="CW51" s="271">
        <f t="shared" si="10"/>
        <v>9794.5079345042832</v>
      </c>
      <c r="CX51" s="275"/>
      <c r="CY51" s="265"/>
      <c r="CZ51" s="275"/>
      <c r="DA51" s="265"/>
      <c r="DB51" s="275"/>
      <c r="DC51" s="265"/>
      <c r="DG51" s="268">
        <f t="shared" si="11"/>
        <v>4959.8291415665908</v>
      </c>
      <c r="DH51" s="271">
        <f t="shared" si="11"/>
        <v>6483.1616193216623</v>
      </c>
      <c r="DI51" s="275"/>
      <c r="DJ51" s="265"/>
      <c r="DK51" s="275"/>
      <c r="DL51" s="265"/>
      <c r="DM51" s="275"/>
      <c r="DN51" s="265"/>
      <c r="DP51" s="268">
        <f t="shared" si="12"/>
        <v>3996.9854590485579</v>
      </c>
      <c r="DQ51" s="271">
        <f t="shared" si="12"/>
        <v>6367.8537021480479</v>
      </c>
      <c r="DR51" s="275"/>
      <c r="DS51" s="265"/>
      <c r="DT51" s="275"/>
      <c r="DU51" s="265"/>
      <c r="DV51" s="275"/>
      <c r="DW51" s="265"/>
      <c r="DY51" s="268">
        <f t="shared" si="13"/>
        <v>4143.4011439456508</v>
      </c>
      <c r="DZ51" s="271">
        <f t="shared" si="13"/>
        <v>7862.8365787921339</v>
      </c>
      <c r="EA51" s="275"/>
      <c r="EB51" s="265"/>
      <c r="EC51" s="275"/>
      <c r="ED51" s="265"/>
      <c r="EE51" s="275"/>
      <c r="EF51" s="265"/>
    </row>
    <row r="52" spans="2:136">
      <c r="B52" s="268">
        <f t="shared" ref="B52:I52" si="124">10^B17</f>
        <v>4153.297726834172</v>
      </c>
      <c r="C52" s="271">
        <f t="shared" si="124"/>
        <v>6657.4865551668317</v>
      </c>
      <c r="D52" s="275">
        <f t="shared" si="124"/>
        <v>14165.743035804488</v>
      </c>
      <c r="E52" s="265">
        <f t="shared" si="124"/>
        <v>6232.626505982912</v>
      </c>
      <c r="F52" s="275">
        <f t="shared" si="124"/>
        <v>16726.300920444915</v>
      </c>
      <c r="G52" s="265">
        <f t="shared" si="124"/>
        <v>7155.8599847447122</v>
      </c>
      <c r="H52" s="275">
        <f t="shared" si="124"/>
        <v>22686.536546078682</v>
      </c>
      <c r="I52" s="265">
        <f t="shared" si="124"/>
        <v>9186.3247500160196</v>
      </c>
      <c r="K52" s="268">
        <f t="shared" ref="K52:R52" si="125">10^K17</f>
        <v>3681.4919885250201</v>
      </c>
      <c r="L52" s="271">
        <f t="shared" si="125"/>
        <v>6560.5638438590186</v>
      </c>
      <c r="M52" s="275">
        <f t="shared" si="125"/>
        <v>11308.911185684246</v>
      </c>
      <c r="N52" s="265">
        <f t="shared" si="125"/>
        <v>4490.295004506891</v>
      </c>
      <c r="O52" s="275">
        <f t="shared" si="125"/>
        <v>13066.356349833515</v>
      </c>
      <c r="P52" s="265">
        <f t="shared" si="125"/>
        <v>5173.1440146642735</v>
      </c>
      <c r="Q52" s="275">
        <f t="shared" si="125"/>
        <v>20087.256226968238</v>
      </c>
      <c r="R52" s="265">
        <f t="shared" si="125"/>
        <v>7421.9203496561304</v>
      </c>
      <c r="T52" s="268">
        <f t="shared" ref="T52:AA52" si="126">10^T17</f>
        <v>3279.5941472760874</v>
      </c>
      <c r="U52" s="271">
        <f t="shared" si="126"/>
        <v>3197.075956046222</v>
      </c>
      <c r="V52" s="275">
        <f t="shared" si="126"/>
        <v>5731.4033243450167</v>
      </c>
      <c r="W52" s="265">
        <f t="shared" si="126"/>
        <v>2684.3504678482932</v>
      </c>
      <c r="X52" s="275">
        <f t="shared" si="126"/>
        <v>6636.4204979183733</v>
      </c>
      <c r="Y52" s="265">
        <f t="shared" si="126"/>
        <v>3126.5365495623196</v>
      </c>
      <c r="Z52" s="275">
        <f t="shared" si="126"/>
        <v>10265.12310577362</v>
      </c>
      <c r="AA52" s="265">
        <f t="shared" si="126"/>
        <v>4659.6852318534129</v>
      </c>
      <c r="AC52" s="268">
        <f t="shared" ref="AC52:AJ52" si="127">10^AC17</f>
        <v>4437.2202089203365</v>
      </c>
      <c r="AD52" s="271">
        <f t="shared" si="127"/>
        <v>6550.0567232486637</v>
      </c>
      <c r="AE52" s="275">
        <f t="shared" si="127"/>
        <v>11770.954782246348</v>
      </c>
      <c r="AF52" s="265">
        <f t="shared" si="127"/>
        <v>4481.5517930588348</v>
      </c>
      <c r="AG52" s="275">
        <f t="shared" si="127"/>
        <v>6636.4204979183733</v>
      </c>
      <c r="AH52" s="265">
        <f t="shared" si="127"/>
        <v>5159.9336289567082</v>
      </c>
      <c r="AI52" s="275">
        <f t="shared" si="127"/>
        <v>10265.12310577362</v>
      </c>
      <c r="AJ52" s="265">
        <f t="shared" si="127"/>
        <v>7388.0832342547283</v>
      </c>
      <c r="AL52" s="268">
        <f t="shared" ref="AL52:AS52" si="128">10^AL17</f>
        <v>4371.2453589134757</v>
      </c>
      <c r="AM52" s="271">
        <f t="shared" si="128"/>
        <v>6217.6347736414937</v>
      </c>
      <c r="AN52" s="275">
        <f t="shared" si="128"/>
        <v>10768.148746904539</v>
      </c>
      <c r="AO52" s="265">
        <f t="shared" si="128"/>
        <v>4231.9976627721589</v>
      </c>
      <c r="AP52" s="275">
        <f t="shared" si="128"/>
        <v>12423.126322546937</v>
      </c>
      <c r="AQ52" s="265">
        <f t="shared" si="128"/>
        <v>4881.6325790381943</v>
      </c>
      <c r="AR52" s="275">
        <f t="shared" si="128"/>
        <v>19014.97099497023</v>
      </c>
      <c r="AS52" s="265">
        <f t="shared" si="128"/>
        <v>7032.9340387992488</v>
      </c>
      <c r="AW52" s="268">
        <f t="shared" ref="AW52:BD52" si="129">10^AW17</f>
        <v>3525.7678276103466</v>
      </c>
      <c r="AX52" s="271">
        <f t="shared" si="129"/>
        <v>5684.4022269183752</v>
      </c>
      <c r="AY52" s="275">
        <f t="shared" si="129"/>
        <v>11588.120554725101</v>
      </c>
      <c r="AZ52" s="265">
        <f t="shared" si="129"/>
        <v>5327.2741064168958</v>
      </c>
      <c r="BA52" s="275">
        <f t="shared" si="129"/>
        <v>12511.594066144948</v>
      </c>
      <c r="BB52" s="265">
        <f t="shared" si="129"/>
        <v>4500.6260169580009</v>
      </c>
      <c r="BC52" s="275">
        <f t="shared" si="129"/>
        <v>16436.510612810791</v>
      </c>
      <c r="BD52" s="265">
        <f t="shared" si="129"/>
        <v>5801.457540184806</v>
      </c>
      <c r="BG52" s="268">
        <f t="shared" ref="BG52:BN52" si="130">10^BG17</f>
        <v>3644.713998827151</v>
      </c>
      <c r="BH52" s="271">
        <f t="shared" si="130"/>
        <v>6310.4751140424623</v>
      </c>
      <c r="BI52" s="275">
        <f t="shared" si="130"/>
        <v>11787.76424187934</v>
      </c>
      <c r="BJ52" s="265">
        <f t="shared" si="130"/>
        <v>4855.8217494846122</v>
      </c>
      <c r="BK52" s="275">
        <f t="shared" si="130"/>
        <v>12722.290292178619</v>
      </c>
      <c r="BL52" s="265">
        <f t="shared" si="130"/>
        <v>4947.1472915654795</v>
      </c>
      <c r="BM52" s="275">
        <f t="shared" si="130"/>
        <v>18460.885729172842</v>
      </c>
      <c r="BN52" s="265">
        <f t="shared" si="130"/>
        <v>6760.0524585319417</v>
      </c>
      <c r="BQ52" s="268">
        <f t="shared" ref="BQ52:BX52" si="131">10^BQ17</f>
        <v>1161.1204423239531</v>
      </c>
      <c r="BR52" s="271">
        <f t="shared" si="131"/>
        <v>3750.4119154398468</v>
      </c>
      <c r="BS52" s="275">
        <f t="shared" si="131"/>
        <v>7682.1438152262099</v>
      </c>
      <c r="BT52" s="265">
        <f t="shared" si="131"/>
        <v>3177.0520061036759</v>
      </c>
      <c r="BU52" s="275">
        <f t="shared" si="131"/>
        <v>8299.5105423969599</v>
      </c>
      <c r="BV52" s="265">
        <f t="shared" si="131"/>
        <v>3240.7816989938624</v>
      </c>
      <c r="BW52" s="275">
        <f t="shared" si="131"/>
        <v>10435.619503224116</v>
      </c>
      <c r="BX52" s="265">
        <f t="shared" si="131"/>
        <v>4004.926563474105</v>
      </c>
      <c r="CA52" s="268">
        <f t="shared" ref="CA52:CH52" si="132">10^CA17</f>
        <v>1985.6273091542828</v>
      </c>
      <c r="CB52" s="271">
        <f t="shared" si="132"/>
        <v>8299.5105423969599</v>
      </c>
      <c r="CC52" s="275">
        <f t="shared" si="132"/>
        <v>8168.0440365829008</v>
      </c>
      <c r="CD52" s="265">
        <f t="shared" si="132"/>
        <v>3544.3645803977242</v>
      </c>
      <c r="CE52" s="275">
        <f t="shared" si="132"/>
        <v>8805.2350413148215</v>
      </c>
      <c r="CF52" s="265">
        <f t="shared" si="132"/>
        <v>3615.3125174807287</v>
      </c>
      <c r="CG52" s="275">
        <f t="shared" si="132"/>
        <v>11635.61131986942</v>
      </c>
      <c r="CH52" s="265">
        <f t="shared" si="132"/>
        <v>4807.81747256584</v>
      </c>
      <c r="CK52" s="268">
        <f t="shared" ref="CK52:CR52" si="133">10^CK17</f>
        <v>1957.9032023149118</v>
      </c>
      <c r="CL52" s="271">
        <f t="shared" si="133"/>
        <v>7249.2961246172426</v>
      </c>
      <c r="CM52" s="275">
        <f t="shared" si="133"/>
        <v>11896.100954670841</v>
      </c>
      <c r="CN52" s="265">
        <f t="shared" si="133"/>
        <v>4273.1552149633017</v>
      </c>
      <c r="CO52" s="275">
        <f t="shared" si="133"/>
        <v>12863.695385490722</v>
      </c>
      <c r="CP52" s="265">
        <f t="shared" si="133"/>
        <v>4355.3030102282701</v>
      </c>
      <c r="CQ52" s="275">
        <f t="shared" si="133"/>
        <v>17945.557551630216</v>
      </c>
      <c r="CR52" s="265">
        <f t="shared" si="133"/>
        <v>5790.0282290296027</v>
      </c>
      <c r="CV52" s="268">
        <f t="shared" si="10"/>
        <v>2849.306336271809</v>
      </c>
      <c r="CW52" s="271">
        <f t="shared" si="10"/>
        <v>9959.4291849992223</v>
      </c>
      <c r="CX52" s="275"/>
      <c r="CY52" s="265"/>
      <c r="CZ52" s="275"/>
      <c r="DA52" s="265"/>
      <c r="DB52" s="275"/>
      <c r="DC52" s="265"/>
      <c r="DG52" s="268">
        <f t="shared" si="11"/>
        <v>5087.7988028449927</v>
      </c>
      <c r="DH52" s="271">
        <f t="shared" si="11"/>
        <v>6609.2350102266182</v>
      </c>
      <c r="DI52" s="275"/>
      <c r="DJ52" s="265"/>
      <c r="DK52" s="275"/>
      <c r="DL52" s="265"/>
      <c r="DM52" s="275"/>
      <c r="DN52" s="265"/>
      <c r="DP52" s="268">
        <f t="shared" si="12"/>
        <v>4095.7880062179215</v>
      </c>
      <c r="DQ52" s="271">
        <f t="shared" si="12"/>
        <v>6491.6167361786283</v>
      </c>
      <c r="DR52" s="275"/>
      <c r="DS52" s="265"/>
      <c r="DT52" s="275"/>
      <c r="DU52" s="265"/>
      <c r="DV52" s="275"/>
      <c r="DW52" s="265"/>
      <c r="DY52" s="268">
        <f t="shared" si="13"/>
        <v>4235.3579126185823</v>
      </c>
      <c r="DZ52" s="271">
        <f t="shared" si="13"/>
        <v>8007.8147324340725</v>
      </c>
      <c r="EA52" s="275"/>
      <c r="EB52" s="265"/>
      <c r="EC52" s="275"/>
      <c r="ED52" s="265"/>
      <c r="EE52" s="275"/>
      <c r="EF52" s="265"/>
    </row>
    <row r="53" spans="2:136">
      <c r="B53" s="268">
        <f t="shared" ref="B53:I53" si="134">10^B18</f>
        <v>4290.8571289832971</v>
      </c>
      <c r="C53" s="271">
        <f t="shared" si="134"/>
        <v>6773.1936730627876</v>
      </c>
      <c r="D53" s="275">
        <f t="shared" si="134"/>
        <v>14526.708605021127</v>
      </c>
      <c r="E53" s="265">
        <f t="shared" si="134"/>
        <v>6397.7938420978608</v>
      </c>
      <c r="F53" s="275">
        <f t="shared" si="134"/>
        <v>17098.058480019132</v>
      </c>
      <c r="G53" s="265">
        <f t="shared" si="134"/>
        <v>7320.0753971264057</v>
      </c>
      <c r="H53" s="275">
        <f t="shared" si="134"/>
        <v>23050.82931792759</v>
      </c>
      <c r="I53" s="265">
        <f t="shared" si="134"/>
        <v>9335.4418342564022</v>
      </c>
      <c r="K53" s="268">
        <f t="shared" ref="K53:R53" si="135">10^K18</f>
        <v>3801.7787404369124</v>
      </c>
      <c r="L53" s="271">
        <f t="shared" si="135"/>
        <v>6679.4340622347036</v>
      </c>
      <c r="M53" s="275">
        <f t="shared" si="135"/>
        <v>11604.04960750896</v>
      </c>
      <c r="N53" s="265">
        <f t="shared" si="135"/>
        <v>4615.4437984331553</v>
      </c>
      <c r="O53" s="275">
        <f t="shared" si="135"/>
        <v>13385.421767730615</v>
      </c>
      <c r="P53" s="265">
        <f t="shared" si="135"/>
        <v>5307.6385427383912</v>
      </c>
      <c r="Q53" s="275">
        <f t="shared" si="135"/>
        <v>20439.620875413319</v>
      </c>
      <c r="R53" s="265">
        <f t="shared" si="135"/>
        <v>7557.2439658754911</v>
      </c>
      <c r="T53" s="268">
        <f t="shared" ref="T53:AA53" si="136">10^T18</f>
        <v>3382.3787277112774</v>
      </c>
      <c r="U53" s="271">
        <f t="shared" si="136"/>
        <v>3248.9614417305129</v>
      </c>
      <c r="V53" s="275">
        <f t="shared" si="136"/>
        <v>5883.346601080093</v>
      </c>
      <c r="W53" s="265">
        <f t="shared" si="136"/>
        <v>2764.6045393883232</v>
      </c>
      <c r="X53" s="275">
        <f t="shared" si="136"/>
        <v>6801.0783522154643</v>
      </c>
      <c r="Y53" s="265">
        <f t="shared" si="136"/>
        <v>3214.8792348982292</v>
      </c>
      <c r="Z53" s="275">
        <f t="shared" si="136"/>
        <v>10448.233384181618</v>
      </c>
      <c r="AA53" s="265">
        <f t="shared" si="136"/>
        <v>4755.8644229337306</v>
      </c>
      <c r="AC53" s="268">
        <f t="shared" ref="AC53:AJ53" si="137">10^AC18</f>
        <v>4581.0125352847163</v>
      </c>
      <c r="AD53" s="271">
        <f t="shared" si="137"/>
        <v>6656.7633553790529</v>
      </c>
      <c r="AE53" s="275">
        <f t="shared" si="137"/>
        <v>12076.588735349795</v>
      </c>
      <c r="AF53" s="265">
        <f t="shared" si="137"/>
        <v>4605.9459389992517</v>
      </c>
      <c r="AG53" s="275">
        <f t="shared" si="137"/>
        <v>6801.0783522154643</v>
      </c>
      <c r="AH53" s="265">
        <f t="shared" si="137"/>
        <v>5293.4479638995008</v>
      </c>
      <c r="AI53" s="275">
        <f t="shared" si="137"/>
        <v>10448.233384181618</v>
      </c>
      <c r="AJ53" s="265">
        <f t="shared" si="137"/>
        <v>7521.8834805204697</v>
      </c>
      <c r="AL53" s="268">
        <f t="shared" ref="AL53:AS53" si="138">10^AL18</f>
        <v>4499.4581275780029</v>
      </c>
      <c r="AM53" s="271">
        <f t="shared" si="138"/>
        <v>6318.9259371450044</v>
      </c>
      <c r="AN53" s="275">
        <f t="shared" si="138"/>
        <v>11046.231917639168</v>
      </c>
      <c r="AO53" s="265">
        <f t="shared" si="138"/>
        <v>4350.9324704024139</v>
      </c>
      <c r="AP53" s="275">
        <f t="shared" si="138"/>
        <v>12723.301602199706</v>
      </c>
      <c r="AQ53" s="265">
        <f t="shared" si="138"/>
        <v>5009.7844288206061</v>
      </c>
      <c r="AR53" s="275">
        <f t="shared" si="138"/>
        <v>19345.003032565121</v>
      </c>
      <c r="AS53" s="265">
        <f t="shared" si="138"/>
        <v>7162.9725694980543</v>
      </c>
      <c r="AW53" s="268">
        <f t="shared" ref="AW53:BD53" si="139">10^AW18</f>
        <v>3624.6783164848739</v>
      </c>
      <c r="AX53" s="271">
        <f t="shared" si="139"/>
        <v>5780.7528215370894</v>
      </c>
      <c r="AY53" s="275">
        <f t="shared" si="139"/>
        <v>11849.137890465274</v>
      </c>
      <c r="AZ53" s="265">
        <f t="shared" si="139"/>
        <v>5487.4386262240187</v>
      </c>
      <c r="BA53" s="275">
        <f t="shared" si="139"/>
        <v>12780.792656109486</v>
      </c>
      <c r="BB53" s="265">
        <f t="shared" si="139"/>
        <v>4606.5400318850143</v>
      </c>
      <c r="BC53" s="275">
        <f t="shared" si="139"/>
        <v>16732.198148635431</v>
      </c>
      <c r="BD53" s="265">
        <f t="shared" si="139"/>
        <v>5914.3263490431582</v>
      </c>
      <c r="BG53" s="268">
        <f t="shared" ref="BG53:BN53" si="140">10^BG18</f>
        <v>3748.9267046319251</v>
      </c>
      <c r="BH53" s="271">
        <f t="shared" si="140"/>
        <v>6413.6548398900577</v>
      </c>
      <c r="BI53" s="275">
        <f t="shared" si="140"/>
        <v>12040.477258945755</v>
      </c>
      <c r="BJ53" s="265">
        <f t="shared" si="140"/>
        <v>4966.9504357182495</v>
      </c>
      <c r="BK53" s="275">
        <f t="shared" si="140"/>
        <v>12982.430878491114</v>
      </c>
      <c r="BL53" s="265">
        <f t="shared" si="140"/>
        <v>5055.8121120035494</v>
      </c>
      <c r="BM53" s="275">
        <f t="shared" si="140"/>
        <v>18712.486954614833</v>
      </c>
      <c r="BN53" s="265">
        <f t="shared" si="140"/>
        <v>6858.824232337065</v>
      </c>
      <c r="BQ53" s="268">
        <f t="shared" ref="BQ53:BX53" si="141">10^BQ18</f>
        <v>1188.2801010681444</v>
      </c>
      <c r="BR53" s="271">
        <f t="shared" si="141"/>
        <v>3814.0967102134778</v>
      </c>
      <c r="BS53" s="275">
        <f t="shared" si="141"/>
        <v>7857.4310225014224</v>
      </c>
      <c r="BT53" s="265">
        <f t="shared" si="141"/>
        <v>3258.9883586951314</v>
      </c>
      <c r="BU53" s="275">
        <f t="shared" si="141"/>
        <v>8480.4155128050879</v>
      </c>
      <c r="BV53" s="265">
        <f t="shared" si="141"/>
        <v>3321.2880251544102</v>
      </c>
      <c r="BW53" s="275">
        <f t="shared" si="141"/>
        <v>10629.421846427849</v>
      </c>
      <c r="BX53" s="265">
        <f t="shared" si="141"/>
        <v>4090.8322204032297</v>
      </c>
      <c r="CA53" s="268">
        <f t="shared" ref="CA53:CH53" si="142">10^CA18</f>
        <v>2034.7026988737762</v>
      </c>
      <c r="CB53" s="271">
        <f t="shared" si="142"/>
        <v>8480.4155128050879</v>
      </c>
      <c r="CC53" s="275">
        <f t="shared" si="142"/>
        <v>8344.0344853155566</v>
      </c>
      <c r="CD53" s="265">
        <f t="shared" si="142"/>
        <v>3630.3094971651276</v>
      </c>
      <c r="CE53" s="275">
        <f t="shared" si="142"/>
        <v>8985.9297909959096</v>
      </c>
      <c r="CF53" s="265">
        <f t="shared" si="142"/>
        <v>3699.5205103344119</v>
      </c>
      <c r="CG53" s="275">
        <f t="shared" si="142"/>
        <v>11832.016253821976</v>
      </c>
      <c r="CH53" s="265">
        <f t="shared" si="142"/>
        <v>4902.3173973766898</v>
      </c>
      <c r="CK53" s="268">
        <f t="shared" ref="CK53:CR53" si="143">10^CK18</f>
        <v>2009.6531260779113</v>
      </c>
      <c r="CL53" s="271">
        <f t="shared" si="143"/>
        <v>7374.9586344944919</v>
      </c>
      <c r="CM53" s="275">
        <f t="shared" si="143"/>
        <v>12178.900237020885</v>
      </c>
      <c r="CN53" s="265">
        <f t="shared" si="143"/>
        <v>4381.8014719866296</v>
      </c>
      <c r="CO53" s="275">
        <f t="shared" si="143"/>
        <v>13156.029291131526</v>
      </c>
      <c r="CP53" s="265">
        <f t="shared" si="143"/>
        <v>4461.9673710774505</v>
      </c>
      <c r="CQ53" s="275">
        <f t="shared" si="143"/>
        <v>18259.134721962768</v>
      </c>
      <c r="CR53" s="265">
        <f t="shared" si="143"/>
        <v>5899.0479823344995</v>
      </c>
      <c r="CV53" s="268">
        <f t="shared" si="10"/>
        <v>2913.5311447068693</v>
      </c>
      <c r="CW53" s="271">
        <f t="shared" si="10"/>
        <v>10109.573793098296</v>
      </c>
      <c r="CX53" s="275"/>
      <c r="CY53" s="265"/>
      <c r="CZ53" s="275"/>
      <c r="DA53" s="265"/>
      <c r="DB53" s="275"/>
      <c r="DC53" s="265"/>
      <c r="DG53" s="268">
        <f t="shared" si="11"/>
        <v>5204.7877523628886</v>
      </c>
      <c r="DH53" s="271">
        <f t="shared" si="11"/>
        <v>6724.3882517991669</v>
      </c>
      <c r="DI53" s="275"/>
      <c r="DJ53" s="265"/>
      <c r="DK53" s="275"/>
      <c r="DL53" s="265"/>
      <c r="DM53" s="275"/>
      <c r="DN53" s="265"/>
      <c r="DP53" s="268">
        <f t="shared" si="12"/>
        <v>4185.8949366781972</v>
      </c>
      <c r="DQ53" s="271">
        <f t="shared" si="12"/>
        <v>6604.6586145358533</v>
      </c>
      <c r="DR53" s="275"/>
      <c r="DS53" s="265"/>
      <c r="DT53" s="275"/>
      <c r="DU53" s="265"/>
      <c r="DV53" s="275"/>
      <c r="DW53" s="265"/>
      <c r="DY53" s="268">
        <f t="shared" si="13"/>
        <v>4319.036889440089</v>
      </c>
      <c r="DZ53" s="271">
        <f t="shared" si="13"/>
        <v>8140.0667452407151</v>
      </c>
      <c r="EA53" s="275"/>
      <c r="EB53" s="265"/>
      <c r="EC53" s="275"/>
      <c r="ED53" s="265"/>
      <c r="EE53" s="275"/>
      <c r="EF53" s="265"/>
    </row>
    <row r="54" spans="2:136">
      <c r="B54" s="268">
        <f t="shared" ref="B54:I54" si="144">10^B19</f>
        <v>4418.9552592041191</v>
      </c>
      <c r="C54" s="271">
        <f t="shared" si="144"/>
        <v>6879.7323077812434</v>
      </c>
      <c r="D54" s="275">
        <f t="shared" si="144"/>
        <v>14860.099148381938</v>
      </c>
      <c r="E54" s="265">
        <f t="shared" si="144"/>
        <v>6550.0067998267932</v>
      </c>
      <c r="F54" s="275">
        <f t="shared" si="144"/>
        <v>17440.242426199435</v>
      </c>
      <c r="G54" s="265">
        <f t="shared" si="144"/>
        <v>7470.8306922754891</v>
      </c>
      <c r="H54" s="275">
        <f t="shared" si="144"/>
        <v>23383.901615021899</v>
      </c>
      <c r="I54" s="265">
        <f t="shared" si="144"/>
        <v>9471.3144041680989</v>
      </c>
      <c r="K54" s="268">
        <f t="shared" ref="K54:R54" si="145">10^K19</f>
        <v>3914.0016439782912</v>
      </c>
      <c r="L54" s="271">
        <f t="shared" si="145"/>
        <v>6788.9885730002661</v>
      </c>
      <c r="M54" s="275">
        <f t="shared" si="145"/>
        <v>11878.052974236418</v>
      </c>
      <c r="N54" s="265">
        <f t="shared" si="145"/>
        <v>4731.5420420816181</v>
      </c>
      <c r="O54" s="275">
        <f t="shared" si="145"/>
        <v>13680.83802524292</v>
      </c>
      <c r="P54" s="265">
        <f t="shared" si="145"/>
        <v>5432.0515325173956</v>
      </c>
      <c r="Q54" s="275">
        <f t="shared" si="145"/>
        <v>20762.916477669056</v>
      </c>
      <c r="R54" s="265">
        <f t="shared" si="145"/>
        <v>7681.2248201433431</v>
      </c>
      <c r="T54" s="268">
        <f t="shared" ref="T54:AA54" si="146">10^T19</f>
        <v>3478.1923288746425</v>
      </c>
      <c r="U54" s="271">
        <f t="shared" si="146"/>
        <v>3296.670555946504</v>
      </c>
      <c r="V54" s="275">
        <f t="shared" si="146"/>
        <v>6024.4670165443567</v>
      </c>
      <c r="W54" s="265">
        <f t="shared" si="146"/>
        <v>2839.3693042236505</v>
      </c>
      <c r="X54" s="275">
        <f t="shared" si="146"/>
        <v>6953.5926515916826</v>
      </c>
      <c r="Y54" s="265">
        <f t="shared" si="146"/>
        <v>3296.9698869215708</v>
      </c>
      <c r="Z54" s="275">
        <f t="shared" si="146"/>
        <v>10616.292529607324</v>
      </c>
      <c r="AA54" s="265">
        <f t="shared" si="146"/>
        <v>4844.3862441373913</v>
      </c>
      <c r="AC54" s="268">
        <f t="shared" ref="AC54:AJ54" si="147">10^AC19</f>
        <v>4715.3053673650993</v>
      </c>
      <c r="AD54" s="271">
        <f t="shared" si="147"/>
        <v>6754.8866401385858</v>
      </c>
      <c r="AE54" s="275">
        <f t="shared" si="147"/>
        <v>12360.300070750567</v>
      </c>
      <c r="AF54" s="265">
        <f t="shared" si="147"/>
        <v>4721.3183023626143</v>
      </c>
      <c r="AG54" s="275">
        <f t="shared" si="147"/>
        <v>6953.5926515916826</v>
      </c>
      <c r="AH54" s="265">
        <f t="shared" si="147"/>
        <v>5416.925058752292</v>
      </c>
      <c r="AI54" s="275">
        <f t="shared" si="147"/>
        <v>10616.292529607324</v>
      </c>
      <c r="AJ54" s="265">
        <f t="shared" si="147"/>
        <v>7644.4411772094227</v>
      </c>
      <c r="AL54" s="268">
        <f t="shared" ref="AL54:AS54" si="148">10^AL19</f>
        <v>4618.8404195378689</v>
      </c>
      <c r="AM54" s="271">
        <f t="shared" si="148"/>
        <v>6412.0693667674514</v>
      </c>
      <c r="AN54" s="275">
        <f t="shared" si="148"/>
        <v>11304.335035191567</v>
      </c>
      <c r="AO54" s="265">
        <f t="shared" si="148"/>
        <v>4461.3170146474513</v>
      </c>
      <c r="AP54" s="275">
        <f t="shared" si="148"/>
        <v>13001.160514218425</v>
      </c>
      <c r="AQ54" s="265">
        <f t="shared" si="148"/>
        <v>5128.3884334091908</v>
      </c>
      <c r="AR54" s="275">
        <f t="shared" si="148"/>
        <v>19647.754149923618</v>
      </c>
      <c r="AS54" s="265">
        <f t="shared" si="148"/>
        <v>7282.1690741286011</v>
      </c>
      <c r="AW54" s="268">
        <f t="shared" ref="AW54:BD54" si="149">10^AW19</f>
        <v>3716.5394639064771</v>
      </c>
      <c r="AX54" s="271">
        <f t="shared" si="149"/>
        <v>5869.4286004436372</v>
      </c>
      <c r="AY54" s="275">
        <f t="shared" si="149"/>
        <v>12090.629486219657</v>
      </c>
      <c r="AZ54" s="265">
        <f t="shared" si="149"/>
        <v>5637.1966455879056</v>
      </c>
      <c r="BA54" s="275">
        <f t="shared" si="149"/>
        <v>13029.46057859929</v>
      </c>
      <c r="BB54" s="265">
        <f t="shared" si="149"/>
        <v>4704.4471897852081</v>
      </c>
      <c r="BC54" s="275">
        <f t="shared" si="149"/>
        <v>17004.077561118065</v>
      </c>
      <c r="BD54" s="265">
        <f t="shared" si="149"/>
        <v>6018.1566297326845</v>
      </c>
      <c r="BG54" s="268">
        <f t="shared" ref="BG54:BN54" si="150">10^BG19</f>
        <v>3845.7246276437027</v>
      </c>
      <c r="BH54" s="271">
        <f t="shared" si="150"/>
        <v>6508.5433463647896</v>
      </c>
      <c r="BI54" s="275">
        <f t="shared" si="150"/>
        <v>12274.643716755414</v>
      </c>
      <c r="BJ54" s="265">
        <f t="shared" si="150"/>
        <v>5069.8395823576448</v>
      </c>
      <c r="BK54" s="275">
        <f t="shared" si="150"/>
        <v>13223.121143750632</v>
      </c>
      <c r="BL54" s="265">
        <f t="shared" si="150"/>
        <v>5156.3293807217033</v>
      </c>
      <c r="BM54" s="275">
        <f t="shared" si="150"/>
        <v>18943.025216443493</v>
      </c>
      <c r="BN54" s="265">
        <f t="shared" si="150"/>
        <v>6949.3286342642468</v>
      </c>
      <c r="BQ54" s="268">
        <f t="shared" ref="BQ54:BX54" si="151">10^BQ19</f>
        <v>1213.5298898828948</v>
      </c>
      <c r="BR54" s="271">
        <f t="shared" si="151"/>
        <v>3872.7103749776807</v>
      </c>
      <c r="BS54" s="275">
        <f t="shared" si="151"/>
        <v>8019.6530037409966</v>
      </c>
      <c r="BT54" s="265">
        <f t="shared" si="151"/>
        <v>3335.0128182103849</v>
      </c>
      <c r="BU54" s="275">
        <f t="shared" si="151"/>
        <v>8647.5710738609432</v>
      </c>
      <c r="BV54" s="265">
        <f t="shared" si="151"/>
        <v>3395.9061222899627</v>
      </c>
      <c r="BW54" s="275">
        <f t="shared" si="151"/>
        <v>10807.799675042581</v>
      </c>
      <c r="BX54" s="265">
        <f t="shared" si="151"/>
        <v>4170.1653919786486</v>
      </c>
      <c r="CA54" s="268">
        <f t="shared" ref="CA54:CH54" si="152">10^CA19</f>
        <v>2080.29054268646</v>
      </c>
      <c r="CB54" s="271">
        <f t="shared" si="152"/>
        <v>8647.5710738609432</v>
      </c>
      <c r="CC54" s="275">
        <f t="shared" si="152"/>
        <v>8506.560419124924</v>
      </c>
      <c r="CD54" s="265">
        <f t="shared" si="152"/>
        <v>3709.9522228606688</v>
      </c>
      <c r="CE54" s="275">
        <f t="shared" si="152"/>
        <v>9152.5368185775114</v>
      </c>
      <c r="CF54" s="265">
        <f t="shared" si="152"/>
        <v>3777.4732344531085</v>
      </c>
      <c r="CG54" s="275">
        <f t="shared" si="152"/>
        <v>12012.326315444509</v>
      </c>
      <c r="CH54" s="265">
        <f t="shared" si="152"/>
        <v>4989.349401048521</v>
      </c>
      <c r="CK54" s="268">
        <f t="shared" ref="CK54:CR54" si="153">10^CK19</f>
        <v>2057.833545025213</v>
      </c>
      <c r="CL54" s="271">
        <f t="shared" si="153"/>
        <v>7490.6531341681621</v>
      </c>
      <c r="CM54" s="275">
        <f t="shared" si="153"/>
        <v>12440.834298669912</v>
      </c>
      <c r="CN54" s="265">
        <f t="shared" si="153"/>
        <v>4482.4362663040056</v>
      </c>
      <c r="CO54" s="275">
        <f t="shared" si="153"/>
        <v>13426.359136770328</v>
      </c>
      <c r="CP54" s="265">
        <f t="shared" si="153"/>
        <v>4560.6655911536554</v>
      </c>
      <c r="CQ54" s="275">
        <f t="shared" si="153"/>
        <v>18547.288717185624</v>
      </c>
      <c r="CR54" s="265">
        <f t="shared" si="153"/>
        <v>5999.2993982615544</v>
      </c>
      <c r="CV54" s="268">
        <f t="shared" si="10"/>
        <v>2972.9216438261014</v>
      </c>
      <c r="CW54" s="271">
        <f t="shared" si="10"/>
        <v>10247.418562083365</v>
      </c>
      <c r="CX54" s="275"/>
      <c r="CY54" s="265"/>
      <c r="CZ54" s="275"/>
      <c r="DA54" s="265"/>
      <c r="DB54" s="275"/>
      <c r="DC54" s="265"/>
      <c r="DG54" s="268">
        <f t="shared" si="11"/>
        <v>5312.5694357443126</v>
      </c>
      <c r="DH54" s="271">
        <f t="shared" si="11"/>
        <v>6830.4211757732573</v>
      </c>
      <c r="DI54" s="275"/>
      <c r="DJ54" s="265"/>
      <c r="DK54" s="275"/>
      <c r="DL54" s="265"/>
      <c r="DM54" s="275"/>
      <c r="DN54" s="265"/>
      <c r="DP54" s="268">
        <f t="shared" si="12"/>
        <v>4268.72703746966</v>
      </c>
      <c r="DQ54" s="271">
        <f t="shared" si="12"/>
        <v>6708.7464664043337</v>
      </c>
      <c r="DR54" s="275"/>
      <c r="DS54" s="265"/>
      <c r="DT54" s="275"/>
      <c r="DU54" s="265"/>
      <c r="DV54" s="275"/>
      <c r="DW54" s="265"/>
      <c r="DY54" s="268">
        <f t="shared" si="13"/>
        <v>4395.8112482007564</v>
      </c>
      <c r="DZ54" s="271">
        <f t="shared" si="13"/>
        <v>8261.7039432717738</v>
      </c>
      <c r="EA54" s="275"/>
      <c r="EB54" s="265"/>
      <c r="EC54" s="275"/>
      <c r="ED54" s="265"/>
      <c r="EE54" s="275"/>
      <c r="EF54" s="265"/>
    </row>
    <row r="55" spans="2:136">
      <c r="B55" s="268">
        <f t="shared" ref="B55:I55" si="154">10^B20</f>
        <v>4538.8964641246057</v>
      </c>
      <c r="C55" s="271">
        <f t="shared" si="154"/>
        <v>6978.4933661579726</v>
      </c>
      <c r="D55" s="275">
        <f t="shared" si="154"/>
        <v>15169.965022562255</v>
      </c>
      <c r="E55" s="265">
        <f t="shared" si="154"/>
        <v>6691.1652025234025</v>
      </c>
      <c r="F55" s="275">
        <f t="shared" si="154"/>
        <v>17757.300835593142</v>
      </c>
      <c r="G55" s="265">
        <f t="shared" si="154"/>
        <v>7610.1553204408156</v>
      </c>
      <c r="H55" s="275">
        <f t="shared" si="154"/>
        <v>23690.655219447181</v>
      </c>
      <c r="I55" s="265">
        <f t="shared" si="154"/>
        <v>9596.0428651204238</v>
      </c>
      <c r="K55" s="268">
        <f t="shared" ref="K55:R55" si="155">10^K20</f>
        <v>4019.2674347175166</v>
      </c>
      <c r="L55" s="271">
        <f t="shared" si="155"/>
        <v>6890.6329795518759</v>
      </c>
      <c r="M55" s="275">
        <f t="shared" si="155"/>
        <v>12133.936739294084</v>
      </c>
      <c r="N55" s="265">
        <f t="shared" si="155"/>
        <v>4839.8764307518777</v>
      </c>
      <c r="O55" s="275">
        <f t="shared" si="155"/>
        <v>13956.031169205959</v>
      </c>
      <c r="P55" s="265">
        <f t="shared" si="155"/>
        <v>5547.8408263472757</v>
      </c>
      <c r="Q55" s="275">
        <f t="shared" si="155"/>
        <v>21061.593261348218</v>
      </c>
      <c r="R55" s="265">
        <f t="shared" si="155"/>
        <v>7795.6080642052784</v>
      </c>
      <c r="T55" s="268">
        <f t="shared" ref="T55:AA55" si="156">10^T20</f>
        <v>3567.9971444067451</v>
      </c>
      <c r="U55" s="271">
        <f t="shared" si="156"/>
        <v>3340.8418759283227</v>
      </c>
      <c r="V55" s="275">
        <f t="shared" si="156"/>
        <v>6156.3046718838768</v>
      </c>
      <c r="W55" s="265">
        <f t="shared" si="156"/>
        <v>2909.408301374513</v>
      </c>
      <c r="X55" s="275">
        <f t="shared" si="156"/>
        <v>7095.7182095911376</v>
      </c>
      <c r="Y55" s="265">
        <f t="shared" si="156"/>
        <v>3373.6913622628208</v>
      </c>
      <c r="Z55" s="275">
        <f t="shared" si="156"/>
        <v>10771.600355422544</v>
      </c>
      <c r="AA55" s="265">
        <f t="shared" si="156"/>
        <v>4926.4001344354201</v>
      </c>
      <c r="AC55" s="268">
        <f t="shared" ref="AC55:AJ55" si="157">10^AC20</f>
        <v>4841.3914406544254</v>
      </c>
      <c r="AD55" s="271">
        <f t="shared" si="157"/>
        <v>6845.7385393922332</v>
      </c>
      <c r="AE55" s="275">
        <f t="shared" si="157"/>
        <v>12625.219222317548</v>
      </c>
      <c r="AF55" s="265">
        <f t="shared" si="157"/>
        <v>4828.9530166587074</v>
      </c>
      <c r="AG55" s="275">
        <f t="shared" si="157"/>
        <v>7095.7182095911376</v>
      </c>
      <c r="AH55" s="265">
        <f t="shared" si="157"/>
        <v>5531.8182129746274</v>
      </c>
      <c r="AI55" s="275">
        <f t="shared" si="157"/>
        <v>10771.600355422544</v>
      </c>
      <c r="AJ55" s="265">
        <f t="shared" si="157"/>
        <v>7757.4882187657986</v>
      </c>
      <c r="AL55" s="268">
        <f t="shared" ref="AL55:AS55" si="158">10^AL20</f>
        <v>4730.6259478610837</v>
      </c>
      <c r="AM55" s="271">
        <f t="shared" si="158"/>
        <v>6498.3104409929292</v>
      </c>
      <c r="AN55" s="275">
        <f t="shared" si="158"/>
        <v>11545.313647600546</v>
      </c>
      <c r="AO55" s="265">
        <f t="shared" si="158"/>
        <v>4564.3639388936299</v>
      </c>
      <c r="AP55" s="275">
        <f t="shared" si="158"/>
        <v>13259.941186387909</v>
      </c>
      <c r="AQ55" s="265">
        <f t="shared" si="158"/>
        <v>5238.8216591796536</v>
      </c>
      <c r="AR55" s="275">
        <f t="shared" si="158"/>
        <v>19927.405428971484</v>
      </c>
      <c r="AS55" s="265">
        <f t="shared" si="158"/>
        <v>7392.1872931664448</v>
      </c>
      <c r="AW55" s="268">
        <f t="shared" ref="AW55:BD55" si="159">10^AW20</f>
        <v>3802.3452917337395</v>
      </c>
      <c r="AX55" s="271">
        <f t="shared" si="159"/>
        <v>5951.5969735193721</v>
      </c>
      <c r="AY55" s="275">
        <f t="shared" si="159"/>
        <v>12315.4481427546</v>
      </c>
      <c r="AZ55" s="265">
        <f t="shared" si="159"/>
        <v>5777.9874204143644</v>
      </c>
      <c r="BA55" s="275">
        <f t="shared" si="159"/>
        <v>13260.623324520117</v>
      </c>
      <c r="BB55" s="265">
        <f t="shared" si="159"/>
        <v>4795.5188340283921</v>
      </c>
      <c r="BC55" s="275">
        <f t="shared" si="159"/>
        <v>17255.75500448791</v>
      </c>
      <c r="BD55" s="265">
        <f t="shared" si="159"/>
        <v>6114.3128834364306</v>
      </c>
      <c r="BG55" s="268">
        <f t="shared" ref="BG55:BN55" si="160">10^BG20</f>
        <v>3936.1495908972965</v>
      </c>
      <c r="BH55" s="271">
        <f t="shared" si="160"/>
        <v>6596.4073128491636</v>
      </c>
      <c r="BI55" s="275">
        <f t="shared" si="160"/>
        <v>12492.97306168415</v>
      </c>
      <c r="BJ55" s="265">
        <f t="shared" si="160"/>
        <v>5165.6917506646842</v>
      </c>
      <c r="BK55" s="275">
        <f t="shared" si="160"/>
        <v>13447.225357539635</v>
      </c>
      <c r="BL55" s="265">
        <f t="shared" si="160"/>
        <v>5249.8954071410353</v>
      </c>
      <c r="BM55" s="275">
        <f t="shared" si="160"/>
        <v>19155.769332515549</v>
      </c>
      <c r="BN55" s="265">
        <f t="shared" si="160"/>
        <v>7032.8483337181688</v>
      </c>
      <c r="BQ55" s="268">
        <f t="shared" ref="BQ55:BX55" si="161">10^BQ20</f>
        <v>1237.1440649282995</v>
      </c>
      <c r="BR55" s="271">
        <f t="shared" si="161"/>
        <v>3927.024142335395</v>
      </c>
      <c r="BS55" s="275">
        <f t="shared" si="161"/>
        <v>8170.7151997806295</v>
      </c>
      <c r="BT55" s="265">
        <f t="shared" si="161"/>
        <v>3405.972619209947</v>
      </c>
      <c r="BU55" s="275">
        <f t="shared" si="161"/>
        <v>8802.9998733298653</v>
      </c>
      <c r="BV55" s="265">
        <f t="shared" si="161"/>
        <v>3465.4856317294539</v>
      </c>
      <c r="BW55" s="275">
        <f t="shared" si="161"/>
        <v>10973.075851209787</v>
      </c>
      <c r="BX55" s="265">
        <f t="shared" si="161"/>
        <v>4243.8967287769919</v>
      </c>
      <c r="CA55" s="268">
        <f t="shared" ref="CA55:CH55" si="162">10^CA20</f>
        <v>2122.8900477636398</v>
      </c>
      <c r="CB55" s="271">
        <f t="shared" si="162"/>
        <v>8802.9998733298653</v>
      </c>
      <c r="CC55" s="275">
        <f t="shared" si="162"/>
        <v>8657.6015580208477</v>
      </c>
      <c r="CD55" s="265">
        <f t="shared" si="162"/>
        <v>3784.2056239192034</v>
      </c>
      <c r="CE55" s="275">
        <f t="shared" si="162"/>
        <v>9307.1451842284496</v>
      </c>
      <c r="CF55" s="265">
        <f t="shared" si="162"/>
        <v>3850.0827844492696</v>
      </c>
      <c r="CG55" s="275">
        <f t="shared" si="162"/>
        <v>12179.001355916855</v>
      </c>
      <c r="CH55" s="265">
        <f t="shared" si="162"/>
        <v>5070.0355308505123</v>
      </c>
      <c r="CK55" s="268">
        <f t="shared" ref="CK55:CR55" si="163">10^CK20</f>
        <v>2102.9485795681408</v>
      </c>
      <c r="CL55" s="271">
        <f t="shared" si="163"/>
        <v>7597.8925846596703</v>
      </c>
      <c r="CM55" s="275">
        <f t="shared" si="163"/>
        <v>12684.932134955276</v>
      </c>
      <c r="CN55" s="265">
        <f t="shared" si="163"/>
        <v>4576.2162142628958</v>
      </c>
      <c r="CO55" s="275">
        <f t="shared" si="163"/>
        <v>13677.907825859847</v>
      </c>
      <c r="CP55" s="265">
        <f t="shared" si="163"/>
        <v>4652.5555573252759</v>
      </c>
      <c r="CQ55" s="275">
        <f t="shared" si="163"/>
        <v>18813.888341228729</v>
      </c>
      <c r="CR55" s="265">
        <f t="shared" si="163"/>
        <v>6092.1112816406758</v>
      </c>
      <c r="CV55" s="268">
        <f t="shared" si="10"/>
        <v>3028.1871927427414</v>
      </c>
      <c r="CW55" s="271">
        <f t="shared" si="10"/>
        <v>10374.860759749934</v>
      </c>
      <c r="CX55" s="275"/>
      <c r="CY55" s="265"/>
      <c r="CZ55" s="275"/>
      <c r="DA55" s="265"/>
      <c r="DB55" s="275"/>
      <c r="DC55" s="265"/>
      <c r="DG55" s="268">
        <f t="shared" si="11"/>
        <v>5412.5142561320872</v>
      </c>
      <c r="DH55" s="271">
        <f t="shared" si="11"/>
        <v>6928.7170472008283</v>
      </c>
      <c r="DI55" s="275"/>
      <c r="DJ55" s="265"/>
      <c r="DK55" s="275"/>
      <c r="DL55" s="265"/>
      <c r="DM55" s="275"/>
      <c r="DN55" s="265"/>
      <c r="DP55" s="268">
        <f t="shared" si="12"/>
        <v>4345.3799480329653</v>
      </c>
      <c r="DQ55" s="271">
        <f t="shared" si="12"/>
        <v>6805.2384086910088</v>
      </c>
      <c r="DR55" s="275"/>
      <c r="DS55" s="265"/>
      <c r="DT55" s="275"/>
      <c r="DU55" s="265"/>
      <c r="DV55" s="275"/>
      <c r="DW55" s="265"/>
      <c r="DY55" s="268">
        <f t="shared" si="13"/>
        <v>4466.7364100686018</v>
      </c>
      <c r="DZ55" s="271">
        <f t="shared" si="13"/>
        <v>8374.3469155952316</v>
      </c>
      <c r="EA55" s="275"/>
      <c r="EB55" s="265"/>
      <c r="EC55" s="275"/>
      <c r="ED55" s="265"/>
      <c r="EE55" s="275"/>
      <c r="EF55" s="265"/>
    </row>
    <row r="56" spans="2:136">
      <c r="B56" s="268">
        <f t="shared" ref="B56:I56" si="164">10^B21</f>
        <v>4651.7243100369569</v>
      </c>
      <c r="C56" s="271">
        <f t="shared" si="164"/>
        <v>7070.5696806139667</v>
      </c>
      <c r="D56" s="275">
        <f t="shared" si="164"/>
        <v>15459.511027174018</v>
      </c>
      <c r="E56" s="265">
        <f t="shared" si="164"/>
        <v>6822.7742974387229</v>
      </c>
      <c r="F56" s="275">
        <f t="shared" si="164"/>
        <v>18052.737757905939</v>
      </c>
      <c r="G56" s="265">
        <f t="shared" si="164"/>
        <v>7739.6489633706224</v>
      </c>
      <c r="H56" s="275">
        <f t="shared" si="164"/>
        <v>23974.920009202768</v>
      </c>
      <c r="I56" s="265">
        <f t="shared" si="164"/>
        <v>9711.2665715632465</v>
      </c>
      <c r="K56" s="268">
        <f t="shared" ref="K56:R56" si="165">10^K21</f>
        <v>4118.4615470434255</v>
      </c>
      <c r="L56" s="271">
        <f t="shared" si="165"/>
        <v>6985.4727107758526</v>
      </c>
      <c r="M56" s="275">
        <f t="shared" si="165"/>
        <v>12374.096766071332</v>
      </c>
      <c r="N56" s="265">
        <f t="shared" si="165"/>
        <v>4941.4705462875836</v>
      </c>
      <c r="O56" s="275">
        <f t="shared" si="165"/>
        <v>14213.716757050715</v>
      </c>
      <c r="P56" s="265">
        <f t="shared" si="165"/>
        <v>5656.1630597933399</v>
      </c>
      <c r="Q56" s="275">
        <f t="shared" si="165"/>
        <v>21339.144790938775</v>
      </c>
      <c r="R56" s="265">
        <f t="shared" si="165"/>
        <v>7901.7631180971302</v>
      </c>
      <c r="T56" s="268">
        <f t="shared" ref="T56:AA56" si="166">10^T21</f>
        <v>3652.5622391168959</v>
      </c>
      <c r="U56" s="271">
        <f t="shared" si="166"/>
        <v>3381.9764283632876</v>
      </c>
      <c r="V56" s="275">
        <f t="shared" si="166"/>
        <v>6280.0837513988927</v>
      </c>
      <c r="W56" s="265">
        <f t="shared" si="166"/>
        <v>2975.3308090386695</v>
      </c>
      <c r="X56" s="275">
        <f t="shared" si="166"/>
        <v>7228.8465174603407</v>
      </c>
      <c r="Y56" s="265">
        <f t="shared" si="166"/>
        <v>3445.746536390197</v>
      </c>
      <c r="Z56" s="275">
        <f t="shared" si="166"/>
        <v>10915.962906286633</v>
      </c>
      <c r="AA56" s="265">
        <f t="shared" si="166"/>
        <v>5002.8117855802666</v>
      </c>
      <c r="AC56" s="268">
        <f t="shared" ref="AC56:AJ56" si="167">10^AC21</f>
        <v>4960.3063271659048</v>
      </c>
      <c r="AD56" s="271">
        <f t="shared" si="167"/>
        <v>6930.3484811279732</v>
      </c>
      <c r="AE56" s="275">
        <f t="shared" si="167"/>
        <v>12873.833061317446</v>
      </c>
      <c r="AF56" s="265">
        <f t="shared" si="167"/>
        <v>4929.8714506397891</v>
      </c>
      <c r="AG56" s="275">
        <f t="shared" si="167"/>
        <v>7228.8465174603407</v>
      </c>
      <c r="AH56" s="265">
        <f t="shared" si="167"/>
        <v>5639.2802357309965</v>
      </c>
      <c r="AI56" s="275">
        <f t="shared" si="167"/>
        <v>10915.962906286633</v>
      </c>
      <c r="AJ56" s="265">
        <f t="shared" si="167"/>
        <v>7862.3833273112132</v>
      </c>
      <c r="AL56" s="268">
        <f t="shared" ref="AL56:AS56" si="168">10^AL21</f>
        <v>4835.7985429481623</v>
      </c>
      <c r="AM56" s="271">
        <f t="shared" si="168"/>
        <v>6578.6263433063787</v>
      </c>
      <c r="AN56" s="275">
        <f t="shared" si="168"/>
        <v>11771.435916347795</v>
      </c>
      <c r="AO56" s="265">
        <f t="shared" si="168"/>
        <v>4661.038248242292</v>
      </c>
      <c r="AP56" s="275">
        <f t="shared" si="168"/>
        <v>13502.209523314161</v>
      </c>
      <c r="AQ56" s="265">
        <f t="shared" si="168"/>
        <v>5342.1770795486154</v>
      </c>
      <c r="AR56" s="275">
        <f t="shared" si="168"/>
        <v>20187.238478163152</v>
      </c>
      <c r="AS56" s="265">
        <f t="shared" si="168"/>
        <v>7494.3333504799757</v>
      </c>
      <c r="AW56" s="268">
        <f t="shared" ref="AW56:BD56" si="169">10^AW21</f>
        <v>3882.8877706762473</v>
      </c>
      <c r="AX56" s="271">
        <f t="shared" si="169"/>
        <v>6028.1747353393803</v>
      </c>
      <c r="AY56" s="275">
        <f t="shared" si="169"/>
        <v>12525.851143821626</v>
      </c>
      <c r="AZ56" s="265">
        <f t="shared" si="169"/>
        <v>5910.9590733703917</v>
      </c>
      <c r="BA56" s="275">
        <f t="shared" si="169"/>
        <v>13476.67147477797</v>
      </c>
      <c r="BB56" s="265">
        <f t="shared" si="169"/>
        <v>4880.6819330329627</v>
      </c>
      <c r="BC56" s="275">
        <f t="shared" si="169"/>
        <v>17490.066206053812</v>
      </c>
      <c r="BD56" s="265">
        <f t="shared" si="169"/>
        <v>6203.8689685597583</v>
      </c>
      <c r="BG56" s="268">
        <f t="shared" ref="BG56:BN56" si="170">10^BG21</f>
        <v>4021.0323134242904</v>
      </c>
      <c r="BH56" s="271">
        <f t="shared" si="170"/>
        <v>6678.2407237519428</v>
      </c>
      <c r="BI56" s="275">
        <f t="shared" si="170"/>
        <v>12697.607854017058</v>
      </c>
      <c r="BJ56" s="265">
        <f t="shared" si="170"/>
        <v>5255.458439629896</v>
      </c>
      <c r="BK56" s="275">
        <f t="shared" si="170"/>
        <v>13657.005585202043</v>
      </c>
      <c r="BL56" s="265">
        <f t="shared" si="170"/>
        <v>5337.4557547354552</v>
      </c>
      <c r="BM56" s="275">
        <f t="shared" si="170"/>
        <v>19353.277798312411</v>
      </c>
      <c r="BN56" s="265">
        <f t="shared" si="170"/>
        <v>7110.3874665801432</v>
      </c>
      <c r="BQ56" s="268">
        <f t="shared" ref="BQ56:BX56" si="171">10^BQ21</f>
        <v>1259.3400789517837</v>
      </c>
      <c r="BR56" s="271">
        <f t="shared" si="171"/>
        <v>3977.6436983770836</v>
      </c>
      <c r="BS56" s="275">
        <f t="shared" si="171"/>
        <v>8312.1257568841938</v>
      </c>
      <c r="BT56" s="265">
        <f t="shared" si="171"/>
        <v>3472.5404005009118</v>
      </c>
      <c r="BU56" s="275">
        <f t="shared" si="171"/>
        <v>8948.3005772386041</v>
      </c>
      <c r="BV56" s="265">
        <f t="shared" si="171"/>
        <v>3530.7003328351734</v>
      </c>
      <c r="BW56" s="275">
        <f t="shared" si="171"/>
        <v>11127.078877559568</v>
      </c>
      <c r="BX56" s="265">
        <f t="shared" si="171"/>
        <v>4312.7929165493515</v>
      </c>
      <c r="CA56" s="268">
        <f t="shared" ref="CA56:CH56" si="172">10^CA21</f>
        <v>2162.8974657053327</v>
      </c>
      <c r="CB56" s="271">
        <f t="shared" si="172"/>
        <v>8948.3005772386041</v>
      </c>
      <c r="CC56" s="275">
        <f t="shared" si="172"/>
        <v>8798.7229350560665</v>
      </c>
      <c r="CD56" s="265">
        <f t="shared" si="172"/>
        <v>3853.7930316421307</v>
      </c>
      <c r="CE56" s="275">
        <f t="shared" si="172"/>
        <v>9451.4040450832472</v>
      </c>
      <c r="CF56" s="265">
        <f t="shared" si="172"/>
        <v>3918.0710665189481</v>
      </c>
      <c r="CG56" s="275">
        <f t="shared" si="172"/>
        <v>12333.972618790236</v>
      </c>
      <c r="CH56" s="265">
        <f t="shared" si="172"/>
        <v>5145.2594124795432</v>
      </c>
      <c r="CK56" s="268">
        <f t="shared" ref="CK56:CR56" si="173">10^CK21</f>
        <v>2145.3992278607457</v>
      </c>
      <c r="CL56" s="271">
        <f t="shared" si="173"/>
        <v>7697.8656137394573</v>
      </c>
      <c r="CM56" s="275">
        <f t="shared" si="173"/>
        <v>12913.593113784234</v>
      </c>
      <c r="CN56" s="265">
        <f t="shared" si="173"/>
        <v>4664.0587113168858</v>
      </c>
      <c r="CO56" s="275">
        <f t="shared" si="173"/>
        <v>13913.224645729395</v>
      </c>
      <c r="CP56" s="265">
        <f t="shared" si="173"/>
        <v>4738.554611766408</v>
      </c>
      <c r="CQ56" s="275">
        <f t="shared" si="173"/>
        <v>19061.973114293021</v>
      </c>
      <c r="CR56" s="265">
        <f t="shared" si="173"/>
        <v>6178.5285621972216</v>
      </c>
      <c r="CV56" s="268">
        <f t="shared" si="10"/>
        <v>3079.8887028376612</v>
      </c>
      <c r="CW56" s="271">
        <f t="shared" si="10"/>
        <v>10493.386642143583</v>
      </c>
      <c r="CX56" s="275"/>
      <c r="CY56" s="265"/>
      <c r="CZ56" s="275"/>
      <c r="DA56" s="265"/>
      <c r="DB56" s="275"/>
      <c r="DC56" s="265"/>
      <c r="DG56" s="268">
        <f t="shared" si="11"/>
        <v>5505.7040501513802</v>
      </c>
      <c r="DH56" s="271">
        <f t="shared" si="11"/>
        <v>7020.3627418847</v>
      </c>
      <c r="DI56" s="275"/>
      <c r="DJ56" s="265"/>
      <c r="DK56" s="275"/>
      <c r="DL56" s="265"/>
      <c r="DM56" s="275"/>
      <c r="DN56" s="265"/>
      <c r="DP56" s="268">
        <f t="shared" si="12"/>
        <v>4416.7169496011002</v>
      </c>
      <c r="DQ56" s="271">
        <f t="shared" si="12"/>
        <v>6895.2015471353352</v>
      </c>
      <c r="DR56" s="275"/>
      <c r="DS56" s="265"/>
      <c r="DT56" s="275"/>
      <c r="DU56" s="265"/>
      <c r="DV56" s="275"/>
      <c r="DW56" s="265"/>
      <c r="DY56" s="268">
        <f t="shared" si="13"/>
        <v>4532.6415075698305</v>
      </c>
      <c r="DZ56" s="271">
        <f t="shared" si="13"/>
        <v>8479.2675251240926</v>
      </c>
      <c r="EA56" s="275"/>
      <c r="EB56" s="265"/>
      <c r="EC56" s="275"/>
      <c r="ED56" s="265"/>
      <c r="EE56" s="275"/>
      <c r="EF56" s="265"/>
    </row>
    <row r="57" spans="2:136">
      <c r="B57" s="268">
        <f t="shared" ref="B57:I57" si="174">10^B22</f>
        <v>4758.2879534993463</v>
      </c>
      <c r="C57" s="271">
        <f t="shared" si="174"/>
        <v>7156.8360531731314</v>
      </c>
      <c r="D57" s="275">
        <f t="shared" si="174"/>
        <v>15731.31860856873</v>
      </c>
      <c r="E57" s="265">
        <f t="shared" si="174"/>
        <v>6946.0478896272889</v>
      </c>
      <c r="F57" s="275">
        <f t="shared" si="174"/>
        <v>18329.364415999687</v>
      </c>
      <c r="G57" s="265">
        <f t="shared" si="174"/>
        <v>7860.5955250110892</v>
      </c>
      <c r="H57" s="275">
        <f t="shared" si="174"/>
        <v>24239.745745992932</v>
      </c>
      <c r="I57" s="265">
        <f t="shared" si="174"/>
        <v>9818.2895138505592</v>
      </c>
      <c r="K57" s="268">
        <f t="shared" ref="K57:R57" si="175">10^K22</f>
        <v>4212.3045226402146</v>
      </c>
      <c r="L57" s="271">
        <f t="shared" si="175"/>
        <v>7074.3934254078777</v>
      </c>
      <c r="M57" s="275">
        <f t="shared" si="175"/>
        <v>12600.470556204829</v>
      </c>
      <c r="N57" s="265">
        <f t="shared" si="175"/>
        <v>5037.1530178666244</v>
      </c>
      <c r="O57" s="275">
        <f t="shared" si="175"/>
        <v>14456.085926626149</v>
      </c>
      <c r="P57" s="265">
        <f t="shared" si="175"/>
        <v>5757.9522497119151</v>
      </c>
      <c r="Q57" s="275">
        <f t="shared" si="175"/>
        <v>21598.365141356368</v>
      </c>
      <c r="R57" s="265">
        <f t="shared" si="175"/>
        <v>8000.7847025920564</v>
      </c>
      <c r="T57" s="268">
        <f t="shared" ref="T57:AA57" si="176">10^T22</f>
        <v>3732.5129170213058</v>
      </c>
      <c r="U57" s="271">
        <f t="shared" si="176"/>
        <v>3420.4747650303902</v>
      </c>
      <c r="V57" s="275">
        <f t="shared" si="176"/>
        <v>6396.7946306277063</v>
      </c>
      <c r="W57" s="265">
        <f t="shared" si="176"/>
        <v>3037.6314917129253</v>
      </c>
      <c r="X57" s="275">
        <f t="shared" si="176"/>
        <v>7354.100783128285</v>
      </c>
      <c r="Y57" s="265">
        <f t="shared" si="176"/>
        <v>3513.7048494968658</v>
      </c>
      <c r="Z57" s="275">
        <f t="shared" si="176"/>
        <v>11050.825072292773</v>
      </c>
      <c r="AA57" s="265">
        <f t="shared" si="176"/>
        <v>5074.3479952638145</v>
      </c>
      <c r="AC57" s="268">
        <f t="shared" ref="AC57:AJ57" si="177">10^AC22</f>
        <v>5072.8937635217317</v>
      </c>
      <c r="AD57" s="271">
        <f t="shared" si="177"/>
        <v>7009.5395012528888</v>
      </c>
      <c r="AE57" s="275">
        <f t="shared" si="177"/>
        <v>13108.15242830273</v>
      </c>
      <c r="AF57" s="265">
        <f t="shared" si="177"/>
        <v>5024.900308479032</v>
      </c>
      <c r="AG57" s="275">
        <f t="shared" si="177"/>
        <v>7354.100783128285</v>
      </c>
      <c r="AH57" s="265">
        <f t="shared" si="177"/>
        <v>5740.2418855719598</v>
      </c>
      <c r="AI57" s="275">
        <f t="shared" si="177"/>
        <v>11050.825072292773</v>
      </c>
      <c r="AJ57" s="265">
        <f t="shared" si="177"/>
        <v>7960.2124530760657</v>
      </c>
      <c r="AL57" s="268">
        <f t="shared" ref="AL57:AS57" si="178">10^AL22</f>
        <v>4935.1564817725111</v>
      </c>
      <c r="AM57" s="271">
        <f t="shared" si="178"/>
        <v>6653.7983397168855</v>
      </c>
      <c r="AN57" s="275">
        <f t="shared" si="178"/>
        <v>11984.535588202809</v>
      </c>
      <c r="AO57" s="265">
        <f t="shared" si="178"/>
        <v>4752.1214051989018</v>
      </c>
      <c r="AP57" s="275">
        <f t="shared" si="178"/>
        <v>13730.035389806564</v>
      </c>
      <c r="AQ57" s="265">
        <f t="shared" si="178"/>
        <v>5439.3376245891923</v>
      </c>
      <c r="AR57" s="275">
        <f t="shared" si="178"/>
        <v>20429.877366137494</v>
      </c>
      <c r="AS57" s="265">
        <f t="shared" si="178"/>
        <v>7589.6518037966061</v>
      </c>
      <c r="AW57" s="268">
        <f t="shared" ref="AW57:BD57" si="179">10^AW22</f>
        <v>3958.8089168734982</v>
      </c>
      <c r="AX57" s="271">
        <f t="shared" si="179"/>
        <v>6099.8954508796241</v>
      </c>
      <c r="AY57" s="275">
        <f t="shared" si="179"/>
        <v>12723.657039108853</v>
      </c>
      <c r="AZ57" s="265">
        <f t="shared" si="179"/>
        <v>6037.0436296189391</v>
      </c>
      <c r="BA57" s="275">
        <f t="shared" si="179"/>
        <v>13679.528475602661</v>
      </c>
      <c r="BB57" s="265">
        <f t="shared" si="179"/>
        <v>4960.683350718974</v>
      </c>
      <c r="BC57" s="275">
        <f t="shared" si="179"/>
        <v>17709.282724681154</v>
      </c>
      <c r="BD57" s="265">
        <f t="shared" si="179"/>
        <v>6287.685707431584</v>
      </c>
      <c r="BG57" s="268">
        <f t="shared" ref="BG57:BN57" si="180">10^BG22</f>
        <v>4101.046698883436</v>
      </c>
      <c r="BH57" s="271">
        <f t="shared" si="180"/>
        <v>6754.8383417690866</v>
      </c>
      <c r="BI57" s="275">
        <f t="shared" si="180"/>
        <v>12890.273407168886</v>
      </c>
      <c r="BJ57" s="265">
        <f t="shared" si="180"/>
        <v>5339.9062120985391</v>
      </c>
      <c r="BK57" s="275">
        <f t="shared" si="180"/>
        <v>13854.281193038241</v>
      </c>
      <c r="BL57" s="265">
        <f t="shared" si="180"/>
        <v>5419.77147469391</v>
      </c>
      <c r="BM57" s="275">
        <f t="shared" si="180"/>
        <v>19537.591421179903</v>
      </c>
      <c r="BN57" s="265">
        <f t="shared" si="180"/>
        <v>7182.7471111409704</v>
      </c>
      <c r="BQ57" s="268">
        <f t="shared" ref="BQ57:BX57" si="181">10^BQ22</f>
        <v>1280.2934717386261</v>
      </c>
      <c r="BR57" s="271">
        <f t="shared" si="181"/>
        <v>4025.053691245349</v>
      </c>
      <c r="BS57" s="275">
        <f t="shared" si="181"/>
        <v>8445.1000351888615</v>
      </c>
      <c r="BT57" s="265">
        <f t="shared" si="181"/>
        <v>3535.2597363252835</v>
      </c>
      <c r="BU57" s="275">
        <f t="shared" si="181"/>
        <v>9084.7598156722051</v>
      </c>
      <c r="BV57" s="265">
        <f t="shared" si="181"/>
        <v>3592.0941496158539</v>
      </c>
      <c r="BW57" s="275">
        <f t="shared" si="181"/>
        <v>11271.274871164622</v>
      </c>
      <c r="BX57" s="265">
        <f t="shared" si="181"/>
        <v>4377.4706240475243</v>
      </c>
      <c r="CA57" s="268">
        <f t="shared" ref="CA57:CH57" si="182">10^CA22</f>
        <v>2200.6329737931087</v>
      </c>
      <c r="CB57" s="271">
        <f t="shared" si="182"/>
        <v>9084.7598156722051</v>
      </c>
      <c r="CC57" s="275">
        <f t="shared" si="182"/>
        <v>8931.1843285913092</v>
      </c>
      <c r="CD57" s="265">
        <f t="shared" si="182"/>
        <v>3919.2979498954455</v>
      </c>
      <c r="CE57" s="275">
        <f t="shared" si="182"/>
        <v>9586.6391743408822</v>
      </c>
      <c r="CF57" s="265">
        <f t="shared" si="182"/>
        <v>3982.0198326023838</v>
      </c>
      <c r="CG57" s="275">
        <f t="shared" si="182"/>
        <v>12478.784861778189</v>
      </c>
      <c r="CH57" s="265">
        <f t="shared" si="182"/>
        <v>5215.7298203747559</v>
      </c>
      <c r="CK57" s="268">
        <f t="shared" ref="CK57:CR57" si="183">10^CK22</f>
        <v>2185.510137630461</v>
      </c>
      <c r="CL57" s="271">
        <f t="shared" si="183"/>
        <v>7791.5236309465045</v>
      </c>
      <c r="CM57" s="275">
        <f t="shared" si="183"/>
        <v>13128.752218860051</v>
      </c>
      <c r="CN57" s="265">
        <f t="shared" si="183"/>
        <v>4746.7044512175116</v>
      </c>
      <c r="CO57" s="275">
        <f t="shared" si="183"/>
        <v>14134.362737217134</v>
      </c>
      <c r="CP57" s="265">
        <f t="shared" si="183"/>
        <v>4819.4026191922867</v>
      </c>
      <c r="CQ57" s="275">
        <f t="shared" si="183"/>
        <v>19293.975849196981</v>
      </c>
      <c r="CR57" s="265">
        <f t="shared" si="183"/>
        <v>6259.3882712407831</v>
      </c>
      <c r="CV57" s="268">
        <f t="shared" si="10"/>
        <v>3128.4777820694821</v>
      </c>
      <c r="CW57" s="271">
        <f t="shared" si="10"/>
        <v>10604.182699508467</v>
      </c>
      <c r="CX57" s="275"/>
      <c r="CY57" s="265"/>
      <c r="CZ57" s="275"/>
      <c r="DA57" s="265"/>
      <c r="DB57" s="275"/>
      <c r="DC57" s="265"/>
      <c r="DG57" s="268">
        <f t="shared" si="11"/>
        <v>5593.008409044257</v>
      </c>
      <c r="DH57" s="271">
        <f t="shared" si="11"/>
        <v>7106.2283284412679</v>
      </c>
      <c r="DI57" s="275"/>
      <c r="DJ57" s="265"/>
      <c r="DK57" s="275"/>
      <c r="DL57" s="265"/>
      <c r="DM57" s="275"/>
      <c r="DN57" s="265"/>
      <c r="DP57" s="268">
        <f t="shared" si="12"/>
        <v>4483.4307203747239</v>
      </c>
      <c r="DQ57" s="271">
        <f t="shared" si="12"/>
        <v>6979.4901163837949</v>
      </c>
      <c r="DR57" s="275"/>
      <c r="DS57" s="265"/>
      <c r="DT57" s="275"/>
      <c r="DU57" s="265"/>
      <c r="DV57" s="275"/>
      <c r="DW57" s="265"/>
      <c r="DY57" s="268">
        <f t="shared" si="13"/>
        <v>4594.1900430759597</v>
      </c>
      <c r="DZ57" s="271">
        <f t="shared" si="13"/>
        <v>8577.4828345942315</v>
      </c>
      <c r="EA57" s="275"/>
      <c r="EB57" s="265"/>
      <c r="EC57" s="275"/>
      <c r="ED57" s="265"/>
      <c r="EE57" s="275"/>
      <c r="EF57" s="265"/>
    </row>
    <row r="58" spans="2:136">
      <c r="B58" s="268">
        <f t="shared" ref="B58:I58" si="184">10^B23</f>
        <v>4859.288434767218</v>
      </c>
      <c r="C58" s="271">
        <f t="shared" si="184"/>
        <v>7238.0040142110392</v>
      </c>
      <c r="D58" s="275">
        <f t="shared" si="184"/>
        <v>15987.499142528381</v>
      </c>
      <c r="E58" s="265">
        <f t="shared" si="184"/>
        <v>7061.9796453807794</v>
      </c>
      <c r="F58" s="275">
        <f t="shared" si="184"/>
        <v>18589.471710715396</v>
      </c>
      <c r="G58" s="265">
        <f t="shared" si="184"/>
        <v>7974.0415304942044</v>
      </c>
      <c r="H58" s="275">
        <f t="shared" si="184"/>
        <v>24487.600773164173</v>
      </c>
      <c r="I58" s="265">
        <f t="shared" si="184"/>
        <v>9918.1658911807808</v>
      </c>
      <c r="K58" s="268">
        <f t="shared" ref="K58:R58" si="185">10^K23</f>
        <v>4301.3913218348453</v>
      </c>
      <c r="L58" s="271">
        <f t="shared" si="185"/>
        <v>7158.1160670000936</v>
      </c>
      <c r="M58" s="275">
        <f t="shared" si="185"/>
        <v>12814.648797043577</v>
      </c>
      <c r="N58" s="265">
        <f t="shared" si="185"/>
        <v>5127.6047629947816</v>
      </c>
      <c r="O58" s="275">
        <f t="shared" si="185"/>
        <v>14684.933855131989</v>
      </c>
      <c r="P58" s="265">
        <f t="shared" si="185"/>
        <v>5853.9741334159917</v>
      </c>
      <c r="Q58" s="275">
        <f t="shared" si="185"/>
        <v>21841.524817070436</v>
      </c>
      <c r="R58" s="265">
        <f t="shared" si="185"/>
        <v>8093.5619590525612</v>
      </c>
      <c r="T58" s="268">
        <f t="shared" ref="T58:AA58" si="186">10^T23</f>
        <v>3808.3650919315151</v>
      </c>
      <c r="U58" s="271">
        <f t="shared" si="186"/>
        <v>3456.6622924245012</v>
      </c>
      <c r="V58" s="275">
        <f t="shared" si="186"/>
        <v>6507.2507071579312</v>
      </c>
      <c r="W58" s="265">
        <f t="shared" si="186"/>
        <v>3096.7179482278702</v>
      </c>
      <c r="X58" s="275">
        <f t="shared" si="186"/>
        <v>7472.4015708733859</v>
      </c>
      <c r="Y58" s="265">
        <f t="shared" si="186"/>
        <v>3578.0345817622683</v>
      </c>
      <c r="Z58" s="275">
        <f t="shared" si="186"/>
        <v>11177.361333684297</v>
      </c>
      <c r="AA58" s="265">
        <f t="shared" si="186"/>
        <v>5141.60119711069</v>
      </c>
      <c r="AC58" s="268">
        <f t="shared" ref="AC58:AJ58" si="187">10^AC23</f>
        <v>5179.8512248962224</v>
      </c>
      <c r="AD58" s="271">
        <f t="shared" si="187"/>
        <v>7083.9802659633178</v>
      </c>
      <c r="AE58" s="275">
        <f t="shared" si="187"/>
        <v>13329.828026161691</v>
      </c>
      <c r="AF58" s="265">
        <f t="shared" si="187"/>
        <v>5114.7188222044888</v>
      </c>
      <c r="AG58" s="275">
        <f t="shared" si="187"/>
        <v>7472.4015708733859</v>
      </c>
      <c r="AH58" s="265">
        <f t="shared" si="187"/>
        <v>5835.4660983822414</v>
      </c>
      <c r="AI58" s="275">
        <f t="shared" si="187"/>
        <v>11177.361333684297</v>
      </c>
      <c r="AJ58" s="265">
        <f t="shared" si="187"/>
        <v>8051.8574484170076</v>
      </c>
      <c r="AL58" s="268">
        <f t="shared" ref="AL58:AS58" si="188">10^AL23</f>
        <v>5029.3571623143498</v>
      </c>
      <c r="AM58" s="271">
        <f t="shared" si="188"/>
        <v>6724.4611609405983</v>
      </c>
      <c r="AN58" s="275">
        <f t="shared" si="188"/>
        <v>12186.117800867072</v>
      </c>
      <c r="AO58" s="265">
        <f t="shared" si="188"/>
        <v>4838.2557655789042</v>
      </c>
      <c r="AP58" s="275">
        <f t="shared" si="188"/>
        <v>13945.114211792235</v>
      </c>
      <c r="AQ58" s="265">
        <f t="shared" si="188"/>
        <v>5531.0273984359101</v>
      </c>
      <c r="AR58" s="275">
        <f t="shared" si="188"/>
        <v>20657.454082554872</v>
      </c>
      <c r="AS58" s="265">
        <f t="shared" si="188"/>
        <v>7678.9913826046495</v>
      </c>
      <c r="AW58" s="268">
        <f t="shared" ref="AW58:BD58" si="189">10^AW23</f>
        <v>4030.6369602330387</v>
      </c>
      <c r="AX58" s="271">
        <f t="shared" si="189"/>
        <v>6167.3555332924061</v>
      </c>
      <c r="AY58" s="275">
        <f t="shared" si="189"/>
        <v>12910.353672764066</v>
      </c>
      <c r="AZ58" s="265">
        <f t="shared" si="189"/>
        <v>6157.0090817472619</v>
      </c>
      <c r="BA58" s="275">
        <f t="shared" si="189"/>
        <v>13870.766094513998</v>
      </c>
      <c r="BB58" s="265">
        <f t="shared" si="189"/>
        <v>5036.1341535280098</v>
      </c>
      <c r="BC58" s="275">
        <f t="shared" si="189"/>
        <v>17915.253234068303</v>
      </c>
      <c r="BD58" s="265">
        <f t="shared" si="189"/>
        <v>6366.4641015338711</v>
      </c>
      <c r="BG58" s="268">
        <f t="shared" ref="BG58:BN58" si="190">10^BG23</f>
        <v>4176.7475620607511</v>
      </c>
      <c r="BH58" s="271">
        <f t="shared" si="190"/>
        <v>6826.8459111885913</v>
      </c>
      <c r="BI58" s="275">
        <f t="shared" si="190"/>
        <v>13072.380774990561</v>
      </c>
      <c r="BJ58" s="265">
        <f t="shared" si="190"/>
        <v>5419.6622472018826</v>
      </c>
      <c r="BK58" s="275">
        <f t="shared" si="190"/>
        <v>14040.538497317279</v>
      </c>
      <c r="BL58" s="265">
        <f t="shared" si="190"/>
        <v>5497.4646861382435</v>
      </c>
      <c r="BM58" s="275">
        <f t="shared" si="190"/>
        <v>19710.364643341232</v>
      </c>
      <c r="BN58" s="265">
        <f t="shared" si="190"/>
        <v>7250.5767608605584</v>
      </c>
      <c r="BQ58" s="268">
        <f t="shared" ref="BQ58:BX58" si="191">10^BQ23</f>
        <v>1300.1481422318698</v>
      </c>
      <c r="BR58" s="271">
        <f t="shared" si="191"/>
        <v>4069.648166647979</v>
      </c>
      <c r="BS58" s="275">
        <f t="shared" si="191"/>
        <v>8570.6326395814995</v>
      </c>
      <c r="BT58" s="265">
        <f t="shared" si="191"/>
        <v>3594.5766140374453</v>
      </c>
      <c r="BU58" s="275">
        <f t="shared" si="191"/>
        <v>9213.4292413274688</v>
      </c>
      <c r="BV58" s="265">
        <f t="shared" si="191"/>
        <v>3650.1129224407946</v>
      </c>
      <c r="BW58" s="275">
        <f t="shared" si="191"/>
        <v>11406.858056089632</v>
      </c>
      <c r="BX58" s="265">
        <f t="shared" si="191"/>
        <v>4438.4336158485712</v>
      </c>
      <c r="CA58" s="268">
        <f t="shared" ref="CA58:CH58" si="192">10^CA23</f>
        <v>2236.3592485463164</v>
      </c>
      <c r="CB58" s="271">
        <f t="shared" si="192"/>
        <v>9213.4292413274688</v>
      </c>
      <c r="CC58" s="275">
        <f t="shared" si="192"/>
        <v>9056.0156040287584</v>
      </c>
      <c r="CD58" s="265">
        <f t="shared" si="192"/>
        <v>3981.1983509608972</v>
      </c>
      <c r="CE58" s="275">
        <f t="shared" si="192"/>
        <v>9713.9330795171481</v>
      </c>
      <c r="CF58" s="265">
        <f t="shared" si="192"/>
        <v>4042.4051641572137</v>
      </c>
      <c r="CG58" s="275">
        <f t="shared" si="192"/>
        <v>12614.693559519588</v>
      </c>
      <c r="CH58" s="265">
        <f t="shared" si="192"/>
        <v>5282.0242872826766</v>
      </c>
      <c r="CK58" s="268">
        <f t="shared" ref="CK58:CR58" si="193">10^CK23</f>
        <v>2223.5481394931162</v>
      </c>
      <c r="CL58" s="271">
        <f t="shared" si="193"/>
        <v>7879.6404189603145</v>
      </c>
      <c r="CM58" s="275">
        <f t="shared" si="193"/>
        <v>13331.994035112177</v>
      </c>
      <c r="CN58" s="265">
        <f t="shared" si="193"/>
        <v>4824.760620585429</v>
      </c>
      <c r="CO58" s="275">
        <f t="shared" si="193"/>
        <v>14343.001353451065</v>
      </c>
      <c r="CP58" s="265">
        <f t="shared" si="193"/>
        <v>4895.7054916113957</v>
      </c>
      <c r="CQ58" s="275">
        <f t="shared" si="193"/>
        <v>19511.874970773919</v>
      </c>
      <c r="CR58" s="265">
        <f t="shared" si="193"/>
        <v>6335.3715936015087</v>
      </c>
      <c r="CV58" s="268">
        <f t="shared" si="10"/>
        <v>3174.3236934745378</v>
      </c>
      <c r="CW58" s="271">
        <f t="shared" si="10"/>
        <v>10708.211544231046</v>
      </c>
      <c r="CX58" s="275"/>
      <c r="CY58" s="265"/>
      <c r="CZ58" s="275"/>
      <c r="DA58" s="265"/>
      <c r="DB58" s="275"/>
      <c r="DC58" s="265"/>
      <c r="DG58" s="268">
        <f t="shared" si="11"/>
        <v>5675.1372058627812</v>
      </c>
      <c r="DH58" s="271">
        <f t="shared" si="11"/>
        <v>7187.021513361743</v>
      </c>
      <c r="DI58" s="275"/>
      <c r="DJ58" s="265"/>
      <c r="DK58" s="275"/>
      <c r="DL58" s="265"/>
      <c r="DM58" s="275"/>
      <c r="DN58" s="265"/>
      <c r="DP58" s="268">
        <f t="shared" si="12"/>
        <v>4546.0857685841056</v>
      </c>
      <c r="DQ58" s="271">
        <f t="shared" si="12"/>
        <v>7058.7989380229483</v>
      </c>
      <c r="DR58" s="275"/>
      <c r="DS58" s="265"/>
      <c r="DT58" s="275"/>
      <c r="DU58" s="265"/>
      <c r="DV58" s="275"/>
      <c r="DW58" s="265"/>
      <c r="DY58" s="268">
        <f t="shared" si="13"/>
        <v>4651.9214356567245</v>
      </c>
      <c r="DZ58" s="271">
        <f t="shared" si="13"/>
        <v>8669.8192932299389</v>
      </c>
      <c r="EA58" s="275"/>
      <c r="EB58" s="265"/>
      <c r="EC58" s="275"/>
      <c r="ED58" s="265"/>
      <c r="EE58" s="275"/>
      <c r="EF58" s="265"/>
    </row>
    <row r="59" spans="2:136">
      <c r="B59" s="268">
        <f t="shared" ref="B59:I59" si="194">10^B24</f>
        <v>4955.3118187211448</v>
      </c>
      <c r="C59" s="271">
        <f t="shared" si="194"/>
        <v>7314.6603370749408</v>
      </c>
      <c r="D59" s="275">
        <f t="shared" si="194"/>
        <v>16229.802554749167</v>
      </c>
      <c r="E59" s="265">
        <f t="shared" si="194"/>
        <v>7171.3937190715797</v>
      </c>
      <c r="F59" s="275">
        <f t="shared" si="194"/>
        <v>18834.951958479658</v>
      </c>
      <c r="G59" s="265">
        <f t="shared" si="194"/>
        <v>8080.851524367522</v>
      </c>
      <c r="H59" s="275">
        <f t="shared" si="194"/>
        <v>24720.51116245021</v>
      </c>
      <c r="I59" s="265">
        <f t="shared" si="194"/>
        <v>10011.760020949794</v>
      </c>
      <c r="K59" s="268">
        <f t="shared" ref="K59:R59" si="195">10^K24</f>
        <v>4386.2194468604612</v>
      </c>
      <c r="L59" s="271">
        <f t="shared" si="195"/>
        <v>7237.2356192209954</v>
      </c>
      <c r="M59" s="275">
        <f t="shared" si="195"/>
        <v>13017.95463455189</v>
      </c>
      <c r="N59" s="265">
        <f t="shared" si="195"/>
        <v>5213.3926125735779</v>
      </c>
      <c r="O59" s="275">
        <f t="shared" si="195"/>
        <v>14901.750867976487</v>
      </c>
      <c r="P59" s="265">
        <f t="shared" si="195"/>
        <v>5944.8647605644765</v>
      </c>
      <c r="Q59" s="275">
        <f t="shared" si="195"/>
        <v>22070.494463778854</v>
      </c>
      <c r="R59" s="265">
        <f t="shared" si="195"/>
        <v>8180.8270589079439</v>
      </c>
      <c r="T59" s="268">
        <f t="shared" ref="T59:AA59" si="196">10^T24</f>
        <v>3880.5498538385345</v>
      </c>
      <c r="U59" s="271">
        <f t="shared" si="196"/>
        <v>3490.8070652667438</v>
      </c>
      <c r="V59" s="275">
        <f t="shared" si="196"/>
        <v>6612.1288037384747</v>
      </c>
      <c r="W59" s="265">
        <f t="shared" si="196"/>
        <v>3152.9303664115391</v>
      </c>
      <c r="X59" s="275">
        <f t="shared" si="196"/>
        <v>7584.5133733838165</v>
      </c>
      <c r="Y59" s="265">
        <f t="shared" si="196"/>
        <v>3639.1258368001841</v>
      </c>
      <c r="Z59" s="275">
        <f t="shared" si="196"/>
        <v>11296.539594901209</v>
      </c>
      <c r="AA59" s="265">
        <f t="shared" si="196"/>
        <v>5205.0608837742075</v>
      </c>
      <c r="AC59" s="268">
        <f t="shared" ref="AC59:AJ59" si="197">10^AC24</f>
        <v>5281.762560583622</v>
      </c>
      <c r="AD59" s="271">
        <f t="shared" si="197"/>
        <v>7154.2216184100689</v>
      </c>
      <c r="AE59" s="275">
        <f t="shared" si="197"/>
        <v>13540.232771025991</v>
      </c>
      <c r="AF59" s="265">
        <f t="shared" si="197"/>
        <v>5199.8923377958508</v>
      </c>
      <c r="AG59" s="275">
        <f t="shared" si="197"/>
        <v>7584.5133733838165</v>
      </c>
      <c r="AH59" s="265">
        <f t="shared" si="197"/>
        <v>5925.5864945061167</v>
      </c>
      <c r="AI59" s="275">
        <f t="shared" si="197"/>
        <v>11296.539594901209</v>
      </c>
      <c r="AJ59" s="265">
        <f t="shared" si="197"/>
        <v>8138.0443549285392</v>
      </c>
      <c r="AL59" s="268">
        <f t="shared" ref="AL59:AS59" si="198">10^AL24</f>
        <v>5118.9489617191748</v>
      </c>
      <c r="AM59" s="271">
        <f t="shared" si="198"/>
        <v>6791.1376942857933</v>
      </c>
      <c r="AN59" s="275">
        <f t="shared" si="198"/>
        <v>12377.434256017599</v>
      </c>
      <c r="AO59" s="265">
        <f t="shared" si="198"/>
        <v>4919.9762152967005</v>
      </c>
      <c r="AP59" s="275">
        <f t="shared" si="198"/>
        <v>14148.853199848287</v>
      </c>
      <c r="AQ59" s="265">
        <f t="shared" si="198"/>
        <v>5617.8480650417268</v>
      </c>
      <c r="AR59" s="275">
        <f t="shared" si="198"/>
        <v>20871.724873572864</v>
      </c>
      <c r="AS59" s="265">
        <f t="shared" si="198"/>
        <v>7763.0512365824579</v>
      </c>
      <c r="AW59" s="268">
        <f t="shared" ref="AW59:BD59" si="199">10^AW24</f>
        <v>4098.8121279063571</v>
      </c>
      <c r="AX59" s="271">
        <f t="shared" si="199"/>
        <v>6231.0466389490939</v>
      </c>
      <c r="AY59" s="275">
        <f t="shared" si="199"/>
        <v>13087.17466673196</v>
      </c>
      <c r="AZ59" s="265">
        <f t="shared" si="199"/>
        <v>6271.4964935747321</v>
      </c>
      <c r="BA59" s="275">
        <f t="shared" si="199"/>
        <v>14051.686065697295</v>
      </c>
      <c r="BB59" s="265">
        <f t="shared" si="199"/>
        <v>5107.54099282689</v>
      </c>
      <c r="BC59" s="275">
        <f t="shared" si="199"/>
        <v>18109.503006264189</v>
      </c>
      <c r="BD59" s="265">
        <f t="shared" si="199"/>
        <v>6440.7828376872912</v>
      </c>
      <c r="BG59" s="268">
        <f t="shared" ref="BG59:BN59" si="200">10^BG24</f>
        <v>4248.5975465070906</v>
      </c>
      <c r="BH59" s="271">
        <f t="shared" si="200"/>
        <v>6894.7954293316143</v>
      </c>
      <c r="BI59" s="275">
        <f t="shared" si="200"/>
        <v>13245.099593298179</v>
      </c>
      <c r="BJ59" s="265">
        <f t="shared" si="200"/>
        <v>5495.2465849705004</v>
      </c>
      <c r="BK59" s="275">
        <f t="shared" si="200"/>
        <v>14217.008233114013</v>
      </c>
      <c r="BL59" s="265">
        <f t="shared" si="200"/>
        <v>5571.0508102163021</v>
      </c>
      <c r="BM59" s="275">
        <f t="shared" si="200"/>
        <v>19872.957609211306</v>
      </c>
      <c r="BN59" s="265">
        <f t="shared" si="200"/>
        <v>7314.4104220631189</v>
      </c>
      <c r="BQ59" s="268">
        <f t="shared" ref="BQ59:BX59" si="201">10^BQ24</f>
        <v>1319.0236297348158</v>
      </c>
      <c r="BR59" s="271">
        <f t="shared" si="201"/>
        <v>4111.7519661901206</v>
      </c>
      <c r="BS59" s="275">
        <f t="shared" si="201"/>
        <v>8689.5484308390187</v>
      </c>
      <c r="BT59" s="265">
        <f t="shared" si="201"/>
        <v>3650.8617887266078</v>
      </c>
      <c r="BU59" s="275">
        <f t="shared" si="201"/>
        <v>9335.180036381882</v>
      </c>
      <c r="BV59" s="265">
        <f t="shared" si="201"/>
        <v>3705.1269487616232</v>
      </c>
      <c r="BW59" s="275">
        <f t="shared" si="201"/>
        <v>11534.814543196082</v>
      </c>
      <c r="BX59" s="265">
        <f t="shared" si="201"/>
        <v>4496.0989891425106</v>
      </c>
      <c r="CA59" s="268">
        <f t="shared" ref="CA59:CH59" si="202">10^CA24</f>
        <v>2270.2946498415795</v>
      </c>
      <c r="CB59" s="271">
        <f t="shared" si="202"/>
        <v>9335.180036381882</v>
      </c>
      <c r="CC59" s="275">
        <f t="shared" si="202"/>
        <v>9174.0700154348997</v>
      </c>
      <c r="CD59" s="265">
        <f t="shared" si="202"/>
        <v>4039.8909866366248</v>
      </c>
      <c r="CE59" s="275">
        <f t="shared" si="202"/>
        <v>9834.1816158610854</v>
      </c>
      <c r="CF59" s="265">
        <f t="shared" si="202"/>
        <v>4099.6218920662668</v>
      </c>
      <c r="CG59" s="275">
        <f t="shared" si="202"/>
        <v>12742.733251978358</v>
      </c>
      <c r="CH59" s="265">
        <f t="shared" si="202"/>
        <v>5344.6198535545736</v>
      </c>
      <c r="CK59" s="268">
        <f t="shared" ref="CK59:CR59" si="203">10^CK24</f>
        <v>2259.7354259385247</v>
      </c>
      <c r="CL59" s="271">
        <f t="shared" si="203"/>
        <v>7962.8540441758223</v>
      </c>
      <c r="CM59" s="275">
        <f t="shared" si="203"/>
        <v>13524.633532271819</v>
      </c>
      <c r="CN59" s="265">
        <f t="shared" si="203"/>
        <v>4898.7315555057085</v>
      </c>
      <c r="CO59" s="275">
        <f t="shared" si="203"/>
        <v>14540.532401166131</v>
      </c>
      <c r="CP59" s="265">
        <f t="shared" si="203"/>
        <v>4967.9660475178371</v>
      </c>
      <c r="CQ59" s="275">
        <f t="shared" si="203"/>
        <v>19717.3016793393</v>
      </c>
      <c r="CR59" s="265">
        <f t="shared" si="203"/>
        <v>6407.0405247426124</v>
      </c>
      <c r="CV59" s="268">
        <f t="shared" si="10"/>
        <v>3217.7324325134687</v>
      </c>
      <c r="CW59" s="271">
        <f t="shared" si="10"/>
        <v>10806.265146668413</v>
      </c>
      <c r="CX59" s="275"/>
      <c r="CY59" s="265"/>
      <c r="CZ59" s="275"/>
      <c r="DA59" s="265"/>
      <c r="DB59" s="275"/>
      <c r="DC59" s="265"/>
      <c r="DG59" s="268">
        <f t="shared" si="11"/>
        <v>5752.6777393050534</v>
      </c>
      <c r="DH59" s="271">
        <f t="shared" si="11"/>
        <v>7263.3259365129079</v>
      </c>
      <c r="DI59" s="275"/>
      <c r="DJ59" s="265"/>
      <c r="DK59" s="275"/>
      <c r="DL59" s="265"/>
      <c r="DM59" s="275"/>
      <c r="DN59" s="265"/>
      <c r="DP59" s="268">
        <f t="shared" si="12"/>
        <v>4605.1483923482601</v>
      </c>
      <c r="DQ59" s="271">
        <f t="shared" si="12"/>
        <v>7133.7010214958973</v>
      </c>
      <c r="DR59" s="275"/>
      <c r="DS59" s="265"/>
      <c r="DT59" s="275"/>
      <c r="DU59" s="265"/>
      <c r="DV59" s="275"/>
      <c r="DW59" s="265"/>
      <c r="DY59" s="268">
        <f t="shared" si="13"/>
        <v>4706.2802702739409</v>
      </c>
      <c r="DZ59" s="271">
        <f t="shared" si="13"/>
        <v>8756.957837822647</v>
      </c>
      <c r="EA59" s="275"/>
      <c r="EB59" s="265"/>
      <c r="EC59" s="275"/>
      <c r="ED59" s="265"/>
      <c r="EE59" s="275"/>
      <c r="EF59" s="265"/>
    </row>
    <row r="60" spans="2:136">
      <c r="B60" s="268">
        <f t="shared" ref="B60:I60" si="204">10^B25</f>
        <v>5046.8534587394024</v>
      </c>
      <c r="C60" s="271">
        <f t="shared" si="204"/>
        <v>7387.2947829266268</v>
      </c>
      <c r="D60" s="275">
        <f t="shared" si="204"/>
        <v>16459.696098619603</v>
      </c>
      <c r="E60" s="265">
        <f t="shared" si="204"/>
        <v>7274.9815344092713</v>
      </c>
      <c r="F60" s="275">
        <f t="shared" si="204"/>
        <v>19067.38684668627</v>
      </c>
      <c r="G60" s="265">
        <f t="shared" si="204"/>
        <v>8181.7481400615652</v>
      </c>
      <c r="H60" s="275">
        <f t="shared" si="204"/>
        <v>24940.160537270007</v>
      </c>
      <c r="I60" s="265">
        <f t="shared" si="204"/>
        <v>10099.789302166226</v>
      </c>
      <c r="K60" s="268">
        <f t="shared" ref="K60:R60" si="205">10^K25</f>
        <v>4467.2095208018682</v>
      </c>
      <c r="L60" s="271">
        <f t="shared" si="205"/>
        <v>7312.2490457447084</v>
      </c>
      <c r="M60" s="275">
        <f t="shared" si="205"/>
        <v>13211.501327575623</v>
      </c>
      <c r="N60" s="265">
        <f t="shared" si="205"/>
        <v>5294.9938001771234</v>
      </c>
      <c r="O60" s="275">
        <f t="shared" si="205"/>
        <v>15107.788576901965</v>
      </c>
      <c r="P60" s="265">
        <f t="shared" si="205"/>
        <v>6031.1585414213305</v>
      </c>
      <c r="Q60" s="275">
        <f t="shared" si="205"/>
        <v>22286.833965538295</v>
      </c>
      <c r="R60" s="265">
        <f t="shared" si="205"/>
        <v>8263.1902115986886</v>
      </c>
      <c r="T60" s="268">
        <f t="shared" ref="T60:AA60" si="206">10^T25</f>
        <v>3949.4314302196062</v>
      </c>
      <c r="U60" s="271">
        <f t="shared" si="206"/>
        <v>3523.1325896849562</v>
      </c>
      <c r="V60" s="275">
        <f t="shared" si="206"/>
        <v>6711.9985634361356</v>
      </c>
      <c r="W60" s="265">
        <f t="shared" si="206"/>
        <v>3206.5558698581817</v>
      </c>
      <c r="X60" s="275">
        <f t="shared" si="206"/>
        <v>7691.0784313209051</v>
      </c>
      <c r="Y60" s="265">
        <f t="shared" si="206"/>
        <v>3697.3072882542378</v>
      </c>
      <c r="Z60" s="275">
        <f t="shared" si="206"/>
        <v>11409.167170948735</v>
      </c>
      <c r="AA60" s="265">
        <f t="shared" si="206"/>
        <v>5265.1363100030903</v>
      </c>
      <c r="AC60" s="268">
        <f t="shared" ref="AC60:AJ60" si="207">10^AC25</f>
        <v>5379.121897379965</v>
      </c>
      <c r="AD60" s="271">
        <f t="shared" si="207"/>
        <v>7220.722876948731</v>
      </c>
      <c r="AE60" s="275">
        <f t="shared" si="207"/>
        <v>13740.5216782138</v>
      </c>
      <c r="AF60" s="265">
        <f t="shared" si="207"/>
        <v>5280.8967730311597</v>
      </c>
      <c r="AG60" s="275">
        <f t="shared" si="207"/>
        <v>7691.0784313209051</v>
      </c>
      <c r="AH60" s="265">
        <f t="shared" si="207"/>
        <v>6011.1353614201753</v>
      </c>
      <c r="AI60" s="275">
        <f t="shared" si="207"/>
        <v>11409.167170948735</v>
      </c>
      <c r="AJ60" s="265">
        <f t="shared" si="207"/>
        <v>8219.3781732627631</v>
      </c>
      <c r="AL60" s="268">
        <f t="shared" ref="AL60:AS60" si="208">10^AL25</f>
        <v>5204.3944801453808</v>
      </c>
      <c r="AM60" s="271">
        <f t="shared" si="208"/>
        <v>6854.2639472407309</v>
      </c>
      <c r="AN60" s="275">
        <f t="shared" si="208"/>
        <v>12559.537878739004</v>
      </c>
      <c r="AO60" s="265">
        <f t="shared" si="208"/>
        <v>4997.7332173248005</v>
      </c>
      <c r="AP60" s="275">
        <f t="shared" si="208"/>
        <v>14342.433926615004</v>
      </c>
      <c r="AQ60" s="265">
        <f t="shared" si="208"/>
        <v>5700.3053005942174</v>
      </c>
      <c r="AR60" s="275">
        <f t="shared" si="208"/>
        <v>21074.154012254283</v>
      </c>
      <c r="AS60" s="265">
        <f t="shared" si="208"/>
        <v>7842.414254884683</v>
      </c>
      <c r="AW60" s="268">
        <f t="shared" ref="AW60:BD60" si="209">10^AW25</f>
        <v>4163.7054489845559</v>
      </c>
      <c r="AX60" s="271">
        <f t="shared" si="209"/>
        <v>6291.3789946998259</v>
      </c>
      <c r="AY60" s="275">
        <f t="shared" si="209"/>
        <v>13255.154852511223</v>
      </c>
      <c r="AZ60" s="265">
        <f t="shared" si="209"/>
        <v>6381.047057674441</v>
      </c>
      <c r="BA60" s="275">
        <f t="shared" si="209"/>
        <v>14223.37919758546</v>
      </c>
      <c r="BB60" s="265">
        <f t="shared" si="209"/>
        <v>5175.3288576248497</v>
      </c>
      <c r="BC60" s="275">
        <f t="shared" si="209"/>
        <v>18293.305648216399</v>
      </c>
      <c r="BD60" s="265">
        <f t="shared" si="209"/>
        <v>6511.1253560378673</v>
      </c>
      <c r="BG60" s="268">
        <f t="shared" ref="BG60:BN60" si="210">10^BG25</f>
        <v>4316.9867719156173</v>
      </c>
      <c r="BH60" s="271">
        <f t="shared" si="210"/>
        <v>6959.1305289868742</v>
      </c>
      <c r="BI60" s="275">
        <f t="shared" si="210"/>
        <v>13409.410826511588</v>
      </c>
      <c r="BJ60" s="265">
        <f t="shared" si="210"/>
        <v>5567.0954921743423</v>
      </c>
      <c r="BK60" s="275">
        <f t="shared" si="210"/>
        <v>14384.721594582657</v>
      </c>
      <c r="BL60" s="265">
        <f t="shared" si="210"/>
        <v>5640.9619080420252</v>
      </c>
      <c r="BM60" s="275">
        <f t="shared" si="210"/>
        <v>20026.50228781984</v>
      </c>
      <c r="BN60" s="265">
        <f t="shared" si="210"/>
        <v>7374.6925461906903</v>
      </c>
      <c r="BQ60" s="268">
        <f t="shared" ref="BQ60:BX60" si="211">10^BQ25</f>
        <v>1337.0203972560662</v>
      </c>
      <c r="BR60" s="271">
        <f t="shared" si="211"/>
        <v>4151.6361364440554</v>
      </c>
      <c r="BS60" s="275">
        <f t="shared" si="211"/>
        <v>8802.5395055863755</v>
      </c>
      <c r="BT60" s="265">
        <f t="shared" si="211"/>
        <v>3704.427031030832</v>
      </c>
      <c r="BU60" s="275">
        <f t="shared" si="211"/>
        <v>9450.7423827372859</v>
      </c>
      <c r="BV60" s="265">
        <f t="shared" si="211"/>
        <v>3757.4473508494862</v>
      </c>
      <c r="BW60" s="275">
        <f t="shared" si="211"/>
        <v>11655.968361306695</v>
      </c>
      <c r="BX60" s="265">
        <f t="shared" si="211"/>
        <v>4550.8161627306918</v>
      </c>
      <c r="CA60" s="268">
        <f t="shared" ref="CA60:CH60" si="212">10^CA25</f>
        <v>2302.6227995251438</v>
      </c>
      <c r="CB60" s="271">
        <f t="shared" si="212"/>
        <v>9450.7423827372859</v>
      </c>
      <c r="CC60" s="275">
        <f t="shared" si="212"/>
        <v>9286.0628093829655</v>
      </c>
      <c r="CD60" s="265">
        <f t="shared" si="212"/>
        <v>4095.7090280424054</v>
      </c>
      <c r="CE60" s="275">
        <f t="shared" si="212"/>
        <v>9948.1349431694707</v>
      </c>
      <c r="CF60" s="265">
        <f t="shared" si="212"/>
        <v>4154.0012989591642</v>
      </c>
      <c r="CG60" s="275">
        <f t="shared" si="212"/>
        <v>12863.766765424127</v>
      </c>
      <c r="CH60" s="265">
        <f t="shared" si="212"/>
        <v>5403.9152680443794</v>
      </c>
      <c r="CK60" s="268">
        <f t="shared" ref="CK60:CR60" si="213">10^CK25</f>
        <v>2294.259142181756</v>
      </c>
      <c r="CL60" s="271">
        <f t="shared" si="213"/>
        <v>8041.6970458256237</v>
      </c>
      <c r="CM60" s="275">
        <f t="shared" si="213"/>
        <v>13707.774668649156</v>
      </c>
      <c r="CN60" s="265">
        <f t="shared" si="213"/>
        <v>4969.041009928419</v>
      </c>
      <c r="CO60" s="275">
        <f t="shared" si="213"/>
        <v>14728.123149693825</v>
      </c>
      <c r="CP60" s="265">
        <f t="shared" si="213"/>
        <v>5036.6064060498447</v>
      </c>
      <c r="CQ60" s="275">
        <f t="shared" si="213"/>
        <v>19911.617164721756</v>
      </c>
      <c r="CR60" s="265">
        <f t="shared" si="213"/>
        <v>6474.8643067232551</v>
      </c>
      <c r="CV60" s="268">
        <f t="shared" si="10"/>
        <v>3258.9605471324098</v>
      </c>
      <c r="CW60" s="271">
        <f t="shared" si="10"/>
        <v>10899.003091306826</v>
      </c>
      <c r="CX60" s="275"/>
      <c r="CY60" s="265"/>
      <c r="CZ60" s="275"/>
      <c r="DA60" s="265"/>
      <c r="DB60" s="275"/>
      <c r="DC60" s="265"/>
      <c r="DG60" s="268">
        <f t="shared" si="11"/>
        <v>5826.1216202877204</v>
      </c>
      <c r="DH60" s="271">
        <f t="shared" si="11"/>
        <v>7335.6287591410291</v>
      </c>
      <c r="DI60" s="275"/>
      <c r="DJ60" s="265"/>
      <c r="DK60" s="275"/>
      <c r="DL60" s="265"/>
      <c r="DM60" s="275"/>
      <c r="DN60" s="265"/>
      <c r="DP60" s="268">
        <f t="shared" si="12"/>
        <v>4661.0083346494403</v>
      </c>
      <c r="DQ60" s="271">
        <f t="shared" si="12"/>
        <v>7204.6746515088989</v>
      </c>
      <c r="DR60" s="275"/>
      <c r="DS60" s="265"/>
      <c r="DT60" s="275"/>
      <c r="DU60" s="265"/>
      <c r="DV60" s="275"/>
      <c r="DW60" s="265"/>
      <c r="DY60" s="268">
        <f t="shared" si="13"/>
        <v>4757.6373830023713</v>
      </c>
      <c r="DZ60" s="271">
        <f t="shared" si="13"/>
        <v>8839.4663523991185</v>
      </c>
      <c r="EA60" s="275"/>
      <c r="EB60" s="265"/>
      <c r="EC60" s="275"/>
      <c r="ED60" s="265"/>
      <c r="EE60" s="275"/>
      <c r="EF60" s="265"/>
    </row>
    <row r="61" spans="2:136">
      <c r="B61" s="268">
        <f t="shared" ref="B61:I61" si="214">10^B26</f>
        <v>5134.3361124641178</v>
      </c>
      <c r="C61" s="271">
        <f t="shared" si="214"/>
        <v>7456.3205080629741</v>
      </c>
      <c r="D61" s="275">
        <f t="shared" si="214"/>
        <v>16678.422656514547</v>
      </c>
      <c r="E61" s="265">
        <f t="shared" si="214"/>
        <v>7373.3290472486506</v>
      </c>
      <c r="F61" s="275">
        <f t="shared" si="214"/>
        <v>19288.112297740412</v>
      </c>
      <c r="G61" s="265">
        <f t="shared" si="214"/>
        <v>8277.3416776777449</v>
      </c>
      <c r="H61" s="275">
        <f t="shared" si="214"/>
        <v>25147.96320733165</v>
      </c>
      <c r="I61" s="265">
        <f t="shared" si="214"/>
        <v>10182.855679068645</v>
      </c>
      <c r="K61" s="268">
        <f t="shared" ref="K61:R61" si="215">10^K26</f>
        <v>4544.7206454643556</v>
      </c>
      <c r="L61" s="271">
        <f t="shared" si="215"/>
        <v>7383.575855934545</v>
      </c>
      <c r="M61" s="275">
        <f t="shared" si="215"/>
        <v>13396.235032547957</v>
      </c>
      <c r="N61" s="265">
        <f t="shared" si="215"/>
        <v>5372.8141580974461</v>
      </c>
      <c r="O61" s="275">
        <f t="shared" si="215"/>
        <v>15304.108873707621</v>
      </c>
      <c r="P61" s="265">
        <f t="shared" si="215"/>
        <v>6113.3090464603856</v>
      </c>
      <c r="Q61" s="275">
        <f t="shared" si="215"/>
        <v>22491.857959713099</v>
      </c>
      <c r="R61" s="265">
        <f t="shared" si="215"/>
        <v>8341.165404852487</v>
      </c>
      <c r="T61" s="268">
        <f t="shared" ref="T61:AA61" si="216">10^T26</f>
        <v>4015.3205801222675</v>
      </c>
      <c r="U61" s="271">
        <f t="shared" si="216"/>
        <v>3553.8272302924001</v>
      </c>
      <c r="V61" s="275">
        <f t="shared" si="216"/>
        <v>6807.344270755144</v>
      </c>
      <c r="W61" s="265">
        <f t="shared" si="216"/>
        <v>3257.8392006641789</v>
      </c>
      <c r="X61" s="275">
        <f t="shared" si="216"/>
        <v>7792.6417942852813</v>
      </c>
      <c r="Y61" s="265">
        <f t="shared" si="216"/>
        <v>3752.8586284826592</v>
      </c>
      <c r="Z61" s="275">
        <f t="shared" si="216"/>
        <v>11515.924611097475</v>
      </c>
      <c r="AA61" s="265">
        <f t="shared" si="216"/>
        <v>5322.1732360292308</v>
      </c>
      <c r="AC61" s="268">
        <f t="shared" ref="AC61:AJ61" si="217">10^AC26</f>
        <v>5472.3514946916266</v>
      </c>
      <c r="AD61" s="271">
        <f t="shared" si="217"/>
        <v>7283.8711586061063</v>
      </c>
      <c r="AE61" s="275">
        <f t="shared" si="217"/>
        <v>13931.676298249053</v>
      </c>
      <c r="AF61" s="265">
        <f t="shared" si="217"/>
        <v>5358.1367880215512</v>
      </c>
      <c r="AG61" s="275">
        <f t="shared" si="217"/>
        <v>7792.6417942852813</v>
      </c>
      <c r="AH61" s="265">
        <f t="shared" si="217"/>
        <v>6092.5644018924977</v>
      </c>
      <c r="AI61" s="275">
        <f t="shared" si="217"/>
        <v>11515.924611097475</v>
      </c>
      <c r="AJ61" s="265">
        <f t="shared" si="217"/>
        <v>8296.3684241923456</v>
      </c>
      <c r="AL61" s="268">
        <f t="shared" ref="AL61:AS61" si="218">10^AL26</f>
        <v>5286.0878407432274</v>
      </c>
      <c r="AM61" s="271">
        <f t="shared" si="218"/>
        <v>6914.2073902547181</v>
      </c>
      <c r="AN61" s="275">
        <f t="shared" si="218"/>
        <v>12733.323370754526</v>
      </c>
      <c r="AO61" s="265">
        <f t="shared" si="218"/>
        <v>5071.9099401423173</v>
      </c>
      <c r="AP61" s="275">
        <f t="shared" si="218"/>
        <v>14526.858672924123</v>
      </c>
      <c r="AQ61" s="265">
        <f t="shared" si="218"/>
        <v>5778.8284150342115</v>
      </c>
      <c r="AR61" s="275">
        <f t="shared" si="218"/>
        <v>21265.975386838429</v>
      </c>
      <c r="AS61" s="265">
        <f t="shared" si="218"/>
        <v>7917.5715729401318</v>
      </c>
      <c r="AW61" s="268">
        <f t="shared" ref="AW61:BD61" si="219">10^AW26</f>
        <v>4225.6327449058817</v>
      </c>
      <c r="AX61" s="271">
        <f t="shared" si="219"/>
        <v>6348.6985495941981</v>
      </c>
      <c r="AY61" s="275">
        <f t="shared" si="219"/>
        <v>13415.17127327546</v>
      </c>
      <c r="AZ61" s="265">
        <f t="shared" si="219"/>
        <v>6486.1222264457419</v>
      </c>
      <c r="BA61" s="275">
        <f t="shared" si="219"/>
        <v>14386.769048521383</v>
      </c>
      <c r="BB61" s="265">
        <f t="shared" si="219"/>
        <v>5239.8579094946899</v>
      </c>
      <c r="BC61" s="275">
        <f t="shared" si="219"/>
        <v>18467.735913395009</v>
      </c>
      <c r="BD61" s="265">
        <f t="shared" si="219"/>
        <v>6577.8997922266426</v>
      </c>
      <c r="BG61" s="268">
        <f t="shared" ref="BG61:BN61" si="220">10^BG26</f>
        <v>4382.2474620079829</v>
      </c>
      <c r="BH61" s="271">
        <f t="shared" si="220"/>
        <v>7020.2251301958786</v>
      </c>
      <c r="BI61" s="275">
        <f t="shared" si="220"/>
        <v>13566.145754175752</v>
      </c>
      <c r="BJ61" s="265">
        <f t="shared" si="220"/>
        <v>5635.5787435358543</v>
      </c>
      <c r="BK61" s="275">
        <f t="shared" si="220"/>
        <v>14544.551616251854</v>
      </c>
      <c r="BL61" s="265">
        <f t="shared" si="220"/>
        <v>5707.5639273029346</v>
      </c>
      <c r="BM61" s="275">
        <f t="shared" si="220"/>
        <v>20171.950970467969</v>
      </c>
      <c r="BN61" s="265">
        <f t="shared" si="220"/>
        <v>7431.7970542997937</v>
      </c>
      <c r="BQ61" s="268">
        <f t="shared" ref="BQ61:BX61" si="221">10^BQ26</f>
        <v>1354.2237441355262</v>
      </c>
      <c r="BR61" s="271">
        <f t="shared" si="221"/>
        <v>4189.529258975861</v>
      </c>
      <c r="BS61" s="275">
        <f t="shared" si="221"/>
        <v>8910.192556315711</v>
      </c>
      <c r="BT61" s="265">
        <f t="shared" si="221"/>
        <v>3755.5371772649128</v>
      </c>
      <c r="BU61" s="275">
        <f t="shared" si="221"/>
        <v>9560.734634002587</v>
      </c>
      <c r="BV61" s="265">
        <f t="shared" si="221"/>
        <v>3807.338204244094</v>
      </c>
      <c r="BW61" s="275">
        <f t="shared" si="221"/>
        <v>11771.015372377815</v>
      </c>
      <c r="BX61" s="265">
        <f t="shared" si="221"/>
        <v>4602.8809046918004</v>
      </c>
      <c r="CA61" s="268">
        <f t="shared" ref="CA61:CH61" si="222">10^CA26</f>
        <v>2333.4996829148736</v>
      </c>
      <c r="CB61" s="271">
        <f t="shared" si="222"/>
        <v>9560.734634002587</v>
      </c>
      <c r="CC61" s="275">
        <f t="shared" si="222"/>
        <v>9392.5997610940176</v>
      </c>
      <c r="CD61" s="265">
        <f t="shared" si="222"/>
        <v>4148.935127526408</v>
      </c>
      <c r="CE61" s="275">
        <f t="shared" si="222"/>
        <v>10056.427769628668</v>
      </c>
      <c r="CF61" s="265">
        <f t="shared" si="222"/>
        <v>4205.8242160614445</v>
      </c>
      <c r="CG61" s="275">
        <f t="shared" si="222"/>
        <v>12978.521404165407</v>
      </c>
      <c r="CH61" s="265">
        <f t="shared" si="222"/>
        <v>5460.2473511917406</v>
      </c>
      <c r="CK61" s="268">
        <f t="shared" ref="CK61:CR61" si="223">10^CK26</f>
        <v>2327.2785078928423</v>
      </c>
      <c r="CL61" s="271">
        <f t="shared" si="223"/>
        <v>8116.6186397260253</v>
      </c>
      <c r="CM61" s="275">
        <f t="shared" si="223"/>
        <v>13882.353777593942</v>
      </c>
      <c r="CN61" s="265">
        <f t="shared" si="223"/>
        <v>5036.0486612253944</v>
      </c>
      <c r="CO61" s="275">
        <f t="shared" si="223"/>
        <v>14906.762606824142</v>
      </c>
      <c r="CP61" s="265">
        <f t="shared" si="223"/>
        <v>5101.9845709572119</v>
      </c>
      <c r="CQ61" s="275">
        <f t="shared" si="223"/>
        <v>20095.969409155256</v>
      </c>
      <c r="CR61" s="265">
        <f t="shared" si="223"/>
        <v>6539.2388916896252</v>
      </c>
      <c r="CV61" s="268">
        <f t="shared" si="10"/>
        <v>3298.2253557190834</v>
      </c>
      <c r="CW61" s="271">
        <f t="shared" si="10"/>
        <v>10986.980651548227</v>
      </c>
      <c r="CX61" s="275"/>
      <c r="CY61" s="265"/>
      <c r="CZ61" s="275"/>
      <c r="DA61" s="265"/>
      <c r="DB61" s="275"/>
      <c r="DC61" s="265"/>
      <c r="DG61" s="268">
        <f t="shared" si="11"/>
        <v>5895.8846342109809</v>
      </c>
      <c r="DH61" s="271">
        <f t="shared" si="11"/>
        <v>7404.3409565216261</v>
      </c>
      <c r="DI61" s="275"/>
      <c r="DJ61" s="265"/>
      <c r="DK61" s="275"/>
      <c r="DL61" s="265"/>
      <c r="DM61" s="275"/>
      <c r="DN61" s="265"/>
      <c r="DP61" s="268">
        <f t="shared" si="12"/>
        <v>4713.9947587658162</v>
      </c>
      <c r="DQ61" s="271">
        <f t="shared" si="12"/>
        <v>7272.1233123112761</v>
      </c>
      <c r="DR61" s="275"/>
      <c r="DS61" s="265"/>
      <c r="DT61" s="275"/>
      <c r="DU61" s="265"/>
      <c r="DV61" s="275"/>
      <c r="DW61" s="265"/>
      <c r="DY61" s="268">
        <f t="shared" si="13"/>
        <v>4806.3053781270837</v>
      </c>
      <c r="DZ61" s="271">
        <f t="shared" si="13"/>
        <v>8917.8235229638831</v>
      </c>
      <c r="EA61" s="275"/>
      <c r="EB61" s="265"/>
      <c r="EC61" s="275"/>
      <c r="ED61" s="265"/>
      <c r="EE61" s="275"/>
      <c r="EF61" s="265"/>
    </row>
    <row r="62" spans="2:136">
      <c r="B62" s="268">
        <f t="shared" ref="B62:I62" si="224">10^B27</f>
        <v>5218.1237022747164</v>
      </c>
      <c r="C62" s="271">
        <f t="shared" si="224"/>
        <v>7522.089351693091</v>
      </c>
      <c r="D62" s="275">
        <f t="shared" si="224"/>
        <v>16887.044661566273</v>
      </c>
      <c r="E62" s="265">
        <f t="shared" si="224"/>
        <v>7466.9373124950143</v>
      </c>
      <c r="F62" s="275">
        <f t="shared" si="224"/>
        <v>19498.267174634453</v>
      </c>
      <c r="G62" s="265">
        <f t="shared" si="224"/>
        <v>8368.1523315267059</v>
      </c>
      <c r="H62" s="275">
        <f t="shared" si="224"/>
        <v>25345.118750130499</v>
      </c>
      <c r="I62" s="265">
        <f t="shared" si="224"/>
        <v>10261.469111976585</v>
      </c>
      <c r="K62" s="268">
        <f t="shared" ref="K62:R62" si="225">10^K27</f>
        <v>4619.0620630283629</v>
      </c>
      <c r="L62" s="271">
        <f t="shared" si="225"/>
        <v>7451.5735217349429</v>
      </c>
      <c r="M62" s="275">
        <f t="shared" si="225"/>
        <v>13572.967121236341</v>
      </c>
      <c r="N62" s="265">
        <f t="shared" si="225"/>
        <v>5447.2018773954596</v>
      </c>
      <c r="O62" s="275">
        <f t="shared" si="225"/>
        <v>15491.620876126464</v>
      </c>
      <c r="P62" s="265">
        <f t="shared" si="225"/>
        <v>6191.7047060679206</v>
      </c>
      <c r="Q62" s="275">
        <f t="shared" si="225"/>
        <v>22686.684899818963</v>
      </c>
      <c r="R62" s="265">
        <f t="shared" si="225"/>
        <v>8415.1896789018701</v>
      </c>
      <c r="T62" s="268">
        <f t="shared" ref="T62:AA62" si="226">10^T27</f>
        <v>4078.4847574379037</v>
      </c>
      <c r="U62" s="271">
        <f t="shared" si="226"/>
        <v>3583.0512502374331</v>
      </c>
      <c r="V62" s="275">
        <f t="shared" si="226"/>
        <v>6898.5813395183686</v>
      </c>
      <c r="W62" s="265">
        <f t="shared" si="226"/>
        <v>3306.9908143016355</v>
      </c>
      <c r="X62" s="275">
        <f t="shared" si="226"/>
        <v>7889.6702249095997</v>
      </c>
      <c r="Y62" s="265">
        <f t="shared" si="226"/>
        <v>3806.0199865818499</v>
      </c>
      <c r="Z62" s="275">
        <f t="shared" si="226"/>
        <v>11617.391035079587</v>
      </c>
      <c r="AA62" s="265">
        <f t="shared" si="226"/>
        <v>5376.4665008935963</v>
      </c>
      <c r="AC62" s="268">
        <f t="shared" ref="AC62:AJ62" si="227">10^AC27</f>
        <v>5561.8153142961783</v>
      </c>
      <c r="AD62" s="271">
        <f t="shared" si="227"/>
        <v>7343.9958409967676</v>
      </c>
      <c r="AE62" s="275">
        <f t="shared" si="227"/>
        <v>14114.538278548187</v>
      </c>
      <c r="AF62" s="265">
        <f t="shared" si="227"/>
        <v>5431.9595244116426</v>
      </c>
      <c r="AG62" s="275">
        <f t="shared" si="227"/>
        <v>7889.6702249095997</v>
      </c>
      <c r="AH62" s="265">
        <f t="shared" si="227"/>
        <v>6170.2603928303242</v>
      </c>
      <c r="AI62" s="275">
        <f t="shared" si="227"/>
        <v>11617.391035079587</v>
      </c>
      <c r="AJ62" s="265">
        <f t="shared" si="227"/>
        <v>8369.44828571381</v>
      </c>
      <c r="AL62" s="268">
        <f t="shared" ref="AL62:AS62" si="228">10^AL27</f>
        <v>5364.3677932695746</v>
      </c>
      <c r="AM62" s="271">
        <f t="shared" si="228"/>
        <v>6971.2806846980366</v>
      </c>
      <c r="AN62" s="275">
        <f t="shared" si="228"/>
        <v>12899.557836221205</v>
      </c>
      <c r="AO62" s="265">
        <f t="shared" si="228"/>
        <v>5142.8352134041379</v>
      </c>
      <c r="AP62" s="275">
        <f t="shared" si="228"/>
        <v>14702.985370158252</v>
      </c>
      <c r="AQ62" s="265">
        <f t="shared" si="228"/>
        <v>5853.785166376656</v>
      </c>
      <c r="AR62" s="275">
        <f t="shared" si="228"/>
        <v>21448.238616102186</v>
      </c>
      <c r="AS62" s="265">
        <f t="shared" si="228"/>
        <v>7988.9409288162151</v>
      </c>
      <c r="AW62" s="268">
        <f t="shared" ref="AW62:BD62" si="229">10^AW27</f>
        <v>4284.8652218369225</v>
      </c>
      <c r="AX62" s="271">
        <f t="shared" si="229"/>
        <v>6403.2998193621279</v>
      </c>
      <c r="AY62" s="275">
        <f t="shared" si="229"/>
        <v>13567.974061339364</v>
      </c>
      <c r="AZ62" s="265">
        <f t="shared" si="229"/>
        <v>6587.118956287025</v>
      </c>
      <c r="BA62" s="275">
        <f t="shared" si="229"/>
        <v>14542.644785347118</v>
      </c>
      <c r="BB62" s="265">
        <f t="shared" si="229"/>
        <v>5301.4361636255981</v>
      </c>
      <c r="BC62" s="275">
        <f t="shared" si="229"/>
        <v>18633.709296073808</v>
      </c>
      <c r="BD62" s="265">
        <f t="shared" si="229"/>
        <v>6641.4539387687455</v>
      </c>
      <c r="BG62" s="268">
        <f t="shared" ref="BG62:BN62" si="230">10^BG27</f>
        <v>4444.665026882235</v>
      </c>
      <c r="BH62" s="271">
        <f t="shared" si="230"/>
        <v>7078.3974003493104</v>
      </c>
      <c r="BI62" s="275">
        <f t="shared" si="230"/>
        <v>13716.015311147845</v>
      </c>
      <c r="BJ62" s="265">
        <f t="shared" si="230"/>
        <v>5701.0126343723896</v>
      </c>
      <c r="BK62" s="275">
        <f t="shared" si="230"/>
        <v>14697.244287329337</v>
      </c>
      <c r="BL62" s="265">
        <f t="shared" si="230"/>
        <v>5771.169678999684</v>
      </c>
      <c r="BM62" s="275">
        <f t="shared" si="230"/>
        <v>20310.112504943987</v>
      </c>
      <c r="BN62" s="265">
        <f t="shared" si="230"/>
        <v>7486.0415537451508</v>
      </c>
      <c r="BQ62" s="268">
        <f t="shared" ref="BQ62:BX62" si="231">10^BQ27</f>
        <v>1370.7067559744903</v>
      </c>
      <c r="BR62" s="271">
        <f t="shared" si="231"/>
        <v>4225.6259353021424</v>
      </c>
      <c r="BS62" s="275">
        <f t="shared" si="231"/>
        <v>9013.0094799478848</v>
      </c>
      <c r="BT62" s="265">
        <f t="shared" si="231"/>
        <v>3804.4192264666153</v>
      </c>
      <c r="BU62" s="275">
        <f t="shared" si="231"/>
        <v>9665.6852672343193</v>
      </c>
      <c r="BV62" s="265">
        <f t="shared" si="231"/>
        <v>3855.0256864091511</v>
      </c>
      <c r="BW62" s="275">
        <f t="shared" si="231"/>
        <v>11880.548717930467</v>
      </c>
      <c r="BX62" s="265">
        <f t="shared" si="231"/>
        <v>4652.545883252159</v>
      </c>
      <c r="CA62" s="268">
        <f t="shared" ref="CA62:CH62" si="232">10^CA27</f>
        <v>2363.0590084030732</v>
      </c>
      <c r="CB62" s="271">
        <f t="shared" si="232"/>
        <v>9665.6852672343193</v>
      </c>
      <c r="CC62" s="275">
        <f t="shared" si="232"/>
        <v>9494.1986509549843</v>
      </c>
      <c r="CD62" s="265">
        <f t="shared" si="232"/>
        <v>4199.8112650973444</v>
      </c>
      <c r="CE62" s="275">
        <f t="shared" si="232"/>
        <v>10159.602091137407</v>
      </c>
      <c r="CF62" s="265">
        <f t="shared" si="232"/>
        <v>4255.3308879506803</v>
      </c>
      <c r="CG62" s="275">
        <f t="shared" si="232"/>
        <v>13087.616053418495</v>
      </c>
      <c r="CH62" s="265">
        <f t="shared" si="232"/>
        <v>5513.9032761559838</v>
      </c>
      <c r="CK62" s="268">
        <f t="shared" ref="CK62:CR62" si="233">10^CK27</f>
        <v>2358.930200025869</v>
      </c>
      <c r="CL62" s="271">
        <f t="shared" si="233"/>
        <v>8188.0013508049014</v>
      </c>
      <c r="CM62" s="275">
        <f t="shared" si="233"/>
        <v>14049.172267261081</v>
      </c>
      <c r="CN62" s="265">
        <f t="shared" si="233"/>
        <v>5100.0625636447248</v>
      </c>
      <c r="CO62" s="275">
        <f t="shared" si="233"/>
        <v>15077.29643623562</v>
      </c>
      <c r="CP62" s="265">
        <f t="shared" si="233"/>
        <v>5164.4069327507468</v>
      </c>
      <c r="CQ62" s="275">
        <f t="shared" si="233"/>
        <v>20271.335745198863</v>
      </c>
      <c r="CR62" s="265">
        <f t="shared" si="233"/>
        <v>6600.501535094947</v>
      </c>
      <c r="CV62" s="268">
        <f t="shared" si="10"/>
        <v>3335.7126386154941</v>
      </c>
      <c r="CW62" s="271">
        <f t="shared" si="10"/>
        <v>11070.669776599969</v>
      </c>
      <c r="CX62" s="275"/>
      <c r="CY62" s="265"/>
      <c r="CZ62" s="275"/>
      <c r="DA62" s="265"/>
      <c r="DB62" s="275"/>
      <c r="DC62" s="265"/>
      <c r="DG62" s="268">
        <f t="shared" si="11"/>
        <v>5962.3216793226111</v>
      </c>
      <c r="DH62" s="271">
        <f t="shared" si="11"/>
        <v>7469.8125203159025</v>
      </c>
      <c r="DI62" s="275"/>
      <c r="DJ62" s="265"/>
      <c r="DK62" s="275"/>
      <c r="DL62" s="265"/>
      <c r="DM62" s="275"/>
      <c r="DN62" s="265"/>
      <c r="DP62" s="268">
        <f t="shared" si="12"/>
        <v>4764.3882476176241</v>
      </c>
      <c r="DQ62" s="271">
        <f t="shared" si="12"/>
        <v>7336.3906139801575</v>
      </c>
      <c r="DR62" s="275"/>
      <c r="DS62" s="265"/>
      <c r="DT62" s="275"/>
      <c r="DU62" s="265"/>
      <c r="DV62" s="275"/>
      <c r="DW62" s="265"/>
      <c r="DY62" s="268">
        <f t="shared" si="13"/>
        <v>4852.5502568603761</v>
      </c>
      <c r="DZ62" s="271">
        <f t="shared" si="13"/>
        <v>8992.4366934585923</v>
      </c>
      <c r="EA62" s="275"/>
      <c r="EB62" s="265"/>
      <c r="EC62" s="275"/>
      <c r="ED62" s="265"/>
      <c r="EE62" s="275"/>
      <c r="EF62" s="265"/>
    </row>
    <row r="63" spans="2:136">
      <c r="B63" s="268">
        <f t="shared" ref="B63:I63" si="234">10^B28</f>
        <v>7281.721857409917</v>
      </c>
      <c r="C63" s="271">
        <f t="shared" si="234"/>
        <v>9065.6708060776327</v>
      </c>
      <c r="D63" s="275">
        <f t="shared" si="234"/>
        <v>21814.115840870851</v>
      </c>
      <c r="E63" s="265">
        <f t="shared" si="234"/>
        <v>9608.448908477596</v>
      </c>
      <c r="F63" s="275">
        <f t="shared" si="234"/>
        <v>24369.330247249571</v>
      </c>
      <c r="G63" s="265">
        <f t="shared" si="234"/>
        <v>10405.585436457242</v>
      </c>
      <c r="H63" s="275">
        <f t="shared" si="234"/>
        <v>29746.970465384289</v>
      </c>
      <c r="I63" s="265">
        <f t="shared" si="234"/>
        <v>11959.959377377871</v>
      </c>
      <c r="K63" s="268">
        <f t="shared" ref="K63:R63" si="235">10^K28</f>
        <v>6485.2509301643213</v>
      </c>
      <c r="L63" s="271">
        <f t="shared" si="235"/>
        <v>9057.1685396056891</v>
      </c>
      <c r="M63" s="275">
        <f t="shared" si="235"/>
        <v>17889.828681099658</v>
      </c>
      <c r="N63" s="265">
        <f t="shared" si="235"/>
        <v>7240.5338555236522</v>
      </c>
      <c r="O63" s="275">
        <f t="shared" si="235"/>
        <v>19983.277602433893</v>
      </c>
      <c r="P63" s="265">
        <f t="shared" si="235"/>
        <v>8045.3517747100677</v>
      </c>
      <c r="Q63" s="275">
        <f t="shared" si="235"/>
        <v>27092.203540018185</v>
      </c>
      <c r="R63" s="265">
        <f t="shared" si="235"/>
        <v>10069.788813106026</v>
      </c>
      <c r="T63" s="268">
        <f t="shared" ref="T63:AA63" si="236">10^T28</f>
        <v>5654.9907797398464</v>
      </c>
      <c r="U63" s="271">
        <f t="shared" si="236"/>
        <v>4263.0579197565448</v>
      </c>
      <c r="V63" s="275">
        <f t="shared" si="236"/>
        <v>9133.0934178235075</v>
      </c>
      <c r="W63" s="265">
        <f t="shared" si="236"/>
        <v>4531.4855551771989</v>
      </c>
      <c r="X63" s="275">
        <f t="shared" si="236"/>
        <v>10219.882955854324</v>
      </c>
      <c r="Y63" s="265">
        <f t="shared" si="236"/>
        <v>5106.6265741798989</v>
      </c>
      <c r="Z63" s="275">
        <f t="shared" si="236"/>
        <v>13916.532525590654</v>
      </c>
      <c r="AA63" s="265">
        <f t="shared" si="236"/>
        <v>6628.2078784343094</v>
      </c>
      <c r="AC63" s="268">
        <f t="shared" ref="AC63:AJ63" si="237">10^AC28</f>
        <v>7819.0060444337114</v>
      </c>
      <c r="AD63" s="271">
        <f t="shared" si="237"/>
        <v>8743.5175788783254</v>
      </c>
      <c r="AE63" s="275">
        <f t="shared" si="237"/>
        <v>18577.565304272655</v>
      </c>
      <c r="AF63" s="265">
        <f t="shared" si="237"/>
        <v>7208.6893415506374</v>
      </c>
      <c r="AG63" s="275">
        <f t="shared" si="237"/>
        <v>10219.882955854324</v>
      </c>
      <c r="AH63" s="265">
        <f t="shared" si="237"/>
        <v>8004.2374332954096</v>
      </c>
      <c r="AI63" s="275">
        <f t="shared" si="237"/>
        <v>13916.532525590654</v>
      </c>
      <c r="AJ63" s="265">
        <f t="shared" si="237"/>
        <v>10000.608526141947</v>
      </c>
      <c r="AL63" s="268">
        <f t="shared" ref="AL63:AS63" si="238">10^AL28</f>
        <v>7311.6268801824799</v>
      </c>
      <c r="AM63" s="271">
        <f t="shared" si="238"/>
        <v>8299.7752904063818</v>
      </c>
      <c r="AN63" s="275">
        <f t="shared" si="238"/>
        <v>16953.523064525536</v>
      </c>
      <c r="AO63" s="265">
        <f t="shared" si="238"/>
        <v>6858.7348344266838</v>
      </c>
      <c r="AP63" s="275">
        <f t="shared" si="238"/>
        <v>18915.66567832552</v>
      </c>
      <c r="AQ63" s="265">
        <f t="shared" si="238"/>
        <v>7632.5636758759701</v>
      </c>
      <c r="AR63" s="275">
        <f t="shared" si="238"/>
        <v>25565.308234538763</v>
      </c>
      <c r="AS63" s="265">
        <f t="shared" si="238"/>
        <v>9589.3203228974544</v>
      </c>
      <c r="AW63" s="268">
        <f t="shared" ref="AW63:BD63" si="239">10^AW28</f>
        <v>5723.3915633048564</v>
      </c>
      <c r="AX63" s="271">
        <f t="shared" si="239"/>
        <v>7681.1719604783466</v>
      </c>
      <c r="AY63" s="275">
        <f t="shared" si="239"/>
        <v>17225.776898340497</v>
      </c>
      <c r="AZ63" s="265">
        <f t="shared" si="239"/>
        <v>9208.3838101426663</v>
      </c>
      <c r="BA63" s="275">
        <f t="shared" si="239"/>
        <v>18231.365207027764</v>
      </c>
      <c r="BB63" s="265">
        <f t="shared" si="239"/>
        <v>6761.9482652542647</v>
      </c>
      <c r="BC63" s="275">
        <f t="shared" si="239"/>
        <v>22445.680270998881</v>
      </c>
      <c r="BD63" s="265">
        <f t="shared" si="239"/>
        <v>8106.8179152453986</v>
      </c>
      <c r="BG63" s="268">
        <f t="shared" ref="BG63:BN63" si="240">10^BG28</f>
        <v>5957.9252124467857</v>
      </c>
      <c r="BH63" s="271">
        <f t="shared" si="240"/>
        <v>8433.2485975828549</v>
      </c>
      <c r="BI63" s="275">
        <f t="shared" si="240"/>
        <v>17376.07178508554</v>
      </c>
      <c r="BJ63" s="265">
        <f t="shared" si="240"/>
        <v>7280.7012913313838</v>
      </c>
      <c r="BK63" s="275">
        <f t="shared" si="240"/>
        <v>18386.30528400714</v>
      </c>
      <c r="BL63" s="265">
        <f t="shared" si="240"/>
        <v>7298.7506684709224</v>
      </c>
      <c r="BM63" s="275">
        <f t="shared" si="240"/>
        <v>23431.465774826884</v>
      </c>
      <c r="BN63" s="265">
        <f t="shared" si="240"/>
        <v>8712.6025058630185</v>
      </c>
      <c r="BQ63" s="268">
        <f t="shared" ref="BQ63:BX63" si="241">10^BQ28</f>
        <v>1783.3010257173103</v>
      </c>
      <c r="BR63" s="271">
        <f t="shared" si="241"/>
        <v>5070.5709626694743</v>
      </c>
      <c r="BS63" s="275">
        <f t="shared" si="241"/>
        <v>11478.868799826529</v>
      </c>
      <c r="BT63" s="265">
        <f t="shared" si="241"/>
        <v>4995.0105817176036</v>
      </c>
      <c r="BU63" s="275">
        <f t="shared" si="241"/>
        <v>12153.805651403709</v>
      </c>
      <c r="BV63" s="265">
        <f t="shared" si="241"/>
        <v>5008.717020557553</v>
      </c>
      <c r="BW63" s="275">
        <f t="shared" si="241"/>
        <v>14413.72348692816</v>
      </c>
      <c r="BX63" s="265">
        <f t="shared" si="241"/>
        <v>5827.2313474029088</v>
      </c>
      <c r="CA63" s="268">
        <f t="shared" ref="CA63:CH63" si="242">10^CA28</f>
        <v>3093.2645415167131</v>
      </c>
      <c r="CB63" s="271">
        <f t="shared" si="242"/>
        <v>12153.805651403709</v>
      </c>
      <c r="CC63" s="275">
        <f t="shared" si="242"/>
        <v>11881.258162112072</v>
      </c>
      <c r="CD63" s="265">
        <f t="shared" si="242"/>
        <v>5432.4330730794018</v>
      </c>
      <c r="CE63" s="275">
        <f t="shared" si="242"/>
        <v>12555.550608805726</v>
      </c>
      <c r="CF63" s="265">
        <f t="shared" si="242"/>
        <v>5447.1556314188583</v>
      </c>
      <c r="CG63" s="275">
        <f t="shared" si="242"/>
        <v>15568.352778924769</v>
      </c>
      <c r="CH63" s="265">
        <f t="shared" si="242"/>
        <v>6762.7847138711559</v>
      </c>
      <c r="CK63" s="268">
        <f t="shared" ref="CK63:CR63" si="243">10^CK28</f>
        <v>3152.8950005067086</v>
      </c>
      <c r="CL63" s="271">
        <f t="shared" si="243"/>
        <v>9862.3087931400078</v>
      </c>
      <c r="CM63" s="275">
        <f t="shared" si="243"/>
        <v>18074.598737532237</v>
      </c>
      <c r="CN63" s="265">
        <f t="shared" si="243"/>
        <v>6636.9096367083575</v>
      </c>
      <c r="CO63" s="275">
        <f t="shared" si="243"/>
        <v>19144.928583490131</v>
      </c>
      <c r="CP63" s="265">
        <f t="shared" si="243"/>
        <v>6653.8519516212746</v>
      </c>
      <c r="CQ63" s="275">
        <f t="shared" si="243"/>
        <v>24289.477937500804</v>
      </c>
      <c r="CR63" s="265">
        <f t="shared" si="243"/>
        <v>8012.3690404232111</v>
      </c>
      <c r="CV63" s="268">
        <f t="shared" si="10"/>
        <v>4232.3246431286898</v>
      </c>
      <c r="CW63" s="271">
        <f t="shared" si="10"/>
        <v>12998.900586517275</v>
      </c>
      <c r="CX63" s="275"/>
      <c r="CY63" s="265"/>
      <c r="CZ63" s="275"/>
      <c r="DA63" s="265"/>
      <c r="DB63" s="275"/>
      <c r="DC63" s="265"/>
      <c r="DG63" s="268">
        <f t="shared" si="11"/>
        <v>7501.2575859312155</v>
      </c>
      <c r="DH63" s="271">
        <f t="shared" si="11"/>
        <v>9006.7968686641252</v>
      </c>
      <c r="DI63" s="275"/>
      <c r="DJ63" s="265"/>
      <c r="DK63" s="275"/>
      <c r="DL63" s="265"/>
      <c r="DM63" s="275"/>
      <c r="DN63" s="265"/>
      <c r="DP63" s="268">
        <f t="shared" si="12"/>
        <v>5913.786617735821</v>
      </c>
      <c r="DQ63" s="271">
        <f t="shared" si="12"/>
        <v>8845.021363704187</v>
      </c>
      <c r="DR63" s="275"/>
      <c r="DS63" s="265"/>
      <c r="DT63" s="275"/>
      <c r="DU63" s="265"/>
      <c r="DV63" s="275"/>
      <c r="DW63" s="265"/>
      <c r="DY63" s="268">
        <f t="shared" si="13"/>
        <v>5898.5268861607046</v>
      </c>
      <c r="DZ63" s="271">
        <f t="shared" si="13"/>
        <v>10731.213261790175</v>
      </c>
      <c r="EA63" s="275"/>
      <c r="EB63" s="265"/>
      <c r="EC63" s="275"/>
      <c r="ED63" s="265"/>
      <c r="EE63" s="275"/>
      <c r="EF63" s="265"/>
    </row>
    <row r="64" spans="2:136">
      <c r="B64" s="268">
        <f t="shared" ref="B64:I64" si="244">10^B29</f>
        <v>9600.5933622706525</v>
      </c>
      <c r="C64" s="271">
        <f t="shared" si="244"/>
        <v>10716.271650133753</v>
      </c>
      <c r="D64" s="275">
        <f t="shared" si="244"/>
        <v>27061.878094973377</v>
      </c>
      <c r="E64" s="265">
        <f t="shared" si="244"/>
        <v>11694.724026096063</v>
      </c>
      <c r="F64" s="275">
        <f t="shared" si="244"/>
        <v>29405.463528103235</v>
      </c>
      <c r="G64" s="265">
        <f t="shared" si="244"/>
        <v>12337.080098198239</v>
      </c>
      <c r="H64" s="275">
        <f t="shared" si="244"/>
        <v>34022.824987116168</v>
      </c>
      <c r="I64" s="265">
        <f t="shared" si="244"/>
        <v>13483.831759062819</v>
      </c>
      <c r="K64" s="268">
        <f t="shared" ref="K64:R64" si="245">10^K29</f>
        <v>8674.1545972795338</v>
      </c>
      <c r="L64" s="271">
        <f t="shared" si="245"/>
        <v>10793.013700418822</v>
      </c>
      <c r="M64" s="275">
        <f t="shared" si="245"/>
        <v>22726.269449307281</v>
      </c>
      <c r="N64" s="265">
        <f t="shared" si="245"/>
        <v>9181.5983826269603</v>
      </c>
      <c r="O64" s="275">
        <f t="shared" si="245"/>
        <v>24822.993898204575</v>
      </c>
      <c r="P64" s="265">
        <f t="shared" si="245"/>
        <v>9981.7424768247765</v>
      </c>
      <c r="Q64" s="275">
        <f t="shared" si="245"/>
        <v>31365.078210695345</v>
      </c>
      <c r="R64" s="265">
        <f t="shared" si="245"/>
        <v>11645.256764551752</v>
      </c>
      <c r="T64" s="268">
        <f t="shared" ref="T64:AA64" si="246">10^T29</f>
        <v>7483.6952461626961</v>
      </c>
      <c r="U64" s="271">
        <f t="shared" si="246"/>
        <v>4979.0671393137172</v>
      </c>
      <c r="V64" s="275">
        <f t="shared" si="246"/>
        <v>11648.564946722654</v>
      </c>
      <c r="W64" s="265">
        <f t="shared" si="246"/>
        <v>5947.0785224504725</v>
      </c>
      <c r="X64" s="275">
        <f t="shared" si="246"/>
        <v>12742.383080585187</v>
      </c>
      <c r="Y64" s="265">
        <f t="shared" si="246"/>
        <v>6559.7149009994218</v>
      </c>
      <c r="Z64" s="275">
        <f t="shared" si="246"/>
        <v>16154.966819526386</v>
      </c>
      <c r="AA64" s="265">
        <f t="shared" si="246"/>
        <v>7891.230270088412</v>
      </c>
      <c r="AC64" s="268">
        <f t="shared" ref="AC64:AJ64" si="247">10^AC29</f>
        <v>10478.889763409106</v>
      </c>
      <c r="AD64" s="271">
        <f t="shared" si="247"/>
        <v>10218.050911156612</v>
      </c>
      <c r="AE64" s="275">
        <f t="shared" si="247"/>
        <v>23570.828622255496</v>
      </c>
      <c r="AF64" s="265">
        <f t="shared" si="247"/>
        <v>9125.5482176730475</v>
      </c>
      <c r="AG64" s="275">
        <f t="shared" si="247"/>
        <v>12742.383080585187</v>
      </c>
      <c r="AH64" s="265">
        <f t="shared" si="247"/>
        <v>9913.9191934569244</v>
      </c>
      <c r="AI64" s="275">
        <f t="shared" si="247"/>
        <v>16154.966819526386</v>
      </c>
      <c r="AJ64" s="265">
        <f t="shared" si="247"/>
        <v>11549.824603040997</v>
      </c>
      <c r="AL64" s="268">
        <f t="shared" ref="AL64:AS64" si="248">10^AL29</f>
        <v>9570.517208145242</v>
      </c>
      <c r="AM64" s="271">
        <f t="shared" si="248"/>
        <v>9699.4745768454704</v>
      </c>
      <c r="AN64" s="275">
        <f t="shared" si="248"/>
        <v>21482.98674680596</v>
      </c>
      <c r="AO64" s="265">
        <f t="shared" si="248"/>
        <v>8729.0164453062935</v>
      </c>
      <c r="AP64" s="275">
        <f t="shared" si="248"/>
        <v>23443.267048530055</v>
      </c>
      <c r="AQ64" s="265">
        <f t="shared" si="248"/>
        <v>9503.912392556651</v>
      </c>
      <c r="AR64" s="275">
        <f t="shared" si="248"/>
        <v>29551.154734120384</v>
      </c>
      <c r="AS64" s="265">
        <f t="shared" si="248"/>
        <v>11122.256495457659</v>
      </c>
      <c r="AW64" s="268">
        <f t="shared" ref="AW64:BD64" si="249">10^AW29</f>
        <v>7305.2226494825254</v>
      </c>
      <c r="AX64" s="271">
        <f t="shared" si="249"/>
        <v>9040.8137646740379</v>
      </c>
      <c r="AY64" s="275">
        <f t="shared" si="249"/>
        <v>21192.051049456953</v>
      </c>
      <c r="AZ64" s="265">
        <f t="shared" si="249"/>
        <v>12555.271374667871</v>
      </c>
      <c r="BA64" s="275">
        <f t="shared" si="249"/>
        <v>22136.509893119004</v>
      </c>
      <c r="BB64" s="265">
        <f t="shared" si="249"/>
        <v>8313.8120444685319</v>
      </c>
      <c r="BC64" s="275">
        <f t="shared" si="249"/>
        <v>26259.562561128147</v>
      </c>
      <c r="BD64" s="265">
        <f t="shared" si="249"/>
        <v>9594.7721551251543</v>
      </c>
      <c r="BG64" s="268">
        <f t="shared" ref="BG64:BN64" si="250">10^BG29</f>
        <v>7610.4994451034454</v>
      </c>
      <c r="BH64" s="271">
        <f t="shared" si="250"/>
        <v>9862.2092023478399</v>
      </c>
      <c r="BI64" s="275">
        <f t="shared" si="250"/>
        <v>21566.077934720921</v>
      </c>
      <c r="BJ64" s="265">
        <f t="shared" si="250"/>
        <v>9034.1769403192375</v>
      </c>
      <c r="BK64" s="275">
        <f t="shared" si="250"/>
        <v>22518.973670255433</v>
      </c>
      <c r="BL64" s="265">
        <f t="shared" si="250"/>
        <v>8980.6381702504132</v>
      </c>
      <c r="BM64" s="275">
        <f t="shared" si="250"/>
        <v>26495.133329539396</v>
      </c>
      <c r="BN64" s="265">
        <f t="shared" si="250"/>
        <v>9924.8770768412724</v>
      </c>
      <c r="BQ64" s="268">
        <f t="shared" ref="BQ64:BX64" si="251">10^BQ29</f>
        <v>2279.5900927462849</v>
      </c>
      <c r="BR64" s="271">
        <f t="shared" si="251"/>
        <v>5969.8612124645215</v>
      </c>
      <c r="BS64" s="275">
        <f t="shared" si="251"/>
        <v>14161.715848428417</v>
      </c>
      <c r="BT64" s="265">
        <f t="shared" si="251"/>
        <v>6326.1350955483849</v>
      </c>
      <c r="BU64" s="275">
        <f t="shared" si="251"/>
        <v>14796.576457489555</v>
      </c>
      <c r="BV64" s="265">
        <f t="shared" si="251"/>
        <v>6283.4940606852642</v>
      </c>
      <c r="BW64" s="275">
        <f t="shared" si="251"/>
        <v>16985.945773918073</v>
      </c>
      <c r="BX64" s="265">
        <f t="shared" si="251"/>
        <v>7075.5220075290435</v>
      </c>
      <c r="CA64" s="268">
        <f t="shared" ref="CA64:CH64" si="252">10^CA29</f>
        <v>3940.5084464595307</v>
      </c>
      <c r="CB64" s="271">
        <f t="shared" si="252"/>
        <v>14796.576457489555</v>
      </c>
      <c r="CC64" s="275">
        <f t="shared" si="252"/>
        <v>14342.296949171463</v>
      </c>
      <c r="CD64" s="265">
        <f t="shared" si="252"/>
        <v>6804.8604795975352</v>
      </c>
      <c r="CE64" s="275">
        <f t="shared" si="252"/>
        <v>14963.554380535301</v>
      </c>
      <c r="CF64" s="265">
        <f t="shared" si="252"/>
        <v>6759.8296306027378</v>
      </c>
      <c r="CG64" s="275">
        <f t="shared" si="252"/>
        <v>18004.756930800311</v>
      </c>
      <c r="CH64" s="265">
        <f t="shared" si="252"/>
        <v>8056.7084929752418</v>
      </c>
      <c r="CK64" s="268">
        <f t="shared" ref="CK64:CR64" si="253">10^CK29</f>
        <v>4100.2270097322835</v>
      </c>
      <c r="CL64" s="271">
        <f t="shared" si="253"/>
        <v>11650.653701694189</v>
      </c>
      <c r="CM64" s="275">
        <f t="shared" si="253"/>
        <v>22515.86994857356</v>
      </c>
      <c r="CN64" s="265">
        <f t="shared" si="253"/>
        <v>8303.7010575674594</v>
      </c>
      <c r="CO64" s="275">
        <f t="shared" si="253"/>
        <v>23527.732023835164</v>
      </c>
      <c r="CP64" s="265">
        <f t="shared" si="253"/>
        <v>8252.7354919569789</v>
      </c>
      <c r="CQ64" s="275">
        <f t="shared" si="253"/>
        <v>28304.039315119368</v>
      </c>
      <c r="CR64" s="265">
        <f t="shared" si="253"/>
        <v>9449.5542074757723</v>
      </c>
      <c r="CV64" s="268">
        <f t="shared" si="10"/>
        <v>5210.81947201615</v>
      </c>
      <c r="CW64" s="271">
        <f t="shared" si="10"/>
        <v>14993.311445509155</v>
      </c>
      <c r="CX64" s="275"/>
      <c r="CY64" s="265"/>
      <c r="CZ64" s="275"/>
      <c r="DA64" s="265"/>
      <c r="DB64" s="275"/>
      <c r="DC64" s="265"/>
      <c r="DG64" s="268">
        <f t="shared" si="11"/>
        <v>9069.2479617823719</v>
      </c>
      <c r="DH64" s="271">
        <f t="shared" si="11"/>
        <v>10651.055807807992</v>
      </c>
      <c r="DI64" s="275"/>
      <c r="DJ64" s="265"/>
      <c r="DK64" s="275"/>
      <c r="DL64" s="265"/>
      <c r="DM64" s="275"/>
      <c r="DN64" s="265"/>
      <c r="DP64" s="268">
        <f t="shared" si="12"/>
        <v>7050.6178250297808</v>
      </c>
      <c r="DQ64" s="271">
        <f t="shared" si="12"/>
        <v>10458.792440538748</v>
      </c>
      <c r="DR64" s="275"/>
      <c r="DS64" s="265"/>
      <c r="DT64" s="275"/>
      <c r="DU64" s="265"/>
      <c r="DV64" s="275"/>
      <c r="DW64" s="265"/>
      <c r="DY64" s="268">
        <f t="shared" si="13"/>
        <v>6923.1772585064837</v>
      </c>
      <c r="DZ64" s="271">
        <f t="shared" si="13"/>
        <v>12566.857102060594</v>
      </c>
      <c r="EA64" s="275"/>
      <c r="EB64" s="265"/>
      <c r="EC64" s="275"/>
      <c r="ED64" s="265"/>
      <c r="EE64" s="275"/>
      <c r="EF64" s="265"/>
    </row>
    <row r="65" spans="2:136">
      <c r="B65" s="268">
        <f t="shared" ref="B65:I65" si="254">10^B30</f>
        <v>12008.815292186957</v>
      </c>
      <c r="C65" s="271">
        <f t="shared" si="254"/>
        <v>12438.259695061775</v>
      </c>
      <c r="D65" s="275">
        <f t="shared" si="254"/>
        <v>32451.157418816852</v>
      </c>
      <c r="E65" s="265">
        <f t="shared" si="254"/>
        <v>13564.710309566934</v>
      </c>
      <c r="F65" s="275">
        <f t="shared" si="254"/>
        <v>34457.759238365477</v>
      </c>
      <c r="G65" s="265">
        <f t="shared" si="254"/>
        <v>14045.348604499837</v>
      </c>
      <c r="H65" s="275">
        <f t="shared" si="254"/>
        <v>38089.17037971977</v>
      </c>
      <c r="I65" s="265">
        <f t="shared" si="254"/>
        <v>14788.842598069406</v>
      </c>
      <c r="K65" s="268">
        <f t="shared" ref="K65:R65" si="255">10^K30</f>
        <v>11066.14533017334</v>
      </c>
      <c r="L65" s="271">
        <f t="shared" si="255"/>
        <v>12622.549205328522</v>
      </c>
      <c r="M65" s="275">
        <f t="shared" si="255"/>
        <v>27757.438879203535</v>
      </c>
      <c r="N65" s="265">
        <f t="shared" si="255"/>
        <v>11119.891828488038</v>
      </c>
      <c r="O65" s="275">
        <f t="shared" si="255"/>
        <v>29635.392711875178</v>
      </c>
      <c r="P65" s="265">
        <f t="shared" si="255"/>
        <v>11852.631154957488</v>
      </c>
      <c r="Q65" s="275">
        <f t="shared" si="255"/>
        <v>35194.578140763719</v>
      </c>
      <c r="R65" s="265">
        <f t="shared" si="255"/>
        <v>13060.944744523345</v>
      </c>
      <c r="T65" s="268">
        <f t="shared" ref="T65:AA65" si="256">10^T30</f>
        <v>9458.1042398615027</v>
      </c>
      <c r="U65" s="271">
        <f t="shared" si="256"/>
        <v>5715.49742617833</v>
      </c>
      <c r="V65" s="275">
        <f t="shared" si="256"/>
        <v>14277.249711963965</v>
      </c>
      <c r="W65" s="265">
        <f t="shared" si="256"/>
        <v>7462.0530606447064</v>
      </c>
      <c r="X65" s="275">
        <f t="shared" si="256"/>
        <v>15261.894690588051</v>
      </c>
      <c r="Y65" s="265">
        <f t="shared" si="256"/>
        <v>8062.8936074034509</v>
      </c>
      <c r="Z65" s="275">
        <f t="shared" si="256"/>
        <v>18168.738140535494</v>
      </c>
      <c r="AA65" s="265">
        <f t="shared" si="256"/>
        <v>9089.1667224058892</v>
      </c>
      <c r="AC65" s="268">
        <f t="shared" ref="AC65:AJ65" si="257">10^AC30</f>
        <v>13376.623486399434</v>
      </c>
      <c r="AD65" s="271">
        <f t="shared" si="257"/>
        <v>11735.477963450208</v>
      </c>
      <c r="AE65" s="275">
        <f t="shared" si="257"/>
        <v>28758.68144940296</v>
      </c>
      <c r="AF65" s="265">
        <f t="shared" si="257"/>
        <v>11033.618607231932</v>
      </c>
      <c r="AG65" s="275">
        <f t="shared" si="257"/>
        <v>15261.894690588051</v>
      </c>
      <c r="AH65" s="265">
        <f t="shared" si="257"/>
        <v>11753.47699778087</v>
      </c>
      <c r="AI65" s="275">
        <f t="shared" si="257"/>
        <v>18168.738140535494</v>
      </c>
      <c r="AJ65" s="265">
        <f t="shared" si="257"/>
        <v>12938.972326474774</v>
      </c>
      <c r="AL65" s="268">
        <f t="shared" ref="AL65:AS65" si="258">10^AL30</f>
        <v>12029.294977474648</v>
      </c>
      <c r="AM65" s="271">
        <f t="shared" si="258"/>
        <v>11139.890683978869</v>
      </c>
      <c r="AN65" s="275">
        <f t="shared" si="258"/>
        <v>26183.55959308739</v>
      </c>
      <c r="AO65" s="265">
        <f t="shared" si="258"/>
        <v>10610.090320355226</v>
      </c>
      <c r="AP65" s="275">
        <f t="shared" si="258"/>
        <v>27935.449129108885</v>
      </c>
      <c r="AQ65" s="265">
        <f t="shared" si="258"/>
        <v>11324.691764798297</v>
      </c>
      <c r="AR65" s="275">
        <f t="shared" si="258"/>
        <v>33117.857624760727</v>
      </c>
      <c r="AS65" s="265">
        <f t="shared" si="258"/>
        <v>12507.271878447547</v>
      </c>
      <c r="AW65" s="268">
        <f t="shared" ref="AW65:BD65" si="259">10^AW30</f>
        <v>8919.819793114184</v>
      </c>
      <c r="AX65" s="271">
        <f t="shared" si="259"/>
        <v>10452.814089547906</v>
      </c>
      <c r="AY65" s="275">
        <f t="shared" si="259"/>
        <v>25221.028469011118</v>
      </c>
      <c r="AZ65" s="265">
        <f t="shared" si="259"/>
        <v>16639.452945422356</v>
      </c>
      <c r="BA65" s="275">
        <f t="shared" si="259"/>
        <v>25983.10707674476</v>
      </c>
      <c r="BB65" s="265">
        <f t="shared" si="259"/>
        <v>9860.7175696955965</v>
      </c>
      <c r="BC65" s="275">
        <f t="shared" si="259"/>
        <v>29796.675262335251</v>
      </c>
      <c r="BD65" s="265">
        <f t="shared" si="259"/>
        <v>11030.827486551832</v>
      </c>
      <c r="BG65" s="268">
        <f t="shared" ref="BG65:BN65" si="260">10^BG30</f>
        <v>9278.0520215428896</v>
      </c>
      <c r="BH65" s="271">
        <f t="shared" si="260"/>
        <v>11334.179628944104</v>
      </c>
      <c r="BI65" s="275">
        <f t="shared" si="260"/>
        <v>26191.019455993184</v>
      </c>
      <c r="BJ65" s="265">
        <f t="shared" si="260"/>
        <v>10887.105565736882</v>
      </c>
      <c r="BK65" s="275">
        <f t="shared" si="260"/>
        <v>26965.991495476628</v>
      </c>
      <c r="BL65" s="265">
        <f t="shared" si="260"/>
        <v>10748.037257083553</v>
      </c>
      <c r="BM65" s="275">
        <f t="shared" si="260"/>
        <v>29345.674640640387</v>
      </c>
      <c r="BN65" s="265">
        <f t="shared" si="260"/>
        <v>11079.333387128892</v>
      </c>
      <c r="BQ65" s="268">
        <f t="shared" ref="BQ65:BX65" si="261">10^BQ30</f>
        <v>2858.5158090092618</v>
      </c>
      <c r="BR65" s="271">
        <f t="shared" si="261"/>
        <v>6904.0403698230248</v>
      </c>
      <c r="BS65" s="275">
        <f t="shared" si="261"/>
        <v>16895.664540470862</v>
      </c>
      <c r="BT65" s="265">
        <f t="shared" si="261"/>
        <v>7722.3658385832023</v>
      </c>
      <c r="BU65" s="275">
        <f t="shared" si="261"/>
        <v>17407.903050693149</v>
      </c>
      <c r="BV65" s="265">
        <f t="shared" si="261"/>
        <v>7606.4501190480905</v>
      </c>
      <c r="BW65" s="275">
        <f t="shared" si="261"/>
        <v>19420.481996216651</v>
      </c>
      <c r="BX65" s="265">
        <f t="shared" si="261"/>
        <v>8327.7450966041033</v>
      </c>
      <c r="CA65" s="268">
        <f t="shared" ref="CA65:CH65" si="262">10^CA30</f>
        <v>4878.997824803706</v>
      </c>
      <c r="CB65" s="271">
        <f t="shared" si="262"/>
        <v>17407.903050693149</v>
      </c>
      <c r="CC65" s="275">
        <f t="shared" si="262"/>
        <v>16644.20650168815</v>
      </c>
      <c r="CD65" s="265">
        <f t="shared" si="262"/>
        <v>8251.9247790073077</v>
      </c>
      <c r="CE65" s="275">
        <f t="shared" si="262"/>
        <v>17134.543488858821</v>
      </c>
      <c r="CF65" s="265">
        <f t="shared" si="262"/>
        <v>8131.1125718254543</v>
      </c>
      <c r="CG65" s="275">
        <f t="shared" si="262"/>
        <v>20223.548622378174</v>
      </c>
      <c r="CH65" s="265">
        <f t="shared" si="262"/>
        <v>9333.9735439679844</v>
      </c>
      <c r="CK65" s="268">
        <f t="shared" ref="CK65:CR65" si="263">10^CK30</f>
        <v>5178.0014706552893</v>
      </c>
      <c r="CL65" s="271">
        <f t="shared" si="263"/>
        <v>13514.291545815675</v>
      </c>
      <c r="CM65" s="275">
        <f t="shared" si="263"/>
        <v>27135.572901880918</v>
      </c>
      <c r="CN65" s="265">
        <f t="shared" si="263"/>
        <v>9994.2964097828863</v>
      </c>
      <c r="CO65" s="275">
        <f t="shared" si="263"/>
        <v>27955.338618836031</v>
      </c>
      <c r="CP65" s="265">
        <f t="shared" si="263"/>
        <v>9860.7190945007333</v>
      </c>
      <c r="CQ65" s="275">
        <f t="shared" si="263"/>
        <v>32043.975322109567</v>
      </c>
      <c r="CR65" s="265">
        <f t="shared" si="263"/>
        <v>10847.128513693679</v>
      </c>
      <c r="CV65" s="268">
        <f t="shared" si="10"/>
        <v>6230.6601664656673</v>
      </c>
      <c r="CW65" s="271">
        <f t="shared" si="10"/>
        <v>17010.977406487385</v>
      </c>
      <c r="CX65" s="275"/>
      <c r="CY65" s="265"/>
      <c r="CZ65" s="275"/>
      <c r="DA65" s="265"/>
      <c r="DB65" s="275"/>
      <c r="DC65" s="265"/>
      <c r="DG65" s="268">
        <f t="shared" si="11"/>
        <v>10581.63716996049</v>
      </c>
      <c r="DH65" s="271">
        <f t="shared" si="11"/>
        <v>12367.092416082407</v>
      </c>
      <c r="DI65" s="275"/>
      <c r="DJ65" s="265"/>
      <c r="DK65" s="275"/>
      <c r="DL65" s="265"/>
      <c r="DM65" s="275"/>
      <c r="DN65" s="265"/>
      <c r="DP65" s="268">
        <f t="shared" si="12"/>
        <v>8115.3881174263079</v>
      </c>
      <c r="DQ65" s="271">
        <f t="shared" si="12"/>
        <v>12142.865417621204</v>
      </c>
      <c r="DR65" s="275"/>
      <c r="DS65" s="265"/>
      <c r="DT65" s="275"/>
      <c r="DU65" s="265"/>
      <c r="DV65" s="275"/>
      <c r="DW65" s="265"/>
      <c r="DY65" s="268">
        <f t="shared" si="13"/>
        <v>7881.5847713464491</v>
      </c>
      <c r="DZ65" s="271">
        <f t="shared" si="13"/>
        <v>14459.222599842115</v>
      </c>
      <c r="EA65" s="275"/>
      <c r="EB65" s="265"/>
      <c r="EC65" s="275"/>
      <c r="ED65" s="265"/>
      <c r="EE65" s="275"/>
      <c r="EF65" s="265"/>
    </row>
    <row r="66" spans="2:136">
      <c r="B66" s="268">
        <f t="shared" ref="B66:I66" si="264">10^B31</f>
        <v>14343.2358385674</v>
      </c>
      <c r="C66" s="271">
        <f t="shared" si="264"/>
        <v>14194.152554850496</v>
      </c>
      <c r="D66" s="275">
        <f t="shared" si="264"/>
        <v>37903.21891818825</v>
      </c>
      <c r="E66" s="265">
        <f t="shared" si="264"/>
        <v>15122.035305222884</v>
      </c>
      <c r="F66" s="275">
        <f t="shared" si="264"/>
        <v>39460.974941669781</v>
      </c>
      <c r="G66" s="265">
        <f t="shared" si="264"/>
        <v>15466.779736843153</v>
      </c>
      <c r="H66" s="275">
        <f t="shared" si="264"/>
        <v>41909.607309080966</v>
      </c>
      <c r="I66" s="265">
        <f t="shared" si="264"/>
        <v>15859.297801866316</v>
      </c>
      <c r="K66" s="268">
        <f t="shared" ref="K66:R66" si="265">10^K31</f>
        <v>13516.734517514586</v>
      </c>
      <c r="L66" s="271">
        <f t="shared" si="265"/>
        <v>14505.781755584763</v>
      </c>
      <c r="M66" s="275">
        <f t="shared" si="265"/>
        <v>32537.656018852285</v>
      </c>
      <c r="N66" s="265">
        <f t="shared" si="265"/>
        <v>12913.499061312767</v>
      </c>
      <c r="O66" s="275">
        <f t="shared" si="265"/>
        <v>33951.910797338336</v>
      </c>
      <c r="P66" s="265">
        <f t="shared" si="265"/>
        <v>13532.861594973396</v>
      </c>
      <c r="Q66" s="275">
        <f t="shared" si="265"/>
        <v>38259.73305817823</v>
      </c>
      <c r="R66" s="265">
        <f t="shared" si="265"/>
        <v>14262.458897271757</v>
      </c>
      <c r="T66" s="268">
        <f t="shared" ref="T66:AA66" si="266">10^T31</f>
        <v>11454.600813617313</v>
      </c>
      <c r="U66" s="271">
        <f t="shared" si="266"/>
        <v>6456.7542467265484</v>
      </c>
      <c r="V66" s="275">
        <f t="shared" si="266"/>
        <v>16785.916867703316</v>
      </c>
      <c r="W66" s="265">
        <f t="shared" si="266"/>
        <v>8961.5164283896829</v>
      </c>
      <c r="X66" s="275">
        <f t="shared" si="266"/>
        <v>17532.033563127698</v>
      </c>
      <c r="Y66" s="265">
        <f t="shared" si="266"/>
        <v>9502.3352087537041</v>
      </c>
      <c r="Z66" s="275">
        <f t="shared" si="266"/>
        <v>19787.386660057145</v>
      </c>
      <c r="AA66" s="265">
        <f t="shared" si="266"/>
        <v>10155.137830475134</v>
      </c>
      <c r="AC66" s="268">
        <f t="shared" ref="AC66:AJ66" si="267">10^AC31</f>
        <v>16313.064876852526</v>
      </c>
      <c r="AD66" s="271">
        <f t="shared" si="267"/>
        <v>13263.599308298595</v>
      </c>
      <c r="AE66" s="275">
        <f t="shared" si="267"/>
        <v>33682.308259524652</v>
      </c>
      <c r="AF66" s="265">
        <f t="shared" si="267"/>
        <v>12794.409782576111</v>
      </c>
      <c r="AG66" s="275">
        <f t="shared" si="267"/>
        <v>17532.033563127698</v>
      </c>
      <c r="AH66" s="265">
        <f t="shared" si="267"/>
        <v>13401.49017473075</v>
      </c>
      <c r="AI66" s="275">
        <f t="shared" si="267"/>
        <v>19787.386660057145</v>
      </c>
      <c r="AJ66" s="265">
        <f t="shared" si="267"/>
        <v>14116.080802490909</v>
      </c>
      <c r="AL66" s="268">
        <f t="shared" ref="AL66:AS66" si="268">10^AL31</f>
        <v>14552.196062023886</v>
      </c>
      <c r="AM66" s="271">
        <f t="shared" si="268"/>
        <v>12590.458337591594</v>
      </c>
      <c r="AN66" s="275">
        <f t="shared" si="268"/>
        <v>30640.567935871233</v>
      </c>
      <c r="AO66" s="265">
        <f t="shared" si="268"/>
        <v>12362.687943857256</v>
      </c>
      <c r="AP66" s="275">
        <f t="shared" si="268"/>
        <v>31957.263927168209</v>
      </c>
      <c r="AQ66" s="265">
        <f t="shared" si="268"/>
        <v>12970.549735562097</v>
      </c>
      <c r="AR66" s="275">
        <f t="shared" si="268"/>
        <v>35968.835811616227</v>
      </c>
      <c r="AS66" s="265">
        <f t="shared" si="268"/>
        <v>13688.35341487298</v>
      </c>
      <c r="AW66" s="268">
        <f t="shared" ref="AW66:BD66" si="269">10^AW31</f>
        <v>10461.858198681934</v>
      </c>
      <c r="AX66" s="271">
        <f t="shared" si="269"/>
        <v>11886.712274663627</v>
      </c>
      <c r="AY66" s="275">
        <f t="shared" si="269"/>
        <v>29022.461594144603</v>
      </c>
      <c r="AZ66" s="265">
        <f t="shared" si="269"/>
        <v>21363.912345361077</v>
      </c>
      <c r="BA66" s="275">
        <f t="shared" si="269"/>
        <v>29441.387931342786</v>
      </c>
      <c r="BB66" s="265">
        <f t="shared" si="269"/>
        <v>11309.498094771525</v>
      </c>
      <c r="BC66" s="275">
        <f t="shared" si="269"/>
        <v>32755.659191037361</v>
      </c>
      <c r="BD66" s="265">
        <f t="shared" si="269"/>
        <v>12351.800134865576</v>
      </c>
      <c r="BG66" s="268">
        <f t="shared" ref="BG66:BN66" si="270">10^BG31</f>
        <v>10847.180132594962</v>
      </c>
      <c r="BH66" s="271">
        <f t="shared" si="270"/>
        <v>12817.869641778787</v>
      </c>
      <c r="BI66" s="275">
        <f t="shared" si="270"/>
        <v>31111.513889651807</v>
      </c>
      <c r="BJ66" s="265">
        <f t="shared" si="270"/>
        <v>12754.120690088543</v>
      </c>
      <c r="BK66" s="275">
        <f t="shared" si="270"/>
        <v>31541.204870509398</v>
      </c>
      <c r="BL66" s="265">
        <f t="shared" si="270"/>
        <v>12523.640793292279</v>
      </c>
      <c r="BM66" s="275">
        <f t="shared" si="270"/>
        <v>31818.726456800501</v>
      </c>
      <c r="BN66" s="265">
        <f t="shared" si="270"/>
        <v>12139.322452022767</v>
      </c>
      <c r="BQ66" s="268">
        <f t="shared" ref="BQ66:BX66" si="271">10^BQ31</f>
        <v>3513.2706304512726</v>
      </c>
      <c r="BR66" s="271">
        <f t="shared" si="271"/>
        <v>7852.9400644207972</v>
      </c>
      <c r="BS66" s="275">
        <f t="shared" si="271"/>
        <v>19483.037853488258</v>
      </c>
      <c r="BT66" s="265">
        <f t="shared" si="271"/>
        <v>9095.6645351790867</v>
      </c>
      <c r="BU66" s="275">
        <f t="shared" si="271"/>
        <v>19762.952499229657</v>
      </c>
      <c r="BV66" s="265">
        <f t="shared" si="271"/>
        <v>8894.6235262473838</v>
      </c>
      <c r="BW66" s="275">
        <f t="shared" si="271"/>
        <v>21523.96241632634</v>
      </c>
      <c r="BX66" s="265">
        <f t="shared" si="271"/>
        <v>9511.8837754452106</v>
      </c>
      <c r="CA66" s="268">
        <f t="shared" ref="CA66:CH66" si="272">10^CA31</f>
        <v>5873.1386270813018</v>
      </c>
      <c r="CB66" s="271">
        <f t="shared" si="272"/>
        <v>19762.952499229657</v>
      </c>
      <c r="CC66" s="275">
        <f t="shared" si="272"/>
        <v>18553.740856573604</v>
      </c>
      <c r="CD66" s="265">
        <f t="shared" si="272"/>
        <v>9698.4036299014588</v>
      </c>
      <c r="CE66" s="275">
        <f t="shared" si="272"/>
        <v>18814.042327685776</v>
      </c>
      <c r="CF66" s="265">
        <f t="shared" si="272"/>
        <v>9491.0000870951117</v>
      </c>
      <c r="CG66" s="275">
        <f t="shared" si="272"/>
        <v>22045.454495403326</v>
      </c>
      <c r="CH66" s="265">
        <f t="shared" si="272"/>
        <v>10537.168675738056</v>
      </c>
      <c r="CK66" s="268">
        <f t="shared" ref="CK66:CR66" si="273">10^CK31</f>
        <v>6348.4346316800047</v>
      </c>
      <c r="CL66" s="271">
        <f t="shared" si="273"/>
        <v>15412.647606080562</v>
      </c>
      <c r="CM66" s="275">
        <f t="shared" si="273"/>
        <v>31650.628623928915</v>
      </c>
      <c r="CN66" s="265">
        <f t="shared" si="273"/>
        <v>11602.354607926405</v>
      </c>
      <c r="CO66" s="275">
        <f t="shared" si="273"/>
        <v>32100.859628106122</v>
      </c>
      <c r="CP66" s="265">
        <f t="shared" si="273"/>
        <v>11378.991109427749</v>
      </c>
      <c r="CQ66" s="275">
        <f t="shared" si="273"/>
        <v>35216.207964795693</v>
      </c>
      <c r="CR66" s="265">
        <f t="shared" si="273"/>
        <v>12149.431948706142</v>
      </c>
      <c r="CV66" s="268">
        <f t="shared" si="10"/>
        <v>7249.5617064561675</v>
      </c>
      <c r="CW66" s="271">
        <f t="shared" si="10"/>
        <v>19011.344741969198</v>
      </c>
      <c r="CX66" s="275"/>
      <c r="CY66" s="265"/>
      <c r="CZ66" s="275"/>
      <c r="DA66" s="265"/>
      <c r="DB66" s="275"/>
      <c r="DC66" s="265"/>
      <c r="DG66" s="268">
        <f t="shared" si="11"/>
        <v>11973.345763153991</v>
      </c>
      <c r="DH66" s="271">
        <f t="shared" si="11"/>
        <v>14117.51937699633</v>
      </c>
      <c r="DI66" s="275"/>
      <c r="DJ66" s="265"/>
      <c r="DK66" s="275"/>
      <c r="DL66" s="265"/>
      <c r="DM66" s="275"/>
      <c r="DN66" s="265"/>
      <c r="DP66" s="268">
        <f t="shared" si="12"/>
        <v>9067.9726162630323</v>
      </c>
      <c r="DQ66" s="271">
        <f t="shared" si="12"/>
        <v>13860.556843280085</v>
      </c>
      <c r="DR66" s="275"/>
      <c r="DS66" s="265"/>
      <c r="DT66" s="275"/>
      <c r="DU66" s="265"/>
      <c r="DV66" s="275"/>
      <c r="DW66" s="265"/>
      <c r="DY66" s="268">
        <f t="shared" si="13"/>
        <v>8743.6554123564238</v>
      </c>
      <c r="DZ66" s="271">
        <f t="shared" si="13"/>
        <v>16367.856190037637</v>
      </c>
      <c r="EA66" s="275"/>
      <c r="EB66" s="265"/>
      <c r="EC66" s="275"/>
      <c r="ED66" s="265"/>
      <c r="EE66" s="275"/>
      <c r="EF66" s="265"/>
    </row>
    <row r="67" spans="2:136">
      <c r="B67" s="268">
        <f t="shared" ref="B67:I67" si="274">10^B32</f>
        <v>16478.510858867332</v>
      </c>
      <c r="C67" s="271">
        <f t="shared" si="274"/>
        <v>15947.570528547198</v>
      </c>
      <c r="D67" s="275">
        <f t="shared" si="274"/>
        <v>43510.961612025654</v>
      </c>
      <c r="E67" s="265">
        <f t="shared" si="274"/>
        <v>16329.572226160872</v>
      </c>
      <c r="F67" s="275">
        <f t="shared" si="274"/>
        <v>44468.449183566641</v>
      </c>
      <c r="G67" s="265">
        <f t="shared" si="274"/>
        <v>16581.174951836441</v>
      </c>
      <c r="H67" s="275">
        <f t="shared" si="274"/>
        <v>45491.893840366065</v>
      </c>
      <c r="I67" s="265">
        <f t="shared" si="274"/>
        <v>16697.461064942167</v>
      </c>
      <c r="K67" s="268">
        <f t="shared" ref="K67:R67" si="275">10^K32</f>
        <v>15889.110886049273</v>
      </c>
      <c r="L67" s="271">
        <f t="shared" si="275"/>
        <v>16402.615134318661</v>
      </c>
      <c r="M67" s="275">
        <f t="shared" si="275"/>
        <v>36539.818985902719</v>
      </c>
      <c r="N67" s="265">
        <f t="shared" si="275"/>
        <v>14459.708309206446</v>
      </c>
      <c r="O67" s="275">
        <f t="shared" si="275"/>
        <v>37268.427793160328</v>
      </c>
      <c r="P67" s="265">
        <f t="shared" si="275"/>
        <v>14940.663851932763</v>
      </c>
      <c r="Q67" s="275">
        <f t="shared" si="275"/>
        <v>40268.945649134563</v>
      </c>
      <c r="R67" s="265">
        <f t="shared" si="275"/>
        <v>15219.704432308041</v>
      </c>
      <c r="T67" s="268">
        <f t="shared" ref="T67:AA67" si="276">10^T32</f>
        <v>13360.700512457001</v>
      </c>
      <c r="U67" s="271">
        <f t="shared" si="276"/>
        <v>7188.3395026527951</v>
      </c>
      <c r="V67" s="275">
        <f t="shared" si="276"/>
        <v>18896.264606706663</v>
      </c>
      <c r="W67" s="265">
        <f t="shared" si="276"/>
        <v>10334.595527521875</v>
      </c>
      <c r="X67" s="275">
        <f t="shared" si="276"/>
        <v>19285.617047565574</v>
      </c>
      <c r="Y67" s="265">
        <f t="shared" si="276"/>
        <v>10777.543057595512</v>
      </c>
      <c r="Z67" s="275">
        <f t="shared" si="276"/>
        <v>20855.170974827048</v>
      </c>
      <c r="AA67" s="265">
        <f t="shared" si="276"/>
        <v>11038.057244139784</v>
      </c>
      <c r="AC67" s="268">
        <f t="shared" ref="AC67:AJ67" si="277">10^AC32</f>
        <v>19105.475814359706</v>
      </c>
      <c r="AD67" s="271">
        <f t="shared" si="277"/>
        <v>14772.435200693666</v>
      </c>
      <c r="AE67" s="275">
        <f t="shared" si="277"/>
        <v>37800.319065742027</v>
      </c>
      <c r="AF67" s="265">
        <f t="shared" si="277"/>
        <v>14309.183102771911</v>
      </c>
      <c r="AG67" s="275">
        <f t="shared" si="277"/>
        <v>19285.617047565574</v>
      </c>
      <c r="AH67" s="265">
        <f t="shared" si="277"/>
        <v>14779.885100084573</v>
      </c>
      <c r="AI67" s="275">
        <f t="shared" si="277"/>
        <v>20855.170974827048</v>
      </c>
      <c r="AJ67" s="265">
        <f t="shared" si="277"/>
        <v>15052.894291326525</v>
      </c>
      <c r="AL67" s="268">
        <f t="shared" ref="AL67:AS67" si="278">10^AL32</f>
        <v>17007.982978554039</v>
      </c>
      <c r="AM67" s="271">
        <f t="shared" si="278"/>
        <v>14022.719294809887</v>
      </c>
      <c r="AN67" s="275">
        <f t="shared" si="278"/>
        <v>34365.696044137228</v>
      </c>
      <c r="AO67" s="265">
        <f t="shared" si="278"/>
        <v>13882.740957232529</v>
      </c>
      <c r="AP67" s="275">
        <f t="shared" si="278"/>
        <v>35042.390137943599</v>
      </c>
      <c r="AQ67" s="265">
        <f t="shared" si="278"/>
        <v>14357.303277151568</v>
      </c>
      <c r="AR67" s="275">
        <f t="shared" si="278"/>
        <v>37835.164094625623</v>
      </c>
      <c r="AS67" s="265">
        <f t="shared" si="278"/>
        <v>14633.016400985945</v>
      </c>
      <c r="AW67" s="268">
        <f t="shared" ref="AW67:BD67" si="279">10^AW32</f>
        <v>11853.333847404128</v>
      </c>
      <c r="AX67" s="271">
        <f t="shared" si="279"/>
        <v>13313.327619421234</v>
      </c>
      <c r="AY67" s="275">
        <f t="shared" si="279"/>
        <v>32334.582119112762</v>
      </c>
      <c r="AZ67" s="265">
        <f t="shared" si="279"/>
        <v>26491.785245686686</v>
      </c>
      <c r="BA67" s="275">
        <f t="shared" si="279"/>
        <v>32169.901647873747</v>
      </c>
      <c r="BB67" s="265">
        <f t="shared" si="279"/>
        <v>12585.649918596842</v>
      </c>
      <c r="BC67" s="275">
        <f t="shared" si="279"/>
        <v>34862.776552567477</v>
      </c>
      <c r="BD67" s="265">
        <f t="shared" si="279"/>
        <v>13512.144048434002</v>
      </c>
      <c r="BG67" s="268">
        <f t="shared" ref="BG67:BN67" si="280">10^BG32</f>
        <v>12239.229329166143</v>
      </c>
      <c r="BH67" s="271">
        <f t="shared" si="280"/>
        <v>14284.052552380303</v>
      </c>
      <c r="BI67" s="275">
        <f t="shared" si="280"/>
        <v>36178.891682200745</v>
      </c>
      <c r="BJ67" s="265">
        <f t="shared" si="280"/>
        <v>14555.450874073125</v>
      </c>
      <c r="BK67" s="275">
        <f t="shared" si="280"/>
        <v>36010.29294666741</v>
      </c>
      <c r="BL67" s="265">
        <f t="shared" si="280"/>
        <v>14235.715682067252</v>
      </c>
      <c r="BM67" s="275">
        <f t="shared" si="280"/>
        <v>33756.573447369628</v>
      </c>
      <c r="BN67" s="265">
        <f t="shared" si="280"/>
        <v>13077.081022053066</v>
      </c>
      <c r="BQ67" s="268">
        <f t="shared" ref="BQ67:BX67" si="281">10^BQ32</f>
        <v>4231.6057898628924</v>
      </c>
      <c r="BR67" s="271">
        <f t="shared" si="281"/>
        <v>8797.2251702508311</v>
      </c>
      <c r="BS67" s="275">
        <f t="shared" si="281"/>
        <v>21743.96134801576</v>
      </c>
      <c r="BT67" s="265">
        <f t="shared" si="281"/>
        <v>10362.364583154762</v>
      </c>
      <c r="BU67" s="275">
        <f t="shared" si="281"/>
        <v>21627.579625453578</v>
      </c>
      <c r="BV67" s="265">
        <f t="shared" si="281"/>
        <v>10069.882833810374</v>
      </c>
      <c r="BW67" s="275">
        <f t="shared" si="281"/>
        <v>23110.982154516023</v>
      </c>
      <c r="BX67" s="265">
        <f t="shared" si="281"/>
        <v>10564.136050947271</v>
      </c>
      <c r="CA67" s="268">
        <f t="shared" ref="CA67:CH67" si="282">10^CA32</f>
        <v>6883.2637970461001</v>
      </c>
      <c r="CB67" s="271">
        <f t="shared" si="282"/>
        <v>21627.579625453578</v>
      </c>
      <c r="CC67" s="275">
        <f t="shared" si="282"/>
        <v>19935.887123560828</v>
      </c>
      <c r="CD67" s="265">
        <f t="shared" si="282"/>
        <v>11072.995978091471</v>
      </c>
      <c r="CE67" s="275">
        <f t="shared" si="282"/>
        <v>19821.24942369237</v>
      </c>
      <c r="CF67" s="265">
        <f t="shared" si="282"/>
        <v>10773.798060648633</v>
      </c>
      <c r="CG67" s="275">
        <f t="shared" si="282"/>
        <v>23315.720879068042</v>
      </c>
      <c r="CH67" s="265">
        <f t="shared" si="282"/>
        <v>11619.96656112934</v>
      </c>
      <c r="CK67" s="268">
        <f t="shared" ref="CK67:CR67" si="283">10^CK32</f>
        <v>7564.8762505782643</v>
      </c>
      <c r="CL67" s="271">
        <f t="shared" si="283"/>
        <v>17306.492531522137</v>
      </c>
      <c r="CM67" s="275">
        <f t="shared" si="283"/>
        <v>35798.887045344716</v>
      </c>
      <c r="CN67" s="265">
        <f t="shared" si="283"/>
        <v>13042.222247660451</v>
      </c>
      <c r="CO67" s="275">
        <f t="shared" si="283"/>
        <v>35614.926895120167</v>
      </c>
      <c r="CP67" s="265">
        <f t="shared" si="283"/>
        <v>12728.089805786445</v>
      </c>
      <c r="CQ67" s="275">
        <f t="shared" si="283"/>
        <v>37551.806051518724</v>
      </c>
      <c r="CR67" s="265">
        <f t="shared" si="283"/>
        <v>13315.510651548046</v>
      </c>
      <c r="CV67" s="268">
        <f t="shared" si="10"/>
        <v>8229.6922881166702</v>
      </c>
      <c r="CW67" s="271">
        <f t="shared" si="10"/>
        <v>20958.666900677174</v>
      </c>
      <c r="CX67" s="275"/>
      <c r="CY67" s="265"/>
      <c r="CZ67" s="275"/>
      <c r="DA67" s="265"/>
      <c r="DB67" s="275"/>
      <c r="DC67" s="265"/>
      <c r="DG67" s="268">
        <f t="shared" si="11"/>
        <v>13204.583018883168</v>
      </c>
      <c r="DH67" s="271">
        <f t="shared" si="11"/>
        <v>15866.011645009128</v>
      </c>
      <c r="DI67" s="275"/>
      <c r="DJ67" s="265"/>
      <c r="DK67" s="275"/>
      <c r="DL67" s="265"/>
      <c r="DM67" s="275"/>
      <c r="DN67" s="265"/>
      <c r="DP67" s="268">
        <f t="shared" si="12"/>
        <v>9888.7244650765024</v>
      </c>
      <c r="DQ67" s="271">
        <f t="shared" si="12"/>
        <v>15576.233736680246</v>
      </c>
      <c r="DR67" s="275"/>
      <c r="DS67" s="265"/>
      <c r="DT67" s="275"/>
      <c r="DU67" s="265"/>
      <c r="DV67" s="275"/>
      <c r="DW67" s="265"/>
      <c r="DY67" s="268">
        <f t="shared" si="13"/>
        <v>9494.3519707645555</v>
      </c>
      <c r="DZ67" s="271">
        <f t="shared" si="13"/>
        <v>18254.928478239304</v>
      </c>
      <c r="EA67" s="275"/>
      <c r="EB67" s="265"/>
      <c r="EC67" s="275"/>
      <c r="ED67" s="265"/>
      <c r="EE67" s="275"/>
      <c r="EF67" s="265"/>
    </row>
    <row r="68" spans="2:136" ht="15.75" thickBot="1">
      <c r="B68" s="269">
        <f t="shared" ref="B68:I68" si="284">10^B33</f>
        <v>18341.138053285766</v>
      </c>
      <c r="C68" s="272">
        <f t="shared" si="284"/>
        <v>17665.625565584891</v>
      </c>
      <c r="D68" s="276">
        <f t="shared" si="284"/>
        <v>49684.534350615366</v>
      </c>
      <c r="E68" s="266">
        <f t="shared" si="284"/>
        <v>17185.728167348087</v>
      </c>
      <c r="F68" s="276">
        <f t="shared" si="284"/>
        <v>49715.749032835171</v>
      </c>
      <c r="G68" s="266">
        <f t="shared" si="284"/>
        <v>17392.906701268734</v>
      </c>
      <c r="H68" s="276">
        <f t="shared" si="284"/>
        <v>48885.461532022142</v>
      </c>
      <c r="I68" s="266">
        <f t="shared" si="284"/>
        <v>17313.838841230681</v>
      </c>
      <c r="K68" s="269">
        <f t="shared" ref="K68:R68" si="285">10^K33</f>
        <v>18077.639332989751</v>
      </c>
      <c r="L68" s="272">
        <f t="shared" si="285"/>
        <v>18275.721277251483</v>
      </c>
      <c r="M68" s="276">
        <f t="shared" si="285"/>
        <v>39236.9793388744</v>
      </c>
      <c r="N68" s="266">
        <f t="shared" si="285"/>
        <v>15701.949964352383</v>
      </c>
      <c r="O68" s="276">
        <f t="shared" si="285"/>
        <v>39145.365338278614</v>
      </c>
      <c r="P68" s="266">
        <f t="shared" si="285"/>
        <v>16035.784111409068</v>
      </c>
      <c r="Q68" s="276">
        <f t="shared" si="285"/>
        <v>41014.456051798159</v>
      </c>
      <c r="R68" s="266">
        <f t="shared" si="285"/>
        <v>15919.183484805471</v>
      </c>
      <c r="T68" s="269">
        <f t="shared" ref="T68:AA68" si="286">10^T33</f>
        <v>15093.926585006691</v>
      </c>
      <c r="U68" s="272">
        <f t="shared" si="286"/>
        <v>7897.6680843148042</v>
      </c>
      <c r="V68" s="276">
        <f t="shared" si="286"/>
        <v>20328.114643530134</v>
      </c>
      <c r="W68" s="266">
        <f t="shared" si="286"/>
        <v>11494.454491370692</v>
      </c>
      <c r="X68" s="276">
        <f t="shared" si="286"/>
        <v>20287.897451163128</v>
      </c>
      <c r="Y68" s="266">
        <f t="shared" si="286"/>
        <v>11815.014844462792</v>
      </c>
      <c r="Z68" s="276">
        <f t="shared" si="286"/>
        <v>21260.256035246908</v>
      </c>
      <c r="AA68" s="266">
        <f t="shared" si="286"/>
        <v>11702.618568176567</v>
      </c>
      <c r="AC68" s="269">
        <f t="shared" ref="AC68:AJ68" si="287">10^AC33</f>
        <v>21622.073131051919</v>
      </c>
      <c r="AD68" s="272">
        <f t="shared" si="287"/>
        <v>16235.924886862556</v>
      </c>
      <c r="AE68" s="276">
        <f t="shared" si="287"/>
        <v>40572.34832094155</v>
      </c>
      <c r="AF68" s="266">
        <f t="shared" si="287"/>
        <v>15524.597572131521</v>
      </c>
      <c r="AG68" s="276">
        <f t="shared" si="287"/>
        <v>20287.897451163128</v>
      </c>
      <c r="AH68" s="266">
        <f t="shared" si="287"/>
        <v>15851.063841463145</v>
      </c>
      <c r="AI68" s="276">
        <f t="shared" si="287"/>
        <v>21260.256035246908</v>
      </c>
      <c r="AJ68" s="266">
        <f t="shared" si="287"/>
        <v>15737.041992179411</v>
      </c>
      <c r="AL68" s="269">
        <f t="shared" ref="AL68:AS68" si="288">10^AL33</f>
        <v>19291.878333326178</v>
      </c>
      <c r="AM68" s="272">
        <f t="shared" si="288"/>
        <v>15411.935411258453</v>
      </c>
      <c r="AN68" s="276">
        <f t="shared" si="288"/>
        <v>36872.141119775733</v>
      </c>
      <c r="AO68" s="266">
        <f t="shared" si="288"/>
        <v>15110.176850817534</v>
      </c>
      <c r="AP68" s="276">
        <f t="shared" si="288"/>
        <v>36785.24102673991</v>
      </c>
      <c r="AQ68" s="266">
        <f t="shared" si="288"/>
        <v>15440.988929041745</v>
      </c>
      <c r="AR68" s="276">
        <f t="shared" si="288"/>
        <v>38525.569909250509</v>
      </c>
      <c r="AS68" s="266">
        <f t="shared" si="288"/>
        <v>15325.397230561344</v>
      </c>
      <c r="AW68" s="269">
        <f t="shared" ref="AW68:BD68" si="289">10^AW33</f>
        <v>13051.571579435153</v>
      </c>
      <c r="AX68" s="272">
        <f t="shared" si="289"/>
        <v>14706.595248694508</v>
      </c>
      <c r="AY68" s="276">
        <f t="shared" si="289"/>
        <v>35081.10442752637</v>
      </c>
      <c r="AZ68" s="266">
        <f t="shared" si="289"/>
        <v>31642.559400224465</v>
      </c>
      <c r="BA68" s="276">
        <f t="shared" si="289"/>
        <v>33876.397341402168</v>
      </c>
      <c r="BB68" s="266">
        <f t="shared" si="289"/>
        <v>13638.986641980955</v>
      </c>
      <c r="BC68" s="276">
        <f t="shared" si="289"/>
        <v>35932.786114393835</v>
      </c>
      <c r="BD68" s="266">
        <f t="shared" si="289"/>
        <v>14484.106872044698</v>
      </c>
      <c r="BG68" s="269">
        <f t="shared" ref="BG68:BN68" si="290">10^BG33</f>
        <v>13416.454457651707</v>
      </c>
      <c r="BH68" s="272">
        <f t="shared" si="290"/>
        <v>15707.242988595874</v>
      </c>
      <c r="BI68" s="276">
        <f t="shared" si="290"/>
        <v>41346.474680378727</v>
      </c>
      <c r="BJ68" s="266">
        <f t="shared" si="290"/>
        <v>16230.033755823151</v>
      </c>
      <c r="BK68" s="276">
        <f t="shared" si="290"/>
        <v>40109.741806972088</v>
      </c>
      <c r="BL68" s="266">
        <f t="shared" si="290"/>
        <v>15828.975152529332</v>
      </c>
      <c r="BM68" s="276">
        <f t="shared" si="290"/>
        <v>35027.945938938836</v>
      </c>
      <c r="BN68" s="266">
        <f t="shared" si="290"/>
        <v>13873.555876440896</v>
      </c>
      <c r="BQ68" s="269">
        <f t="shared" ref="BQ68:BX68" si="291">10^BQ33</f>
        <v>4996.9713280257092</v>
      </c>
      <c r="BR68" s="272">
        <f t="shared" si="291"/>
        <v>9719.6134243779798</v>
      </c>
      <c r="BS68" s="276">
        <f t="shared" si="291"/>
        <v>23623.508236808309</v>
      </c>
      <c r="BT68" s="266">
        <f t="shared" si="291"/>
        <v>11455.352317564781</v>
      </c>
      <c r="BU68" s="276">
        <f t="shared" si="291"/>
        <v>22800.237735627215</v>
      </c>
      <c r="BV68" s="266">
        <f t="shared" si="291"/>
        <v>11069.151116080382</v>
      </c>
      <c r="BW68" s="276">
        <f t="shared" si="291"/>
        <v>24033.499888525661</v>
      </c>
      <c r="BX68" s="266">
        <f t="shared" si="291"/>
        <v>11434.605701699629</v>
      </c>
      <c r="CA68" s="269">
        <f t="shared" ref="CA68:CH68" si="292">10^CA33</f>
        <v>7871.5674179862817</v>
      </c>
      <c r="CB68" s="272">
        <f t="shared" si="292"/>
        <v>22800.237735627215</v>
      </c>
      <c r="CC68" s="276">
        <f t="shared" si="292"/>
        <v>20870.756900797427</v>
      </c>
      <c r="CD68" s="266">
        <f t="shared" si="292"/>
        <v>12318.877364697775</v>
      </c>
      <c r="CE68" s="276">
        <f t="shared" si="292"/>
        <v>20107.105734684235</v>
      </c>
      <c r="CF68" s="266">
        <f t="shared" si="292"/>
        <v>11926.877630866673</v>
      </c>
      <c r="CG68" s="276">
        <f t="shared" si="292"/>
        <v>23937.869597883655</v>
      </c>
      <c r="CH68" s="266">
        <f t="shared" si="292"/>
        <v>12549.573490349339</v>
      </c>
      <c r="CK68" s="269">
        <f t="shared" ref="CK68:CR68" si="293">10^CK33</f>
        <v>8779.2478174011612</v>
      </c>
      <c r="CL68" s="272">
        <f t="shared" si="293"/>
        <v>19160.490004376948</v>
      </c>
      <c r="CM68" s="276">
        <f t="shared" si="293"/>
        <v>39489.5862193137</v>
      </c>
      <c r="CN68" s="266">
        <f t="shared" si="293"/>
        <v>14257.873062062132</v>
      </c>
      <c r="CO68" s="276">
        <f t="shared" si="293"/>
        <v>38170.690691923715</v>
      </c>
      <c r="CP68" s="266">
        <f t="shared" si="293"/>
        <v>13855.037829483694</v>
      </c>
      <c r="CQ68" s="276">
        <f t="shared" si="293"/>
        <v>38863.6829032487</v>
      </c>
      <c r="CR68" s="266">
        <f t="shared" si="293"/>
        <v>14319.774946162745</v>
      </c>
      <c r="CV68" s="269">
        <f t="shared" si="10"/>
        <v>9141.7831898749046</v>
      </c>
      <c r="CW68" s="272">
        <f t="shared" si="10"/>
        <v>22823.537455176374</v>
      </c>
      <c r="CX68" s="276"/>
      <c r="CY68" s="266"/>
      <c r="CZ68" s="276"/>
      <c r="DA68" s="266"/>
      <c r="DB68" s="276"/>
      <c r="DC68" s="266"/>
      <c r="DG68" s="269">
        <f t="shared" si="11"/>
        <v>14259.299879569835</v>
      </c>
      <c r="DH68" s="272">
        <f t="shared" si="11"/>
        <v>17579.699876050887</v>
      </c>
      <c r="DI68" s="276"/>
      <c r="DJ68" s="266"/>
      <c r="DK68" s="276"/>
      <c r="DL68" s="266"/>
      <c r="DM68" s="276"/>
      <c r="DN68" s="266"/>
      <c r="DP68" s="269">
        <f t="shared" si="12"/>
        <v>10574.805168323919</v>
      </c>
      <c r="DQ68" s="272">
        <f t="shared" si="12"/>
        <v>17257.659666500644</v>
      </c>
      <c r="DR68" s="276"/>
      <c r="DS68" s="266"/>
      <c r="DT68" s="276"/>
      <c r="DU68" s="266"/>
      <c r="DV68" s="276"/>
      <c r="DW68" s="266"/>
      <c r="DY68" s="269">
        <f t="shared" si="13"/>
        <v>10131.024044881489</v>
      </c>
      <c r="DZ68" s="272">
        <f t="shared" si="13"/>
        <v>20087.419615733572</v>
      </c>
      <c r="EA68" s="276"/>
      <c r="EB68" s="266"/>
      <c r="EC68" s="276"/>
      <c r="ED68" s="266"/>
      <c r="EE68" s="276"/>
      <c r="EF68" s="266"/>
    </row>
    <row r="69" spans="2:136">
      <c r="B69" s="254"/>
      <c r="C69" s="255"/>
      <c r="D69" s="255"/>
      <c r="F69" s="255"/>
      <c r="H69" s="255"/>
    </row>
    <row r="70" spans="2:136">
      <c r="B70" s="254">
        <v>0</v>
      </c>
      <c r="C70" s="255">
        <v>5</v>
      </c>
      <c r="D70" s="255"/>
      <c r="F70" s="255"/>
      <c r="H70" s="255"/>
    </row>
    <row r="71" spans="2:136">
      <c r="B71" s="254"/>
      <c r="C71" s="255"/>
      <c r="D71" s="255"/>
      <c r="F71" s="255"/>
      <c r="H71" s="255"/>
    </row>
    <row r="72" spans="2:136">
      <c r="B72" s="254"/>
      <c r="C72" s="255"/>
      <c r="D72" s="255"/>
      <c r="F72" s="255"/>
      <c r="H72" s="255"/>
    </row>
    <row r="73" spans="2:136">
      <c r="B73" s="254"/>
      <c r="C73" s="255"/>
      <c r="D73" s="255"/>
      <c r="F73" s="255"/>
      <c r="H73" s="255"/>
    </row>
    <row r="74" spans="2:136">
      <c r="B74" s="254"/>
      <c r="C74" s="255"/>
      <c r="D74" s="255"/>
      <c r="F74" s="255"/>
      <c r="H74" s="255"/>
    </row>
    <row r="75" spans="2:136">
      <c r="B75" s="254"/>
      <c r="C75" s="255"/>
      <c r="D75" s="255"/>
      <c r="F75" s="255"/>
      <c r="H75" s="255"/>
    </row>
    <row r="76" spans="2:136">
      <c r="B76" s="254"/>
      <c r="C76" s="255"/>
      <c r="D76" s="255"/>
      <c r="F76" s="255"/>
      <c r="H76" s="255"/>
    </row>
    <row r="77" spans="2:136">
      <c r="B77" s="254"/>
      <c r="C77" s="255"/>
      <c r="D77" s="255"/>
      <c r="F77" s="255"/>
      <c r="H77" s="255"/>
    </row>
    <row r="78" spans="2:136">
      <c r="B78" s="254"/>
      <c r="C78" s="255"/>
      <c r="D78" s="255"/>
      <c r="F78" s="255"/>
      <c r="H78" s="255"/>
    </row>
    <row r="79" spans="2:136">
      <c r="B79" s="254"/>
      <c r="C79" s="255"/>
      <c r="D79" s="255"/>
      <c r="F79" s="255"/>
      <c r="H79" s="255"/>
    </row>
    <row r="80" spans="2:136">
      <c r="B80" s="254"/>
      <c r="C80" s="255"/>
      <c r="D80" s="255"/>
      <c r="F80" s="255"/>
      <c r="H80" s="255"/>
    </row>
    <row r="81" spans="2:78">
      <c r="B81" s="254"/>
      <c r="C81" s="255"/>
      <c r="D81" s="255"/>
      <c r="F81" s="255"/>
      <c r="H81" s="255"/>
    </row>
    <row r="82" spans="2:78">
      <c r="B82" s="254"/>
      <c r="C82" s="255"/>
      <c r="D82" s="255"/>
      <c r="F82" s="255"/>
      <c r="H82" s="255"/>
    </row>
    <row r="87" spans="2:78">
      <c r="B87" s="303">
        <v>10</v>
      </c>
      <c r="C87" s="303">
        <v>100000</v>
      </c>
    </row>
    <row r="89" spans="2:78">
      <c r="BY89" s="303">
        <v>50</v>
      </c>
      <c r="BZ89" s="303">
        <f>1.4509*BY89</f>
        <v>72.545000000000002</v>
      </c>
    </row>
    <row r="90" spans="2:78">
      <c r="BY90" s="303">
        <v>30000</v>
      </c>
      <c r="BZ90" s="303">
        <f>1.4509*BY90</f>
        <v>43527</v>
      </c>
    </row>
    <row r="93" spans="2:78">
      <c r="I93" s="303">
        <v>77.2</v>
      </c>
      <c r="J93" s="303">
        <f>0.9237*I93</f>
        <v>71.309640000000002</v>
      </c>
      <c r="R93" s="303">
        <v>77.2</v>
      </c>
      <c r="S93" s="303">
        <f>1.0873*R93</f>
        <v>83.93956</v>
      </c>
      <c r="AA93" s="303">
        <v>77.2</v>
      </c>
      <c r="AB93" s="303">
        <f>1.2434*AA93</f>
        <v>95.990480000000005</v>
      </c>
    </row>
    <row r="94" spans="2:78">
      <c r="I94" s="303">
        <v>21623</v>
      </c>
      <c r="J94" s="303">
        <f>0.9237*I94</f>
        <v>19973.165099999998</v>
      </c>
      <c r="R94" s="303">
        <v>21623</v>
      </c>
      <c r="S94" s="303">
        <f>1.0873*R94</f>
        <v>23510.687899999997</v>
      </c>
      <c r="AA94" s="303">
        <v>21623</v>
      </c>
      <c r="AB94" s="303">
        <f>1.2434*AA94</f>
        <v>26886.038200000003</v>
      </c>
    </row>
    <row r="96" spans="2:78">
      <c r="BC96" s="303">
        <v>81</v>
      </c>
      <c r="BD96" s="303">
        <f>2.4729*BC96</f>
        <v>200.3049</v>
      </c>
      <c r="BL96" s="303">
        <v>81</v>
      </c>
      <c r="BM96" s="303">
        <f>2.4729*BL96</f>
        <v>200.3049</v>
      </c>
    </row>
    <row r="97" spans="2:65">
      <c r="BC97" s="303">
        <v>21623</v>
      </c>
      <c r="BD97" s="303">
        <f>2.4729*BC97</f>
        <v>53471.5167</v>
      </c>
      <c r="BL97" s="303">
        <v>21623</v>
      </c>
      <c r="BM97" s="303">
        <f>2.4729*BL97</f>
        <v>53471.5167</v>
      </c>
    </row>
    <row r="106" spans="2:65">
      <c r="B106" s="303">
        <v>10</v>
      </c>
      <c r="C106" s="303">
        <v>25000</v>
      </c>
      <c r="E106" s="303">
        <v>1300</v>
      </c>
      <c r="F106" s="303">
        <v>15000</v>
      </c>
    </row>
    <row r="107" spans="2:65">
      <c r="B107" s="303">
        <f>B106*0.7036-845.14</f>
        <v>-838.10400000000004</v>
      </c>
      <c r="C107" s="303">
        <f>C106*0.7036-845.14</f>
        <v>16744.86</v>
      </c>
      <c r="E107" s="303">
        <f>E106*0.7036-845.14</f>
        <v>69.539999999999964</v>
      </c>
      <c r="F107" s="303">
        <f>F106*0.7036-845.14</f>
        <v>9708.86</v>
      </c>
    </row>
    <row r="110" spans="2:65">
      <c r="AS110" s="303">
        <v>77.2</v>
      </c>
      <c r="AT110" s="303">
        <f>2.2731*AS110</f>
        <v>175.48331999999999</v>
      </c>
    </row>
    <row r="111" spans="2:65">
      <c r="AS111" s="303">
        <v>21623</v>
      </c>
      <c r="AT111" s="303">
        <f>2.2731*AS111</f>
        <v>49151.241299999994</v>
      </c>
    </row>
  </sheetData>
  <mergeCells count="168">
    <mergeCell ref="CK37:CR37"/>
    <mergeCell ref="CK38:CK39"/>
    <mergeCell ref="CL38:CL39"/>
    <mergeCell ref="CM38:CN38"/>
    <mergeCell ref="CO38:CP38"/>
    <mergeCell ref="CQ38:CR38"/>
    <mergeCell ref="CA37:CH37"/>
    <mergeCell ref="CA38:CA39"/>
    <mergeCell ref="CB38:CB39"/>
    <mergeCell ref="CC38:CD38"/>
    <mergeCell ref="CE38:CF38"/>
    <mergeCell ref="CG38:CH38"/>
    <mergeCell ref="BQ37:BX37"/>
    <mergeCell ref="BQ38:BQ39"/>
    <mergeCell ref="BR38:BR39"/>
    <mergeCell ref="BS38:BT38"/>
    <mergeCell ref="BU38:BV38"/>
    <mergeCell ref="BW38:BX38"/>
    <mergeCell ref="BG37:BN37"/>
    <mergeCell ref="BG38:BG39"/>
    <mergeCell ref="BH38:BH39"/>
    <mergeCell ref="BI38:BJ38"/>
    <mergeCell ref="BK38:BL38"/>
    <mergeCell ref="BM38:BN38"/>
    <mergeCell ref="AW37:BD37"/>
    <mergeCell ref="AW38:AW39"/>
    <mergeCell ref="AX38:AX39"/>
    <mergeCell ref="AY38:AZ38"/>
    <mergeCell ref="BA38:BB38"/>
    <mergeCell ref="BC38:BD38"/>
    <mergeCell ref="AL37:AS37"/>
    <mergeCell ref="AL38:AL39"/>
    <mergeCell ref="AM38:AM39"/>
    <mergeCell ref="AN38:AO38"/>
    <mergeCell ref="AP38:AQ38"/>
    <mergeCell ref="AR38:AS38"/>
    <mergeCell ref="AC37:AJ37"/>
    <mergeCell ref="AC38:AC39"/>
    <mergeCell ref="AD38:AD39"/>
    <mergeCell ref="AE38:AF38"/>
    <mergeCell ref="AG38:AH38"/>
    <mergeCell ref="AI38:AJ38"/>
    <mergeCell ref="L38:L39"/>
    <mergeCell ref="M38:N38"/>
    <mergeCell ref="O38:P38"/>
    <mergeCell ref="Q38:R38"/>
    <mergeCell ref="T37:AA37"/>
    <mergeCell ref="T38:T39"/>
    <mergeCell ref="U38:U39"/>
    <mergeCell ref="V38:W38"/>
    <mergeCell ref="X38:Y38"/>
    <mergeCell ref="Z38:AA38"/>
    <mergeCell ref="CO3:CP3"/>
    <mergeCell ref="CQ3:CR3"/>
    <mergeCell ref="B37:I37"/>
    <mergeCell ref="B38:B39"/>
    <mergeCell ref="C38:C39"/>
    <mergeCell ref="D38:E38"/>
    <mergeCell ref="F38:G38"/>
    <mergeCell ref="H38:I38"/>
    <mergeCell ref="K37:R37"/>
    <mergeCell ref="K38:K39"/>
    <mergeCell ref="CC3:CD3"/>
    <mergeCell ref="CE3:CF3"/>
    <mergeCell ref="CG3:CH3"/>
    <mergeCell ref="CK3:CK4"/>
    <mergeCell ref="CL3:CL4"/>
    <mergeCell ref="CM3:CN3"/>
    <mergeCell ref="BR3:BR4"/>
    <mergeCell ref="BS3:BT3"/>
    <mergeCell ref="BU3:BV3"/>
    <mergeCell ref="BW3:BX3"/>
    <mergeCell ref="CA3:CA4"/>
    <mergeCell ref="CB3:CB4"/>
    <mergeCell ref="BG3:BG4"/>
    <mergeCell ref="BH3:BH4"/>
    <mergeCell ref="BI3:BJ3"/>
    <mergeCell ref="BK3:BL3"/>
    <mergeCell ref="BM3:BN3"/>
    <mergeCell ref="BQ3:BQ4"/>
    <mergeCell ref="AR3:AS3"/>
    <mergeCell ref="AW3:AW4"/>
    <mergeCell ref="AX3:AX4"/>
    <mergeCell ref="AY3:AZ3"/>
    <mergeCell ref="BA3:BB3"/>
    <mergeCell ref="BC3:BD3"/>
    <mergeCell ref="AL3:AL4"/>
    <mergeCell ref="AM3:AM4"/>
    <mergeCell ref="AN3:AO3"/>
    <mergeCell ref="AP3:AQ3"/>
    <mergeCell ref="V3:W3"/>
    <mergeCell ref="X3:Y3"/>
    <mergeCell ref="Z3:AA3"/>
    <mergeCell ref="AC3:AC4"/>
    <mergeCell ref="AD3:AD4"/>
    <mergeCell ref="AE3:AF3"/>
    <mergeCell ref="CK2:CR2"/>
    <mergeCell ref="B3:B4"/>
    <mergeCell ref="C3:C4"/>
    <mergeCell ref="D3:E3"/>
    <mergeCell ref="F3:G3"/>
    <mergeCell ref="H3:I3"/>
    <mergeCell ref="K3:K4"/>
    <mergeCell ref="B2:I2"/>
    <mergeCell ref="K2:R2"/>
    <mergeCell ref="T2:AA2"/>
    <mergeCell ref="AC2:AJ2"/>
    <mergeCell ref="AL2:AS2"/>
    <mergeCell ref="AW2:BD2"/>
    <mergeCell ref="L3:L4"/>
    <mergeCell ref="M3:N3"/>
    <mergeCell ref="O3:P3"/>
    <mergeCell ref="Q3:R3"/>
    <mergeCell ref="T3:T4"/>
    <mergeCell ref="U3:U4"/>
    <mergeCell ref="BG2:BN2"/>
    <mergeCell ref="BQ2:BX2"/>
    <mergeCell ref="CA2:CH2"/>
    <mergeCell ref="AG3:AH3"/>
    <mergeCell ref="AI3:AJ3"/>
    <mergeCell ref="CV2:DC2"/>
    <mergeCell ref="CV3:CV4"/>
    <mergeCell ref="CW3:CW4"/>
    <mergeCell ref="CX3:CY3"/>
    <mergeCell ref="CZ3:DA3"/>
    <mergeCell ref="DB3:DC3"/>
    <mergeCell ref="CV37:DC37"/>
    <mergeCell ref="CV38:CV39"/>
    <mergeCell ref="CW38:CW39"/>
    <mergeCell ref="CX38:CY38"/>
    <mergeCell ref="CZ38:DA38"/>
    <mergeCell ref="DB38:DC38"/>
    <mergeCell ref="DG2:DN2"/>
    <mergeCell ref="DG3:DG4"/>
    <mergeCell ref="DH3:DH4"/>
    <mergeCell ref="DI3:DJ3"/>
    <mergeCell ref="DK3:DL3"/>
    <mergeCell ref="DM3:DN3"/>
    <mergeCell ref="DG37:DN37"/>
    <mergeCell ref="DG38:DG39"/>
    <mergeCell ref="DH38:DH39"/>
    <mergeCell ref="DI38:DJ38"/>
    <mergeCell ref="DK38:DL38"/>
    <mergeCell ref="DM38:DN38"/>
    <mergeCell ref="DP2:DW2"/>
    <mergeCell ref="DP3:DP4"/>
    <mergeCell ref="DQ3:DQ4"/>
    <mergeCell ref="DR3:DS3"/>
    <mergeCell ref="DT3:DU3"/>
    <mergeCell ref="DV3:DW3"/>
    <mergeCell ref="DP37:DW37"/>
    <mergeCell ref="DP38:DP39"/>
    <mergeCell ref="DQ38:DQ39"/>
    <mergeCell ref="DR38:DS38"/>
    <mergeCell ref="DT38:DU38"/>
    <mergeCell ref="DV38:DW38"/>
    <mergeCell ref="DY2:EF2"/>
    <mergeCell ref="DY3:DY4"/>
    <mergeCell ref="DZ3:DZ4"/>
    <mergeCell ref="EA3:EB3"/>
    <mergeCell ref="EC3:ED3"/>
    <mergeCell ref="EE3:EF3"/>
    <mergeCell ref="DY37:EF37"/>
    <mergeCell ref="DY38:DY39"/>
    <mergeCell ref="DZ38:DZ39"/>
    <mergeCell ref="EA38:EB38"/>
    <mergeCell ref="EC38:ED38"/>
    <mergeCell ref="EE38:EF3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CR82"/>
  <sheetViews>
    <sheetView topLeftCell="A74" zoomScale="93" zoomScaleNormal="93" workbookViewId="0">
      <selection activeCell="BA71" sqref="BA71"/>
    </sheetView>
  </sheetViews>
  <sheetFormatPr baseColWidth="10" defaultRowHeight="15"/>
  <cols>
    <col min="1" max="1" width="11.42578125" style="256"/>
    <col min="4" max="4" width="13.140625" bestFit="1" customWidth="1"/>
    <col min="6" max="6" width="13.140625" bestFit="1" customWidth="1"/>
    <col min="8" max="8" width="13.140625" bestFit="1" customWidth="1"/>
    <col min="47" max="47" width="11.42578125" style="4"/>
  </cols>
  <sheetData>
    <row r="1" spans="2:96" ht="15.75" thickBot="1"/>
    <row r="2" spans="2:96" ht="15.75" thickBot="1">
      <c r="B2" s="480" t="s">
        <v>101</v>
      </c>
      <c r="C2" s="481"/>
      <c r="D2" s="481"/>
      <c r="E2" s="481"/>
      <c r="F2" s="481"/>
      <c r="G2" s="481"/>
      <c r="H2" s="481"/>
      <c r="I2" s="482"/>
      <c r="K2" s="480" t="s">
        <v>106</v>
      </c>
      <c r="L2" s="481"/>
      <c r="M2" s="481"/>
      <c r="N2" s="481"/>
      <c r="O2" s="481"/>
      <c r="P2" s="481"/>
      <c r="Q2" s="481"/>
      <c r="R2" s="482"/>
      <c r="T2" s="480" t="s">
        <v>15</v>
      </c>
      <c r="U2" s="481"/>
      <c r="V2" s="481"/>
      <c r="W2" s="481"/>
      <c r="X2" s="481"/>
      <c r="Y2" s="481"/>
      <c r="Z2" s="481"/>
      <c r="AA2" s="482"/>
      <c r="AC2" s="480" t="s">
        <v>107</v>
      </c>
      <c r="AD2" s="481"/>
      <c r="AE2" s="481"/>
      <c r="AF2" s="481"/>
      <c r="AG2" s="481"/>
      <c r="AH2" s="481"/>
      <c r="AI2" s="481"/>
      <c r="AJ2" s="482"/>
      <c r="AL2" s="480" t="s">
        <v>108</v>
      </c>
      <c r="AM2" s="481"/>
      <c r="AN2" s="481"/>
      <c r="AO2" s="481"/>
      <c r="AP2" s="481"/>
      <c r="AQ2" s="481"/>
      <c r="AR2" s="481"/>
      <c r="AS2" s="482"/>
      <c r="AW2" s="480" t="s">
        <v>123</v>
      </c>
      <c r="AX2" s="481"/>
      <c r="AY2" s="481"/>
      <c r="AZ2" s="481"/>
      <c r="BA2" s="481"/>
      <c r="BB2" s="481"/>
      <c r="BC2" s="481"/>
      <c r="BD2" s="482"/>
      <c r="BG2" s="480" t="s">
        <v>124</v>
      </c>
      <c r="BH2" s="481"/>
      <c r="BI2" s="481"/>
      <c r="BJ2" s="481"/>
      <c r="BK2" s="481"/>
      <c r="BL2" s="481"/>
      <c r="BM2" s="481"/>
      <c r="BN2" s="482"/>
      <c r="BQ2" s="480" t="s">
        <v>125</v>
      </c>
      <c r="BR2" s="481"/>
      <c r="BS2" s="481"/>
      <c r="BT2" s="481"/>
      <c r="BU2" s="481"/>
      <c r="BV2" s="481"/>
      <c r="BW2" s="481"/>
      <c r="BX2" s="482"/>
      <c r="CA2" s="480" t="s">
        <v>126</v>
      </c>
      <c r="CB2" s="481"/>
      <c r="CC2" s="481"/>
      <c r="CD2" s="481"/>
      <c r="CE2" s="481"/>
      <c r="CF2" s="481"/>
      <c r="CG2" s="481"/>
      <c r="CH2" s="482"/>
      <c r="CK2" s="480" t="s">
        <v>119</v>
      </c>
      <c r="CL2" s="481"/>
      <c r="CM2" s="481"/>
      <c r="CN2" s="481"/>
      <c r="CO2" s="481"/>
      <c r="CP2" s="481"/>
      <c r="CQ2" s="481"/>
      <c r="CR2" s="482"/>
    </row>
    <row r="3" spans="2:96">
      <c r="B3" s="483" t="s">
        <v>105</v>
      </c>
      <c r="C3" s="483" t="s">
        <v>104</v>
      </c>
      <c r="D3" s="486" t="s">
        <v>61</v>
      </c>
      <c r="E3" s="487"/>
      <c r="F3" s="486" t="s">
        <v>62</v>
      </c>
      <c r="G3" s="487"/>
      <c r="H3" s="486" t="s">
        <v>56</v>
      </c>
      <c r="I3" s="487"/>
      <c r="K3" s="483" t="s">
        <v>105</v>
      </c>
      <c r="L3" s="483" t="s">
        <v>104</v>
      </c>
      <c r="M3" s="486" t="s">
        <v>61</v>
      </c>
      <c r="N3" s="487"/>
      <c r="O3" s="486" t="s">
        <v>62</v>
      </c>
      <c r="P3" s="487"/>
      <c r="Q3" s="486" t="s">
        <v>56</v>
      </c>
      <c r="R3" s="487"/>
      <c r="T3" s="483" t="s">
        <v>105</v>
      </c>
      <c r="U3" s="483" t="s">
        <v>104</v>
      </c>
      <c r="V3" s="486" t="s">
        <v>61</v>
      </c>
      <c r="W3" s="487"/>
      <c r="X3" s="486" t="s">
        <v>62</v>
      </c>
      <c r="Y3" s="487"/>
      <c r="Z3" s="486" t="s">
        <v>56</v>
      </c>
      <c r="AA3" s="487"/>
      <c r="AC3" s="483" t="s">
        <v>105</v>
      </c>
      <c r="AD3" s="483" t="s">
        <v>104</v>
      </c>
      <c r="AE3" s="486" t="s">
        <v>61</v>
      </c>
      <c r="AF3" s="487"/>
      <c r="AG3" s="486" t="s">
        <v>62</v>
      </c>
      <c r="AH3" s="487"/>
      <c r="AI3" s="486" t="s">
        <v>56</v>
      </c>
      <c r="AJ3" s="487"/>
      <c r="AL3" s="483" t="s">
        <v>105</v>
      </c>
      <c r="AM3" s="483" t="s">
        <v>104</v>
      </c>
      <c r="AN3" s="486" t="s">
        <v>61</v>
      </c>
      <c r="AO3" s="487"/>
      <c r="AP3" s="486" t="s">
        <v>62</v>
      </c>
      <c r="AQ3" s="487"/>
      <c r="AR3" s="486" t="s">
        <v>56</v>
      </c>
      <c r="AS3" s="487"/>
      <c r="AW3" s="483" t="s">
        <v>105</v>
      </c>
      <c r="AX3" s="483" t="s">
        <v>104</v>
      </c>
      <c r="AY3" s="486"/>
      <c r="AZ3" s="487"/>
      <c r="BA3" s="486" t="s">
        <v>62</v>
      </c>
      <c r="BB3" s="487"/>
      <c r="BC3" s="486" t="s">
        <v>56</v>
      </c>
      <c r="BD3" s="487"/>
      <c r="BG3" s="483" t="s">
        <v>105</v>
      </c>
      <c r="BH3" s="483" t="s">
        <v>104</v>
      </c>
      <c r="BI3" s="486"/>
      <c r="BJ3" s="487"/>
      <c r="BK3" s="486" t="s">
        <v>62</v>
      </c>
      <c r="BL3" s="487"/>
      <c r="BM3" s="486" t="s">
        <v>56</v>
      </c>
      <c r="BN3" s="487"/>
      <c r="BQ3" s="483" t="s">
        <v>105</v>
      </c>
      <c r="BR3" s="483" t="s">
        <v>104</v>
      </c>
      <c r="BS3" s="486"/>
      <c r="BT3" s="487"/>
      <c r="BU3" s="486" t="s">
        <v>62</v>
      </c>
      <c r="BV3" s="487"/>
      <c r="BW3" s="486" t="s">
        <v>56</v>
      </c>
      <c r="BX3" s="487"/>
      <c r="CA3" s="483" t="s">
        <v>105</v>
      </c>
      <c r="CB3" s="483" t="s">
        <v>104</v>
      </c>
      <c r="CC3" s="486"/>
      <c r="CD3" s="487"/>
      <c r="CE3" s="486" t="s">
        <v>62</v>
      </c>
      <c r="CF3" s="487"/>
      <c r="CG3" s="486" t="s">
        <v>56</v>
      </c>
      <c r="CH3" s="487"/>
      <c r="CK3" s="483" t="s">
        <v>105</v>
      </c>
      <c r="CL3" s="483" t="s">
        <v>104</v>
      </c>
      <c r="CM3" s="486"/>
      <c r="CN3" s="487"/>
      <c r="CO3" s="486" t="s">
        <v>62</v>
      </c>
      <c r="CP3" s="487"/>
      <c r="CQ3" s="486" t="s">
        <v>56</v>
      </c>
      <c r="CR3" s="487"/>
    </row>
    <row r="4" spans="2:96" ht="15.75" thickBot="1">
      <c r="B4" s="484"/>
      <c r="C4" s="485"/>
      <c r="D4" s="273" t="s">
        <v>102</v>
      </c>
      <c r="E4" s="263" t="s">
        <v>103</v>
      </c>
      <c r="F4" s="273" t="s">
        <v>102</v>
      </c>
      <c r="G4" s="263" t="s">
        <v>103</v>
      </c>
      <c r="H4" s="273" t="s">
        <v>102</v>
      </c>
      <c r="I4" s="263" t="s">
        <v>103</v>
      </c>
      <c r="K4" s="485"/>
      <c r="L4" s="485"/>
      <c r="M4" s="273" t="s">
        <v>102</v>
      </c>
      <c r="N4" s="263" t="s">
        <v>103</v>
      </c>
      <c r="O4" s="273" t="s">
        <v>102</v>
      </c>
      <c r="P4" s="263" t="s">
        <v>103</v>
      </c>
      <c r="Q4" s="273" t="s">
        <v>102</v>
      </c>
      <c r="R4" s="263" t="s">
        <v>103</v>
      </c>
      <c r="T4" s="484"/>
      <c r="U4" s="485"/>
      <c r="V4" s="273" t="s">
        <v>102</v>
      </c>
      <c r="W4" s="263" t="s">
        <v>103</v>
      </c>
      <c r="X4" s="273" t="s">
        <v>102</v>
      </c>
      <c r="Y4" s="263" t="s">
        <v>103</v>
      </c>
      <c r="Z4" s="273" t="s">
        <v>102</v>
      </c>
      <c r="AA4" s="263" t="s">
        <v>103</v>
      </c>
      <c r="AC4" s="484"/>
      <c r="AD4" s="485"/>
      <c r="AE4" s="273" t="s">
        <v>102</v>
      </c>
      <c r="AF4" s="263" t="s">
        <v>103</v>
      </c>
      <c r="AG4" s="273" t="s">
        <v>102</v>
      </c>
      <c r="AH4" s="263" t="s">
        <v>103</v>
      </c>
      <c r="AI4" s="273" t="s">
        <v>102</v>
      </c>
      <c r="AJ4" s="263" t="s">
        <v>103</v>
      </c>
      <c r="AL4" s="484"/>
      <c r="AM4" s="485"/>
      <c r="AN4" s="273" t="s">
        <v>102</v>
      </c>
      <c r="AO4" s="263" t="s">
        <v>103</v>
      </c>
      <c r="AP4" s="273" t="s">
        <v>102</v>
      </c>
      <c r="AQ4" s="263" t="s">
        <v>103</v>
      </c>
      <c r="AR4" s="273" t="s">
        <v>102</v>
      </c>
      <c r="AS4" s="263" t="s">
        <v>103</v>
      </c>
      <c r="AW4" s="484"/>
      <c r="AX4" s="485"/>
      <c r="AY4" s="273"/>
      <c r="AZ4" s="263"/>
      <c r="BA4" s="273" t="s">
        <v>102</v>
      </c>
      <c r="BB4" s="263" t="s">
        <v>103</v>
      </c>
      <c r="BC4" s="273" t="s">
        <v>102</v>
      </c>
      <c r="BD4" s="263" t="s">
        <v>103</v>
      </c>
      <c r="BG4" s="484"/>
      <c r="BH4" s="485"/>
      <c r="BI4" s="273"/>
      <c r="BJ4" s="263"/>
      <c r="BK4" s="273" t="s">
        <v>102</v>
      </c>
      <c r="BL4" s="263" t="s">
        <v>103</v>
      </c>
      <c r="BM4" s="273" t="s">
        <v>102</v>
      </c>
      <c r="BN4" s="263" t="s">
        <v>103</v>
      </c>
      <c r="BQ4" s="484"/>
      <c r="BR4" s="485"/>
      <c r="BS4" s="273"/>
      <c r="BT4" s="263"/>
      <c r="BU4" s="273" t="s">
        <v>102</v>
      </c>
      <c r="BV4" s="263" t="s">
        <v>103</v>
      </c>
      <c r="BW4" s="273" t="s">
        <v>102</v>
      </c>
      <c r="BX4" s="263" t="s">
        <v>103</v>
      </c>
      <c r="CA4" s="484"/>
      <c r="CB4" s="485"/>
      <c r="CC4" s="273"/>
      <c r="CD4" s="263"/>
      <c r="CE4" s="273" t="s">
        <v>102</v>
      </c>
      <c r="CF4" s="263" t="s">
        <v>103</v>
      </c>
      <c r="CG4" s="273" t="s">
        <v>102</v>
      </c>
      <c r="CH4" s="263" t="s">
        <v>103</v>
      </c>
      <c r="CK4" s="484"/>
      <c r="CL4" s="485"/>
      <c r="CM4" s="273"/>
      <c r="CN4" s="263"/>
      <c r="CO4" s="273" t="s">
        <v>102</v>
      </c>
      <c r="CP4" s="263" t="s">
        <v>103</v>
      </c>
      <c r="CQ4" s="273" t="s">
        <v>102</v>
      </c>
      <c r="CR4" s="263" t="s">
        <v>103</v>
      </c>
    </row>
    <row r="5" spans="2:96">
      <c r="B5" s="267">
        <f>Módulo1!O13</f>
        <v>1.8875814392934021</v>
      </c>
      <c r="C5" s="270">
        <f>Módulo1!S13</f>
        <v>2.6219542679859837</v>
      </c>
      <c r="D5" s="274">
        <f>Módulo1!AC13</f>
        <v>2.5131208110199119</v>
      </c>
      <c r="E5" s="264">
        <f>Módulo1!AV13</f>
        <v>2.3360737483543286</v>
      </c>
      <c r="F5" s="274">
        <f>Módulo1!AK13</f>
        <v>2.6254363663127664</v>
      </c>
      <c r="G5" s="264">
        <f>Módulo1!AY13</f>
        <v>2.3574679904073634</v>
      </c>
      <c r="H5" s="274">
        <f>Módulo1!AS13</f>
        <v>2.9025484946000515</v>
      </c>
      <c r="I5" s="264">
        <f>Módulo1!BB13</f>
        <v>2.4805233821702113</v>
      </c>
      <c r="K5" s="267">
        <f>Módulo1!BI13</f>
        <v>1.9354118547619443</v>
      </c>
      <c r="L5" s="277">
        <f>Módulo1!BM13</f>
        <v>2.5910221744474837</v>
      </c>
      <c r="M5" s="274">
        <f>Módulo1!BW13</f>
        <v>2.7074623000409037</v>
      </c>
      <c r="N5" s="264">
        <f>Módulo1!CP13</f>
        <v>2.3634178293281387</v>
      </c>
      <c r="O5" s="274">
        <f>Módulo1!CE13</f>
        <v>2.7724562169368179</v>
      </c>
      <c r="P5" s="264">
        <f>Módulo1!CS13</f>
        <v>2.3815754560047924</v>
      </c>
      <c r="Q5" s="274">
        <f>Módulo1!CM13</f>
        <v>3.0784615516045828</v>
      </c>
      <c r="R5" s="264">
        <f>Módulo1!CV13</f>
        <v>2.5484615650266256</v>
      </c>
      <c r="T5" s="267">
        <f>Módulo1!DB13</f>
        <v>2.0361940192843342</v>
      </c>
      <c r="U5" s="270">
        <f>Módulo1!DF13</f>
        <v>2.3548513541455871</v>
      </c>
      <c r="V5" s="274">
        <f>Módulo1!DP13</f>
        <v>2.3902697768488808</v>
      </c>
      <c r="W5" s="264">
        <f>Módulo1!EI13</f>
        <v>2.3047437740689509</v>
      </c>
      <c r="X5" s="274">
        <f>Módulo1!DX13</f>
        <v>2.4564869667779172</v>
      </c>
      <c r="Y5" s="264">
        <f>Módulo1!EL13</f>
        <v>2.3131476433177767</v>
      </c>
      <c r="Z5" s="274">
        <f>Módulo1!EF13</f>
        <v>2.7676735359875919</v>
      </c>
      <c r="AA5" s="264">
        <f>Módulo1!EO13</f>
        <v>2.4061745196593605</v>
      </c>
      <c r="AC5" s="267">
        <f>Módulo1!EU13</f>
        <v>2.2692105794916486</v>
      </c>
      <c r="AD5" s="270">
        <f>Módulo1!EY13</f>
        <v>2.6619925300746563</v>
      </c>
      <c r="AE5" s="274">
        <f>Módulo1!FI13</f>
        <v>2.7317426758742838</v>
      </c>
      <c r="AF5" s="264">
        <f>Módulo1!GB13</f>
        <v>2.3554353183722987</v>
      </c>
      <c r="AG5" s="274">
        <f>Módulo1!FQ13</f>
        <v>2.796383730591951</v>
      </c>
      <c r="AH5" s="264">
        <f>Módulo1!GE13</f>
        <v>2.3742297526677225</v>
      </c>
      <c r="AI5" s="274">
        <f>Módulo1!FY13</f>
        <v>3.1008009414100206</v>
      </c>
      <c r="AJ5" s="264">
        <f>Módulo1!GH13</f>
        <v>2.5451569624874248</v>
      </c>
      <c r="AL5" s="267">
        <f>Módulo1!GN13</f>
        <v>2.232736136177834</v>
      </c>
      <c r="AM5" s="270">
        <f>Módulo1!GR13</f>
        <v>2.639372676916929</v>
      </c>
      <c r="AN5" s="274">
        <f>Módulo1!HB13</f>
        <v>2.7002168345335638</v>
      </c>
      <c r="AO5" s="264">
        <f>Módulo1!HU13</f>
        <v>2.3518845282429335</v>
      </c>
      <c r="AP5" s="274">
        <f>Módulo1!HJ13</f>
        <v>2.7645143943387067</v>
      </c>
      <c r="AQ5" s="264">
        <f>Módulo1!HX13</f>
        <v>2.3688320249101524</v>
      </c>
      <c r="AR5" s="274">
        <f>Módulo1!HR13</f>
        <v>3.0673088608480867</v>
      </c>
      <c r="AS5" s="264">
        <f>Módulo1!IA13</f>
        <v>2.5278222407994408</v>
      </c>
      <c r="AW5" s="267">
        <f>'Módulo 2'!O13</f>
        <v>2.284592711548378</v>
      </c>
      <c r="AX5" s="270">
        <f>'Módulo 2'!S13</f>
        <v>2.5778940567803064</v>
      </c>
      <c r="AY5" s="274"/>
      <c r="AZ5" s="264"/>
      <c r="BA5" s="274">
        <f>'Módulo 2'!AK13</f>
        <v>2.8818566973231601</v>
      </c>
      <c r="BB5" s="264">
        <f>'Módulo 2'!AY13</f>
        <v>2.404564570055554</v>
      </c>
      <c r="BC5" s="274">
        <f>'Módulo 2'!AS13</f>
        <v>3.0491613511083488</v>
      </c>
      <c r="BD5" s="264">
        <f>'Módulo 2'!BB13</f>
        <v>2.5107834975448062</v>
      </c>
      <c r="BG5" s="267">
        <f>'Módulo 2'!BI13</f>
        <v>2.3045115076474296</v>
      </c>
      <c r="BH5" s="270">
        <f>'Módulo 2'!BM13</f>
        <v>2.6449035066790185</v>
      </c>
      <c r="BI5" s="274"/>
      <c r="BJ5" s="264"/>
      <c r="BK5" s="274">
        <f>'Módulo 2'!CE13</f>
        <v>2.9704768451042312</v>
      </c>
      <c r="BL5" s="264">
        <f>'Módulo 2'!CS13</f>
        <v>2.4771468953572118</v>
      </c>
      <c r="BM5" s="274">
        <f>'Módulo 2'!CM13</f>
        <v>3.3408516039153993</v>
      </c>
      <c r="BN5" s="264">
        <f>'Módulo 2'!CV13</f>
        <v>2.7955658291720296</v>
      </c>
      <c r="BQ5" s="267">
        <f>'Módulo 2'!DB13</f>
        <v>1.9088584905624375</v>
      </c>
      <c r="BR5" s="270">
        <f>'Módulo 2'!DF13</f>
        <v>2.3951711595043381</v>
      </c>
      <c r="BS5" s="274"/>
      <c r="BT5" s="264"/>
      <c r="BU5" s="274">
        <f>'Módulo 2'!DX13</f>
        <v>2.6877760330661675</v>
      </c>
      <c r="BV5" s="264">
        <f>'Módulo 2'!EL13</f>
        <v>2.3523964670108137</v>
      </c>
      <c r="BW5" s="274">
        <f>'Módulo 2'!EF13</f>
        <v>2.8877914339013149</v>
      </c>
      <c r="BX5" s="264">
        <f>'Módulo 2'!EO13</f>
        <v>2.4441662088901857</v>
      </c>
      <c r="CA5" s="267">
        <f>'Módulo 2'!EU13</f>
        <v>2.0987795685437396</v>
      </c>
      <c r="CB5" s="270">
        <f>'Módulo 2'!EY13</f>
        <v>2.3831269014205216</v>
      </c>
      <c r="CC5" s="274"/>
      <c r="CD5" s="264"/>
      <c r="CE5" s="274">
        <f>'Módulo 2'!FQ13</f>
        <v>2.7423341467369058</v>
      </c>
      <c r="CF5" s="264">
        <f>'Módulo 2'!GE13</f>
        <v>2.3747404919558588</v>
      </c>
      <c r="CG5" s="274">
        <f>'Módulo 2'!FY13</f>
        <v>2.9165659660098373</v>
      </c>
      <c r="CH5" s="264">
        <f>'Módulo 2'!GH13</f>
        <v>2.468706127359396</v>
      </c>
      <c r="CK5" s="267">
        <f>'Módulo 2'!GN13</f>
        <v>2.0562608173919834</v>
      </c>
      <c r="CL5" s="270">
        <f>'Módulo 2'!GR13</f>
        <v>2.6570420801070234</v>
      </c>
      <c r="CM5" s="274"/>
      <c r="CN5" s="264"/>
      <c r="CO5" s="274">
        <f>'Módulo 2'!HJ13</f>
        <v>2.8220444795124036</v>
      </c>
      <c r="CP5" s="264">
        <f>'Módulo 2'!HX13</f>
        <v>2.3838565968346668</v>
      </c>
      <c r="CQ5" s="274">
        <f>'Módulo 2'!HR13</f>
        <v>3.0625310082899828</v>
      </c>
      <c r="CR5" s="264">
        <f>'Módulo 2'!IA13</f>
        <v>2.5189591278597812</v>
      </c>
    </row>
    <row r="6" spans="2:96">
      <c r="B6" s="268">
        <f>Módulo1!O14</f>
        <v>2.148710004670126</v>
      </c>
      <c r="C6" s="271">
        <f>Módulo1!S14</f>
        <v>2.9207147936013205</v>
      </c>
      <c r="D6" s="275">
        <f>Módulo1!AC14</f>
        <v>2.8117661732300272</v>
      </c>
      <c r="E6" s="265">
        <f>Módulo1!AV14</f>
        <v>2.4367696197860202</v>
      </c>
      <c r="F6" s="275">
        <f>Módulo1!AK14</f>
        <v>2.9574233865642712</v>
      </c>
      <c r="G6" s="265">
        <f>Módulo1!AY14</f>
        <v>2.5319093881026404</v>
      </c>
      <c r="H6" s="275">
        <f>Módulo1!AS14</f>
        <v>3.2826584441346518</v>
      </c>
      <c r="I6" s="265">
        <f>Módulo1!BB14</f>
        <v>2.8173130138338833</v>
      </c>
      <c r="K6" s="268">
        <f>Módulo1!BI14</f>
        <v>2.1884635561097801</v>
      </c>
      <c r="L6" s="278">
        <f>Módulo1!BM14</f>
        <v>2.8911291231440783</v>
      </c>
      <c r="M6" s="275">
        <f>Módulo1!BW14</f>
        <v>2.9447774138046987</v>
      </c>
      <c r="N6" s="265">
        <f>Módulo1!CP14</f>
        <v>2.4708974025040424</v>
      </c>
      <c r="O6" s="275">
        <f>Módulo1!CE14</f>
        <v>3.0210077964853719</v>
      </c>
      <c r="P6" s="265">
        <f>Módulo1!CS14</f>
        <v>2.5231550995328451</v>
      </c>
      <c r="Q6" s="275">
        <f>Módulo1!CM14</f>
        <v>3.3540435777725421</v>
      </c>
      <c r="R6" s="265">
        <f>Módulo1!CV14</f>
        <v>2.8224184024445282</v>
      </c>
      <c r="T6" s="268">
        <f>Módulo1!DB14</f>
        <v>2.2499478146998562</v>
      </c>
      <c r="U6" s="271">
        <f>Módulo1!DF14</f>
        <v>2.6460093175244621</v>
      </c>
      <c r="V6" s="275">
        <f>Módulo1!DP14</f>
        <v>2.6320268780622671</v>
      </c>
      <c r="W6" s="265">
        <f>Módulo1!EI14</f>
        <v>2.3594478415338771</v>
      </c>
      <c r="X6" s="275">
        <f>Módulo1!DX14</f>
        <v>2.7095230419812548</v>
      </c>
      <c r="Y6" s="265">
        <f>Módulo1!EL14</f>
        <v>2.3902818707928493</v>
      </c>
      <c r="Z6" s="275">
        <f>Módulo1!EF14</f>
        <v>3.0477268940972468</v>
      </c>
      <c r="AA6" s="265">
        <f>Módulo1!EO14</f>
        <v>2.6127818648161063</v>
      </c>
      <c r="AC6" s="268">
        <f>Módulo1!EU14</f>
        <v>2.4433077361560138</v>
      </c>
      <c r="AD6" s="271">
        <f>Módulo1!EY14</f>
        <v>2.9542521599976768</v>
      </c>
      <c r="AE6" s="275">
        <f>Módulo1!FI14</f>
        <v>2.9677724844731723</v>
      </c>
      <c r="AF6" s="265">
        <f>Módulo1!GB14</f>
        <v>2.46606081137327</v>
      </c>
      <c r="AG6" s="275">
        <f>Módulo1!FQ14</f>
        <v>3.0436104009313363</v>
      </c>
      <c r="AH6" s="265">
        <f>Módulo1!GE14</f>
        <v>2.519404409009252</v>
      </c>
      <c r="AI6" s="275">
        <f>Módulo1!FY14</f>
        <v>3.3749774046710463</v>
      </c>
      <c r="AJ6" s="265">
        <f>Módulo1!GH14</f>
        <v>2.8217999466941124</v>
      </c>
      <c r="AL6" s="268">
        <f>Módulo1!GN14</f>
        <v>2.4479368923523923</v>
      </c>
      <c r="AM6" s="271">
        <f>Módulo1!GR14</f>
        <v>2.9316323068399499</v>
      </c>
      <c r="AN6" s="275">
        <f>Módulo1!HB14</f>
        <v>2.9349921913538255</v>
      </c>
      <c r="AO6" s="265">
        <f>Módulo1!HU14</f>
        <v>2.4532964438825053</v>
      </c>
      <c r="AP6" s="275">
        <f>Módulo1!HJ14</f>
        <v>3.0104256215068528</v>
      </c>
      <c r="AQ6" s="265">
        <f>Módulo1!HX14</f>
        <v>2.5034063392513386</v>
      </c>
      <c r="AR6" s="275">
        <f>Módulo1!HR14</f>
        <v>3.3400220628110482</v>
      </c>
      <c r="AS6" s="265">
        <f>Módulo1!IA14</f>
        <v>2.7963074383834248</v>
      </c>
      <c r="AW6" s="268">
        <f>'Módulo 2'!O14</f>
        <v>2.4477807135527199</v>
      </c>
      <c r="AX6" s="271">
        <f>'Módulo 2'!S14</f>
        <v>2.8714600247260718</v>
      </c>
      <c r="AY6" s="275"/>
      <c r="AZ6" s="265"/>
      <c r="BA6" s="275">
        <f>'Módulo 2'!AK14</f>
        <v>3.1171889855451913</v>
      </c>
      <c r="BB6" s="265">
        <f>'Módulo 2'!AY14</f>
        <v>2.5724433288831476</v>
      </c>
      <c r="BC6" s="275">
        <f>'Módulo 2'!AS14</f>
        <v>3.307909378261813</v>
      </c>
      <c r="BD6" s="265">
        <f>'Módulo 2'!BB14</f>
        <v>2.7536134595506794</v>
      </c>
      <c r="BG6" s="268">
        <f>'Módulo 2'!BI14</f>
        <v>2.4580386964066601</v>
      </c>
      <c r="BH6" s="271">
        <f>'Módulo 2'!BM14</f>
        <v>2.9367768689384013</v>
      </c>
      <c r="BI6" s="275"/>
      <c r="BJ6" s="265"/>
      <c r="BK6" s="275">
        <f>'Módulo 2'!CE14</f>
        <v>3.2032840069689508</v>
      </c>
      <c r="BL6" s="265">
        <f>'Módulo 2'!CS14</f>
        <v>2.6861425582584282</v>
      </c>
      <c r="BM6" s="275">
        <f>'Módulo 2'!CM14</f>
        <v>3.5607232047349311</v>
      </c>
      <c r="BN6" s="265">
        <f>'Módulo 2'!CV14</f>
        <v>3.0418075414160204</v>
      </c>
      <c r="BQ6" s="268">
        <f>'Módulo 2'!DB14</f>
        <v>2.1252956457274639</v>
      </c>
      <c r="BR6" s="271">
        <f>'Módulo 2'!DF14</f>
        <v>2.6892652575195508</v>
      </c>
      <c r="BS6" s="275"/>
      <c r="BT6" s="265"/>
      <c r="BU6" s="275">
        <f>'Módulo 2'!DX14</f>
        <v>2.92640186196514</v>
      </c>
      <c r="BV6" s="265">
        <f>'Módulo 2'!EL14</f>
        <v>2.4710595207369046</v>
      </c>
      <c r="BW6" s="275">
        <f>'Módulo 2'!EF14</f>
        <v>3.1221704339869336</v>
      </c>
      <c r="BX6" s="265">
        <f>'Módulo 2'!EO14</f>
        <v>2.6254076119101279</v>
      </c>
      <c r="CA6" s="268">
        <f>'Módulo 2'!EU14</f>
        <v>2.3002074415749978</v>
      </c>
      <c r="CB6" s="271">
        <f>'Módulo 2'!DX14</f>
        <v>2.92640186196514</v>
      </c>
      <c r="CC6" s="275"/>
      <c r="CD6" s="265"/>
      <c r="CE6" s="275">
        <f>'Módulo 2'!FQ14</f>
        <v>2.9874362575424418</v>
      </c>
      <c r="CF6" s="265">
        <f>'Módulo 2'!GE14</f>
        <v>2.5295672234979465</v>
      </c>
      <c r="CG6" s="275">
        <f>'Módulo 2'!FY14</f>
        <v>3.1825886347984764</v>
      </c>
      <c r="CH6" s="265">
        <f>'Módulo 2'!GH14</f>
        <v>2.6945978372669774</v>
      </c>
      <c r="CK6" s="268">
        <f>'Módulo 2'!GN14</f>
        <v>2.2578587189463541</v>
      </c>
      <c r="CL6" s="271">
        <f>'Módulo 2'!GR14</f>
        <v>2.9572095963914893</v>
      </c>
      <c r="CM6" s="275"/>
      <c r="CN6" s="265"/>
      <c r="CO6" s="275">
        <f>'Módulo 2'!HJ14</f>
        <v>3.0688178394122936</v>
      </c>
      <c r="CP6" s="265">
        <f>'Módulo 2'!HX14</f>
        <v>2.5350266816296148</v>
      </c>
      <c r="CQ6" s="275">
        <f>'Módulo 2'!HR14</f>
        <v>3.3411319707759612</v>
      </c>
      <c r="CR6" s="265">
        <f>'Módulo 2'!IA14</f>
        <v>2.7702541407786629</v>
      </c>
    </row>
    <row r="7" spans="2:96">
      <c r="B7" s="268">
        <f>Módulo1!O15</f>
        <v>2.506354677400898</v>
      </c>
      <c r="C7" s="271">
        <f>Módulo1!S15</f>
        <v>3.2048154427309612</v>
      </c>
      <c r="D7" s="275">
        <f>Módulo1!AC15</f>
        <v>3.1890069672671726</v>
      </c>
      <c r="E7" s="265">
        <f>Módulo1!AV15</f>
        <v>2.7568096781776275</v>
      </c>
      <c r="F7" s="275">
        <f>Módulo1!AK15</f>
        <v>3.3421862215186233</v>
      </c>
      <c r="G7" s="265">
        <f>Módulo1!AY15</f>
        <v>2.9043719296412687</v>
      </c>
      <c r="H7" s="275">
        <f>Módulo1!AS15</f>
        <v>3.6556247696511881</v>
      </c>
      <c r="I7" s="265">
        <f>Módulo1!BB15</f>
        <v>3.2123188273764827</v>
      </c>
      <c r="K7" s="268">
        <f>Módulo1!BI15</f>
        <v>2.5227846765841373</v>
      </c>
      <c r="L7" s="278">
        <f>Módulo1!BM15</f>
        <v>3.1794029225506555</v>
      </c>
      <c r="M7" s="275">
        <f>Módulo1!BW15</f>
        <v>3.2270645824222215</v>
      </c>
      <c r="N7" s="265">
        <f>Módulo1!CP15</f>
        <v>2.7274504020238912</v>
      </c>
      <c r="O7" s="275">
        <f>Módulo1!CE15</f>
        <v>3.3104819208072178</v>
      </c>
      <c r="P7" s="265">
        <f>Módulo1!CS15</f>
        <v>2.8100964930937611</v>
      </c>
      <c r="Q7" s="275">
        <f>Módulo1!CM15</f>
        <v>3.643094785056634</v>
      </c>
      <c r="R7" s="265">
        <f>Módulo1!CV15</f>
        <v>3.1461613765207681</v>
      </c>
      <c r="T7" s="268">
        <f>Módulo1!DB15</f>
        <v>2.543393382821034</v>
      </c>
      <c r="U7" s="271">
        <f>Módulo1!DF15</f>
        <v>2.9196518343915487</v>
      </c>
      <c r="V7" s="275">
        <f>Módulo1!DP15</f>
        <v>2.919093627334445</v>
      </c>
      <c r="W7" s="265">
        <f>Módulo1!EI15</f>
        <v>2.5347924411891314</v>
      </c>
      <c r="X7" s="275">
        <f>Módulo1!DX15</f>
        <v>3.0037779531950006</v>
      </c>
      <c r="Y7" s="265">
        <f>Módulo1!EL15</f>
        <v>2.6023469364626703</v>
      </c>
      <c r="Z7" s="275">
        <f>Módulo1!EF15</f>
        <v>3.3412372465567253</v>
      </c>
      <c r="AA7" s="265">
        <f>Módulo1!EO15</f>
        <v>2.9109451820374375</v>
      </c>
      <c r="AC7" s="268">
        <f>Módulo1!EU15</f>
        <v>2.6988327885451127</v>
      </c>
      <c r="AD7" s="271">
        <f>Módulo1!EY15</f>
        <v>3.2289300694825354</v>
      </c>
      <c r="AE7" s="275">
        <f>Módulo1!FI15</f>
        <v>3.2485946309269229</v>
      </c>
      <c r="AF7" s="265">
        <f>Módulo1!GB15</f>
        <v>2.7262370485929739</v>
      </c>
      <c r="AG7" s="275">
        <f>Módulo1!FQ15</f>
        <v>3.3315974625502327</v>
      </c>
      <c r="AH7" s="265">
        <f>Módulo1!GE15</f>
        <v>2.8094149327530071</v>
      </c>
      <c r="AI7" s="275">
        <f>Módulo1!FY15</f>
        <v>3.6625835722663664</v>
      </c>
      <c r="AJ7" s="265">
        <f>Módulo1!GH15</f>
        <v>3.1462502840709541</v>
      </c>
      <c r="AL7" s="268">
        <f>Módulo1!GN15</f>
        <v>2.7321242560549557</v>
      </c>
      <c r="AM7" s="271">
        <f>Módulo1!GR15</f>
        <v>3.2063102163248076</v>
      </c>
      <c r="AN7" s="275">
        <f>Módulo1!HB15</f>
        <v>3.2143173701942946</v>
      </c>
      <c r="AO7" s="265">
        <f>Módulo1!HU15</f>
        <v>2.7025687772792932</v>
      </c>
      <c r="AP7" s="275">
        <f>Módulo1!HJ15</f>
        <v>3.2968764578171301</v>
      </c>
      <c r="AQ7" s="265">
        <f>Módulo1!HX15</f>
        <v>2.7841165187138439</v>
      </c>
      <c r="AR7" s="275">
        <f>Módulo1!HR15</f>
        <v>3.626091258336265</v>
      </c>
      <c r="AS7" s="265">
        <f>Módulo1!IA15</f>
        <v>3.11855783380941</v>
      </c>
      <c r="AW7" s="268">
        <f>'Módulo 2'!O15</f>
        <v>2.687457605727142</v>
      </c>
      <c r="AX7" s="271">
        <f>'Módulo 2'!S15</f>
        <v>3.150058243526106</v>
      </c>
      <c r="AY7" s="275"/>
      <c r="AZ7" s="265"/>
      <c r="BA7" s="275">
        <f>'Módulo 2'!AK15</f>
        <v>3.3832704530034277</v>
      </c>
      <c r="BB7" s="265">
        <f>'Módulo 2'!AY15</f>
        <v>2.8494041069984721</v>
      </c>
      <c r="BC7" s="275">
        <f>'Módulo 2'!AS15</f>
        <v>3.576727687453134</v>
      </c>
      <c r="BD7" s="265">
        <f>'Módulo 2'!BB15</f>
        <v>3.0513527891490937</v>
      </c>
      <c r="BG7" s="268">
        <f>'Módulo 2'!BI15</f>
        <v>2.6911815254123108</v>
      </c>
      <c r="BH7" s="271">
        <f>'Módulo 2'!BM15</f>
        <v>3.2114717742280732</v>
      </c>
      <c r="BI7" s="275"/>
      <c r="BJ7" s="265"/>
      <c r="BK7" s="275">
        <f>'Módulo 2'!CE15</f>
        <v>3.4527365296229782</v>
      </c>
      <c r="BL7" s="265">
        <f>'Módulo 2'!CS15</f>
        <v>2.9631173602868826</v>
      </c>
      <c r="BM7" s="275">
        <f>'Módulo 2'!CM15</f>
        <v>3.7774166502067636</v>
      </c>
      <c r="BN7" s="265">
        <f>'Módulo 2'!CV15</f>
        <v>3.2884308830447111</v>
      </c>
      <c r="BQ7" s="268">
        <f>'Módulo 2'!DB15</f>
        <v>2.3691427853808995</v>
      </c>
      <c r="BR7" s="271">
        <f>'Módulo 2'!DF15</f>
        <v>2.9683646791588369</v>
      </c>
      <c r="BS7" s="275"/>
      <c r="BT7" s="265"/>
      <c r="BU7" s="275">
        <f>'Módulo 2'!DX15</f>
        <v>3.1959802999548805</v>
      </c>
      <c r="BV7" s="265">
        <f>'Módulo 2'!EL15</f>
        <v>2.7080838861285921</v>
      </c>
      <c r="BW7" s="275">
        <f>'Módulo 2'!EF15</f>
        <v>3.3769556031931751</v>
      </c>
      <c r="BX7" s="265">
        <f>'Módulo 2'!EO15</f>
        <v>2.882663793761743</v>
      </c>
      <c r="CA7" s="268">
        <f>'Módulo 2'!EU15</f>
        <v>2.5475051508021616</v>
      </c>
      <c r="CB7" s="271">
        <f>'Módulo 2'!DX15</f>
        <v>3.1959802999548805</v>
      </c>
      <c r="CC7" s="275"/>
      <c r="CD7" s="265"/>
      <c r="CE7" s="275">
        <f>'Módulo 2'!FQ15</f>
        <v>3.2530696091502018</v>
      </c>
      <c r="CF7" s="265">
        <f>'Módulo 2'!GE15</f>
        <v>2.7886974252974186</v>
      </c>
      <c r="CG7" s="275">
        <f>'Módulo 2'!FY15</f>
        <v>3.451374204430806</v>
      </c>
      <c r="CH7" s="265">
        <f>'Módulo 2'!GH15</f>
        <v>2.980255425034088</v>
      </c>
      <c r="CK7" s="268">
        <f>'Módulo 2'!GN15</f>
        <v>2.5084837419631021</v>
      </c>
      <c r="CL7" s="271">
        <f>'Módulo 2'!GR15</f>
        <v>3.2420727771057178</v>
      </c>
      <c r="CM7" s="275"/>
      <c r="CN7" s="265"/>
      <c r="CO7" s="275">
        <f>'Módulo 2'!HJ15</f>
        <v>3.3514612256681438</v>
      </c>
      <c r="CP7" s="265">
        <f>'Módulo 2'!HX15</f>
        <v>2.8088364159832762</v>
      </c>
      <c r="CQ7" s="275">
        <f>'Módulo 2'!HR15</f>
        <v>3.6204765935140646</v>
      </c>
      <c r="CR7" s="265">
        <f>'Módulo 2'!IA15</f>
        <v>3.068780100770875</v>
      </c>
    </row>
    <row r="8" spans="2:96">
      <c r="B8" s="268">
        <f>Módulo1!O16</f>
        <v>3.232662340739211</v>
      </c>
      <c r="C8" s="271">
        <f>Módulo1!S16</f>
        <v>3.6236826598764287</v>
      </c>
      <c r="D8" s="275">
        <f>Módulo1!AC16</f>
        <v>3.8448746396784137</v>
      </c>
      <c r="E8" s="265">
        <f>Módulo1!AV16</f>
        <v>3.4670141589341577</v>
      </c>
      <c r="F8" s="275">
        <f>Módulo1!AK16</f>
        <v>3.9531553019535313</v>
      </c>
      <c r="G8" s="265">
        <f>Módulo1!AY16</f>
        <v>3.5670627314881957</v>
      </c>
      <c r="H8" s="275">
        <f>Módulo1!AS16</f>
        <v>4.1560293037915095</v>
      </c>
      <c r="I8" s="265">
        <f>Módulo1!BB16</f>
        <v>3.7535926086342903</v>
      </c>
      <c r="K8" s="268">
        <f>Módulo1!BI16</f>
        <v>3.1954818165540222</v>
      </c>
      <c r="L8" s="278">
        <f>Módulo1!BM16</f>
        <v>3.6096570397077339</v>
      </c>
      <c r="M8" s="275">
        <f>Módulo1!BW16</f>
        <v>3.7602205574904448</v>
      </c>
      <c r="N8" s="265">
        <f>Módulo1!CP16</f>
        <v>3.3305300248663694</v>
      </c>
      <c r="O8" s="275">
        <f>Módulo1!CE16</f>
        <v>3.8373957658189872</v>
      </c>
      <c r="P8" s="265">
        <f>Módulo1!CS16</f>
        <v>3.4088793173232217</v>
      </c>
      <c r="Q8" s="275">
        <f>Módulo1!CM16</f>
        <v>4.0937593549613318</v>
      </c>
      <c r="R8" s="265">
        <f>Módulo1!CV16</f>
        <v>3.6475433161783166</v>
      </c>
      <c r="T8" s="268">
        <f>Módulo1!DB16</f>
        <v>3.1628891671682906</v>
      </c>
      <c r="U8" s="271">
        <f>Módulo1!DF16</f>
        <v>3.3174730282753724</v>
      </c>
      <c r="V8" s="275">
        <f>Módulo1!DP16</f>
        <v>3.4605543084603148</v>
      </c>
      <c r="W8" s="265">
        <f>Módulo1!EI16</f>
        <v>3.0941855777000171</v>
      </c>
      <c r="X8" s="275">
        <f>Módulo1!DX16</f>
        <v>3.538845887382573</v>
      </c>
      <c r="Y8" s="265">
        <f>Módulo1!EL16</f>
        <v>3.1739961878486218</v>
      </c>
      <c r="Z8" s="275">
        <f>Módulo1!EF16</f>
        <v>3.7988211313867781</v>
      </c>
      <c r="AA8" s="265">
        <f>Módulo1!EO16</f>
        <v>3.4237771840847224</v>
      </c>
      <c r="AC8" s="268">
        <f>Módulo1!EU16</f>
        <v>3.2883526795950413</v>
      </c>
      <c r="AD8" s="271">
        <f>Módulo1!EY16</f>
        <v>3.6282565160297859</v>
      </c>
      <c r="AE8" s="275">
        <f>Módulo1!FI16</f>
        <v>3.7790751191067788</v>
      </c>
      <c r="AF8" s="265">
        <f>Módulo1!GB16</f>
        <v>3.3305108259665848</v>
      </c>
      <c r="AG8" s="275">
        <f>Módulo1!FQ16</f>
        <v>3.538845887382573</v>
      </c>
      <c r="AH8" s="265">
        <f>Módulo1!GE16</f>
        <v>3.4087348409018241</v>
      </c>
      <c r="AI8" s="275">
        <f>Módulo1!FY16</f>
        <v>3.7988211313867781</v>
      </c>
      <c r="AJ8" s="265">
        <f>Módulo1!GH16</f>
        <v>3.6467155579120423</v>
      </c>
      <c r="AL8" s="268">
        <f>Módulo1!GN16</f>
        <v>3.31210868940585</v>
      </c>
      <c r="AM8" s="271">
        <f>Módulo1!GR16</f>
        <v>3.6056366628720582</v>
      </c>
      <c r="AN8" s="275">
        <f>Módulo1!HB16</f>
        <v>3.7419636665083447</v>
      </c>
      <c r="AO8" s="265">
        <f>Módulo1!HU16</f>
        <v>3.3031297260760035</v>
      </c>
      <c r="AP8" s="275">
        <f>Módulo1!HJ16</f>
        <v>3.8183513845051977</v>
      </c>
      <c r="AQ8" s="265">
        <f>Módulo1!HX16</f>
        <v>3.3817286786627121</v>
      </c>
      <c r="AR8" s="275">
        <f>Módulo1!HR16</f>
        <v>4.0721103910158263</v>
      </c>
      <c r="AS8" s="265">
        <f>Módulo1!IA16</f>
        <v>3.6217757256986949</v>
      </c>
      <c r="AW8" s="268">
        <f>'Módulo 2'!O16</f>
        <v>3.2297664013132694</v>
      </c>
      <c r="AX8" s="271">
        <f>'Módulo 2'!S16</f>
        <v>3.5598156547246518</v>
      </c>
      <c r="AY8" s="275"/>
      <c r="AZ8" s="265"/>
      <c r="BA8" s="275">
        <f>'Módulo 2'!AK16</f>
        <v>3.8520271015334795</v>
      </c>
      <c r="BB8" s="265">
        <f>'Módulo 2'!AY16</f>
        <v>3.3812982746349931</v>
      </c>
      <c r="BC8" s="275">
        <f>'Módulo 2'!AS16</f>
        <v>4.0062736515761168</v>
      </c>
      <c r="BD8" s="265">
        <f>'Módulo 2'!BB16</f>
        <v>3.5341637960812871</v>
      </c>
      <c r="BG8" s="268">
        <f>'Módulo 2'!BI16</f>
        <v>3.2374989934382725</v>
      </c>
      <c r="BH8" s="271">
        <f>'Módulo 2'!BM16</f>
        <v>3.6114813004994644</v>
      </c>
      <c r="BI8" s="275"/>
      <c r="BJ8" s="265"/>
      <c r="BK8" s="275">
        <f>'Módulo 2'!CE16</f>
        <v>3.8775151976406295</v>
      </c>
      <c r="BL8" s="265">
        <f>'Módulo 2'!CS16</f>
        <v>3.4457790872045684</v>
      </c>
      <c r="BM8" s="275">
        <f>'Módulo 2'!CM16</f>
        <v>4.1077563074380592</v>
      </c>
      <c r="BN8" s="265">
        <f>'Módulo 2'!CV16</f>
        <v>3.6578691166390627</v>
      </c>
      <c r="BQ8" s="268">
        <f>'Módulo 2'!DB16</f>
        <v>2.8122232176268698</v>
      </c>
      <c r="BR8" s="271">
        <f>'Módulo 2'!DF16</f>
        <v>3.3788592507699007</v>
      </c>
      <c r="BS8" s="275"/>
      <c r="BT8" s="265"/>
      <c r="BU8" s="275">
        <f>'Módulo 2'!DX16</f>
        <v>3.6706502853216079</v>
      </c>
      <c r="BV8" s="265">
        <f>'Módulo 2'!EL16</f>
        <v>3.2289292730022381</v>
      </c>
      <c r="BW8" s="275">
        <f>'Módulo 2'!EF16</f>
        <v>3.803849612373678</v>
      </c>
      <c r="BX8" s="265">
        <f>'Módulo 2'!EO16</f>
        <v>3.3570899857872769</v>
      </c>
      <c r="CA8" s="268">
        <f>'Módulo 2'!EU16</f>
        <v>3.0257646745715445</v>
      </c>
      <c r="CB8" s="271">
        <f>'Módulo 2'!DX16</f>
        <v>3.6706502853216079</v>
      </c>
      <c r="CC8" s="275"/>
      <c r="CD8" s="265"/>
      <c r="CE8" s="275">
        <f>'Módulo 2'!FQ16</f>
        <v>3.7089558654460855</v>
      </c>
      <c r="CF8" s="265">
        <f>'Módulo 2'!GE16</f>
        <v>3.2936413684072261</v>
      </c>
      <c r="CG8" s="275">
        <f>'Módulo 2'!FY16</f>
        <v>3.8675963022931241</v>
      </c>
      <c r="CH8" s="265">
        <f>'Módulo 2'!GH16</f>
        <v>3.4528426989040661</v>
      </c>
      <c r="CK8" s="268">
        <f>'Módulo 2'!GN16</f>
        <v>3.0035756027247151</v>
      </c>
      <c r="CL8" s="271">
        <f>'Módulo 2'!GR16</f>
        <v>3.6610445852457629</v>
      </c>
      <c r="CM8" s="275"/>
      <c r="CN8" s="265"/>
      <c r="CO8" s="275">
        <f>'Módulo 2'!HJ16</f>
        <v>3.8499726308428031</v>
      </c>
      <c r="CP8" s="265">
        <f>'Módulo 2'!HX16</f>
        <v>3.3565369469158961</v>
      </c>
      <c r="CQ8" s="275">
        <f>'Módulo 2'!HR16</f>
        <v>4.0495836868717152</v>
      </c>
      <c r="CR8" s="265">
        <f>'Módulo 2'!IA16</f>
        <v>3.5407674481838463</v>
      </c>
    </row>
    <row r="9" spans="2:96">
      <c r="B9" s="268">
        <f>Módulo1!O17</f>
        <v>3.3565719542032184</v>
      </c>
      <c r="C9" s="271">
        <f>Módulo1!S17</f>
        <v>3.6875941200174838</v>
      </c>
      <c r="D9" s="275">
        <f>Módulo1!AC17</f>
        <v>3.9454950555383714</v>
      </c>
      <c r="E9" s="265">
        <f>Módulo1!AV17</f>
        <v>3.5759535246078449</v>
      </c>
      <c r="F9" s="275">
        <f>Módulo1!AK17</f>
        <v>4.0425928376290408</v>
      </c>
      <c r="G9" s="265">
        <f>Módulo1!AY17</f>
        <v>3.663502130480166</v>
      </c>
      <c r="H9" s="275">
        <f>Módulo1!AS17</f>
        <v>4.2231101328256706</v>
      </c>
      <c r="I9" s="265">
        <f>Módulo1!BB17</f>
        <v>3.8251884293473157</v>
      </c>
      <c r="K9" s="268">
        <f>Módulo1!BI17</f>
        <v>3.312727478013743</v>
      </c>
      <c r="L9" s="278">
        <f>Módulo1!BM17</f>
        <v>3.6758617911352589</v>
      </c>
      <c r="M9" s="275">
        <f>Módulo1!BW17</f>
        <v>3.8524042095648228</v>
      </c>
      <c r="N9" s="265">
        <f>Módulo1!CP17</f>
        <v>3.4333371806981621</v>
      </c>
      <c r="O9" s="275">
        <f>Módulo1!CE17</f>
        <v>3.9258883190007157</v>
      </c>
      <c r="P9" s="265">
        <f>Módulo1!CS17</f>
        <v>3.5071908160374519</v>
      </c>
      <c r="Q9" s="275">
        <f>Módulo1!CM17</f>
        <v>4.1619672724200178</v>
      </c>
      <c r="R9" s="265">
        <f>Módulo1!CV17</f>
        <v>3.7212928944669326</v>
      </c>
      <c r="T9" s="268">
        <f>Módulo1!DB17</f>
        <v>3.2738970468114639</v>
      </c>
      <c r="U9" s="271">
        <f>Módulo1!DF17</f>
        <v>3.3775925696704321</v>
      </c>
      <c r="V9" s="275">
        <f>Módulo1!DP17</f>
        <v>3.5541455546770546</v>
      </c>
      <c r="W9" s="265">
        <f>Módulo1!EI17</f>
        <v>3.1991271910662276</v>
      </c>
      <c r="X9" s="275">
        <f>Módulo1!DX17</f>
        <v>3.6286983912411919</v>
      </c>
      <c r="Y9" s="265">
        <f>Módulo1!EL17</f>
        <v>3.275638601828347</v>
      </c>
      <c r="Z9" s="275">
        <f>Módulo1!EF17</f>
        <v>3.8681105042059283</v>
      </c>
      <c r="AA9" s="265">
        <f>Módulo1!EO17</f>
        <v>3.5032439542480125</v>
      </c>
      <c r="AC9" s="268">
        <f>Módulo1!EU17</f>
        <v>3.3997812929883797</v>
      </c>
      <c r="AD9" s="271">
        <f>Módulo1!EY17</f>
        <v>3.6886035342440793</v>
      </c>
      <c r="AE9" s="275">
        <f>Módulo1!FI17</f>
        <v>3.8707997592921504</v>
      </c>
      <c r="AF9" s="265">
        <f>Módulo1!GB17</f>
        <v>3.4331441192091341</v>
      </c>
      <c r="AG9" s="275">
        <f>Módulo1!FQ17</f>
        <v>3.6286983912411919</v>
      </c>
      <c r="AH9" s="265">
        <f>Módulo1!GE17</f>
        <v>3.5068227902412117</v>
      </c>
      <c r="AI9" s="275">
        <f>Módulo1!FY17</f>
        <v>3.8681105042059283</v>
      </c>
      <c r="AJ9" s="265">
        <f>Módulo1!GH17</f>
        <v>3.7201472665009154</v>
      </c>
      <c r="AL9" s="268">
        <f>Módulo1!GN17</f>
        <v>3.4151562731551151</v>
      </c>
      <c r="AM9" s="271">
        <f>Módulo1!GR17</f>
        <v>3.6659836810863524</v>
      </c>
      <c r="AN9" s="275">
        <f>Módulo1!HB17</f>
        <v>3.8331980006204867</v>
      </c>
      <c r="AO9" s="265">
        <f>Módulo1!HU17</f>
        <v>3.4062839706089498</v>
      </c>
      <c r="AP9" s="275">
        <f>Módulo1!HJ17</f>
        <v>3.9059316099002928</v>
      </c>
      <c r="AQ9" s="265">
        <f>Módulo1!HX17</f>
        <v>3.4804900036532622</v>
      </c>
      <c r="AR9" s="275">
        <f>Módulo1!HR17</f>
        <v>4.1396112147334261</v>
      </c>
      <c r="AS9" s="265">
        <f>Módulo1!IA17</f>
        <v>3.6961755720433054</v>
      </c>
      <c r="AW9" s="268">
        <f>'Módulo 2'!O17</f>
        <v>3.3295932266841097</v>
      </c>
      <c r="AX9" s="271">
        <f>'Módulo 2'!S17</f>
        <v>3.6222329034405547</v>
      </c>
      <c r="AY9" s="275"/>
      <c r="AZ9" s="265"/>
      <c r="BA9" s="275">
        <f>'Módulo 2'!AK17</f>
        <v>3.9298410419411036</v>
      </c>
      <c r="BB9" s="265">
        <f>'Módulo 2'!AY17</f>
        <v>3.468344042762177</v>
      </c>
      <c r="BC9" s="275">
        <f>'Módulo 2'!AS17</f>
        <v>4.0736461523240726</v>
      </c>
      <c r="BD9" s="265">
        <f>'Módulo 2'!BB17</f>
        <v>3.6085054301786039</v>
      </c>
      <c r="BG9" s="268">
        <f>'Módulo 2'!BI17</f>
        <v>3.3394250454826455</v>
      </c>
      <c r="BH9" s="271">
        <f>'Módulo 2'!BM17</f>
        <v>3.6719995245428247</v>
      </c>
      <c r="BI9" s="275"/>
      <c r="BJ9" s="265"/>
      <c r="BK9" s="275">
        <f>'Módulo 2'!CE17</f>
        <v>3.9485582715784013</v>
      </c>
      <c r="BL9" s="265">
        <f>'Módulo 2'!CS17</f>
        <v>3.5244778658888962</v>
      </c>
      <c r="BM9" s="275">
        <f>'Módulo 2'!CM17</f>
        <v>4.1586903118975833</v>
      </c>
      <c r="BN9" s="265">
        <f>'Módulo 2'!CV17</f>
        <v>3.7136253990777068</v>
      </c>
      <c r="BQ9" s="268">
        <f>'Módulo 2'!DB17</f>
        <v>2.8899695216315657</v>
      </c>
      <c r="BR9" s="271">
        <f>'Módulo 2'!DF17</f>
        <v>3.4413887891566031</v>
      </c>
      <c r="BS9" s="275"/>
      <c r="BT9" s="265"/>
      <c r="BU9" s="275">
        <f>'Módulo 2'!DX17</f>
        <v>3.7494445999664561</v>
      </c>
      <c r="BV9" s="265">
        <f>'Módulo 2'!EL17</f>
        <v>3.3180890312012163</v>
      </c>
      <c r="BW9" s="275">
        <f>'Módulo 2'!EF17</f>
        <v>3.8725166827668436</v>
      </c>
      <c r="BX9" s="265">
        <f>'Módulo 2'!EO17</f>
        <v>3.4352035628546345</v>
      </c>
      <c r="CA9" s="268">
        <f>'Módulo 2'!EU17</f>
        <v>3.1103214426354406</v>
      </c>
      <c r="CB9" s="271">
        <f>'Módulo 2'!DX17</f>
        <v>3.7494445999664561</v>
      </c>
      <c r="CC9" s="275"/>
      <c r="CD9" s="265"/>
      <c r="CE9" s="275">
        <f>'Módulo 2'!FQ17</f>
        <v>3.7839932316271905</v>
      </c>
      <c r="CF9" s="265">
        <f>'Módulo 2'!GE17</f>
        <v>3.3775073475899671</v>
      </c>
      <c r="CG9" s="275">
        <f>'Módulo 2'!FY17</f>
        <v>3.9316353572303089</v>
      </c>
      <c r="CH9" s="265">
        <f>'Módulo 2'!GH17</f>
        <v>3.5266290459500755</v>
      </c>
      <c r="CK9" s="268">
        <f>'Módulo 2'!GN17</f>
        <v>3.0926068955159365</v>
      </c>
      <c r="CL9" s="271">
        <f>'Módulo 2'!GR17</f>
        <v>3.7248654383625768</v>
      </c>
      <c r="CM9" s="275"/>
      <c r="CN9" s="265"/>
      <c r="CO9" s="275">
        <f>'Módulo 2'!HJ17</f>
        <v>3.9323850346803049</v>
      </c>
      <c r="CP9" s="265">
        <f>'Módulo 2'!HX17</f>
        <v>3.4468515961604131</v>
      </c>
      <c r="CQ9" s="275">
        <f>'Módulo 2'!HR17</f>
        <v>4.1155166540044075</v>
      </c>
      <c r="CR9" s="265">
        <f>'Módulo 2'!IA17</f>
        <v>3.6127235981646684</v>
      </c>
    </row>
    <row r="10" spans="2:96">
      <c r="B10" s="268">
        <f>Módulo1!O18</f>
        <v>3.4262915145103152</v>
      </c>
      <c r="C10" s="271">
        <f>Módulo1!S18</f>
        <v>3.723456156760875</v>
      </c>
      <c r="D10" s="275">
        <f>Módulo1!AC18</f>
        <v>4.0010818759088886</v>
      </c>
      <c r="E10" s="265">
        <f>Módulo1!AV18</f>
        <v>3.6357275486324907</v>
      </c>
      <c r="F10" s="275">
        <f>Módulo1!AK18</f>
        <v>4.0916810921394635</v>
      </c>
      <c r="G10" s="265">
        <f>Módulo1!AY18</f>
        <v>3.7160481823695868</v>
      </c>
      <c r="H10" s="275">
        <f>Módulo1!AS18</f>
        <v>4.2594762673110864</v>
      </c>
      <c r="I10" s="265">
        <f>Módulo1!BB18</f>
        <v>3.8635966710962544</v>
      </c>
      <c r="K10" s="268">
        <f>Módulo1!BI18</f>
        <v>3.379351240393782</v>
      </c>
      <c r="L10" s="278">
        <f>Módulo1!BM18</f>
        <v>3.7130756872175357</v>
      </c>
      <c r="M10" s="275">
        <f>Módulo1!BW18</f>
        <v>3.9049747219109574</v>
      </c>
      <c r="N10" s="265">
        <f>Módulo1!CP18</f>
        <v>3.4913388622952861</v>
      </c>
      <c r="O10" s="275">
        <f>Módulo1!CE18</f>
        <v>3.9760092579781721</v>
      </c>
      <c r="P10" s="265">
        <f>Módulo1!CS18</f>
        <v>3.562294692064945</v>
      </c>
      <c r="Q10" s="275">
        <f>Módulo1!CM18</f>
        <v>4.1998237305634651</v>
      </c>
      <c r="R10" s="265">
        <f>Módulo1!CV18</f>
        <v>3.7618362170535593</v>
      </c>
      <c r="T10" s="268">
        <f>Módulo1!DB18</f>
        <v>3.3372770510180461</v>
      </c>
      <c r="U10" s="271">
        <f>Módulo1!DF18</f>
        <v>3.4112602360893263</v>
      </c>
      <c r="V10" s="275">
        <f>Módulo1!DP18</f>
        <v>3.607521103248466</v>
      </c>
      <c r="W10" s="265">
        <f>Módulo1!EI18</f>
        <v>3.2591362627433873</v>
      </c>
      <c r="X10" s="275">
        <f>Módulo1!DX18</f>
        <v>3.6795940406568119</v>
      </c>
      <c r="Y10" s="265">
        <f>Módulo1!EL18</f>
        <v>3.3333533929931658</v>
      </c>
      <c r="Z10" s="275">
        <f>Módulo1!EF18</f>
        <v>3.906574980269462</v>
      </c>
      <c r="AA10" s="265">
        <f>Módulo1!EO18</f>
        <v>3.5474843258173592</v>
      </c>
      <c r="AC10" s="268">
        <f>Módulo1!EU18</f>
        <v>3.4640285634687578</v>
      </c>
      <c r="AD10" s="271">
        <f>Módulo1!EY18</f>
        <v>3.7223985904182899</v>
      </c>
      <c r="AE10" s="275">
        <f>Módulo1!FI18</f>
        <v>3.9231082132891806</v>
      </c>
      <c r="AF10" s="265">
        <f>Módulo1!GB18</f>
        <v>3.4910120507532945</v>
      </c>
      <c r="AG10" s="275">
        <f>Módulo1!FQ18</f>
        <v>3.6795940406568119</v>
      </c>
      <c r="AH10" s="265">
        <f>Módulo1!GE18</f>
        <v>3.5617671162634617</v>
      </c>
      <c r="AI10" s="275">
        <f>Módulo1!FY18</f>
        <v>3.906574980269462</v>
      </c>
      <c r="AJ10" s="265">
        <f>Módulo1!GH18</f>
        <v>3.7604902429222409</v>
      </c>
      <c r="AL10" s="268">
        <f>Módulo1!GN18</f>
        <v>3.4740586181946531</v>
      </c>
      <c r="AM10" s="271">
        <f>Módulo1!GR18</f>
        <v>3.6997787372605622</v>
      </c>
      <c r="AN10" s="275">
        <f>Módulo1!HB18</f>
        <v>3.8852268647567176</v>
      </c>
      <c r="AO10" s="265">
        <f>Módulo1!HU18</f>
        <v>3.4645548635386021</v>
      </c>
      <c r="AP10" s="275">
        <f>Módulo1!HJ18</f>
        <v>3.9555352975502798</v>
      </c>
      <c r="AQ10" s="265">
        <f>Módulo1!HX18</f>
        <v>3.5359167233782691</v>
      </c>
      <c r="AR10" s="275">
        <f>Módulo1!HR18</f>
        <v>4.1770743119020137</v>
      </c>
      <c r="AS10" s="265">
        <f>Módulo1!IA18</f>
        <v>3.737130882476138</v>
      </c>
      <c r="AW10" s="268">
        <f>'Módulo 2'!O18</f>
        <v>3.3866732794688068</v>
      </c>
      <c r="AX10" s="271">
        <f>'Módulo 2'!S18</f>
        <v>3.657244443011729</v>
      </c>
      <c r="AY10" s="275"/>
      <c r="AZ10" s="265"/>
      <c r="BA10" s="275">
        <f>'Módulo 2'!AK18</f>
        <v>3.9739098393312826</v>
      </c>
      <c r="BB10" s="265">
        <f>'Módulo 2'!AY18</f>
        <v>3.5173421782401886</v>
      </c>
      <c r="BC10" s="275">
        <f>'Módulo 2'!AS18</f>
        <v>4.1114151344005334</v>
      </c>
      <c r="BD10" s="265">
        <f>'Módulo 2'!BB18</f>
        <v>3.6499466635453901</v>
      </c>
      <c r="BG10" s="268">
        <f>'Módulo 2'!BI18</f>
        <v>3.3977435175624047</v>
      </c>
      <c r="BH10" s="271">
        <f>'Módulo 2'!BM18</f>
        <v>3.7058982638965565</v>
      </c>
      <c r="BI10" s="275"/>
      <c r="BJ10" s="265"/>
      <c r="BK10" s="275">
        <f>'Módulo 2'!CE18</f>
        <v>3.9891208592832621</v>
      </c>
      <c r="BL10" s="265">
        <f>'Módulo 2'!CS18</f>
        <v>3.5690568764941997</v>
      </c>
      <c r="BM10" s="275">
        <f>'Módulo 2'!CM18</f>
        <v>4.1872304650699474</v>
      </c>
      <c r="BN10" s="265">
        <f>'Módulo 2'!CV18</f>
        <v>3.7446851242565309</v>
      </c>
      <c r="BQ10" s="268">
        <f>'Módulo 2'!DB18</f>
        <v>2.9348743571911884</v>
      </c>
      <c r="BR10" s="271">
        <f>'Módulo 2'!DF18</f>
        <v>3.4764633150710349</v>
      </c>
      <c r="BS10" s="275"/>
      <c r="BT10" s="265"/>
      <c r="BU10" s="275">
        <f>'Módulo 2'!DX18</f>
        <v>3.7940712909233278</v>
      </c>
      <c r="BV10" s="265">
        <f>'Módulo 2'!EL18</f>
        <v>3.3686748298908618</v>
      </c>
      <c r="BW10" s="275">
        <f>'Módulo 2'!EF18</f>
        <v>3.9111669575431733</v>
      </c>
      <c r="BX10" s="265">
        <f>'Módulo 2'!EO18</f>
        <v>3.4793397523986527</v>
      </c>
      <c r="CA10" s="268">
        <f>'Módulo 2'!EU18</f>
        <v>3.1589085345487686</v>
      </c>
      <c r="CB10" s="271">
        <f>'Módulo 2'!DX18</f>
        <v>3.7940712909233278</v>
      </c>
      <c r="CC10" s="275"/>
      <c r="CD10" s="265"/>
      <c r="CE10" s="275">
        <f>'Módulo 2'!FQ18</f>
        <v>3.8264163176132513</v>
      </c>
      <c r="CF10" s="265">
        <f>'Módulo 2'!GE18</f>
        <v>3.4249918331345435</v>
      </c>
      <c r="CG10" s="275">
        <f>'Módulo 2'!FY18</f>
        <v>3.967404094514881</v>
      </c>
      <c r="CH10" s="265">
        <f>'Módulo 2'!GH18</f>
        <v>3.5679345077916333</v>
      </c>
      <c r="CK10" s="268">
        <f>'Módulo 2'!GN18</f>
        <v>3.1439763987281695</v>
      </c>
      <c r="CL10" s="271">
        <f>'Módulo 2'!GR18</f>
        <v>3.7606642979780638</v>
      </c>
      <c r="CM10" s="275"/>
      <c r="CN10" s="265"/>
      <c r="CO10" s="275">
        <f>'Módulo 2'!HJ18</f>
        <v>3.9790030018781906</v>
      </c>
      <c r="CP10" s="265">
        <f>'Módulo 2'!HX18</f>
        <v>3.4977301844999555</v>
      </c>
      <c r="CQ10" s="275">
        <f>'Módulo 2'!HR18</f>
        <v>4.152372957841667</v>
      </c>
      <c r="CR10" s="265">
        <f>'Módulo 2'!IA18</f>
        <v>3.6528055232388543</v>
      </c>
    </row>
    <row r="11" spans="2:96">
      <c r="B11" s="268">
        <f>Módulo1!O19</f>
        <v>3.4743246831494377</v>
      </c>
      <c r="C11" s="271">
        <f>Módulo1!S19</f>
        <v>3.7482169294425187</v>
      </c>
      <c r="D11" s="275">
        <f>Módulo1!AC19</f>
        <v>4.0390024029435878</v>
      </c>
      <c r="E11" s="265">
        <f>Módulo1!AV19</f>
        <v>3.676271906639331</v>
      </c>
      <c r="F11" s="275">
        <f>Módulo1!AK19</f>
        <v>4.1250555822306607</v>
      </c>
      <c r="G11" s="265">
        <f>Módulo1!AY19</f>
        <v>3.7515515650365185</v>
      </c>
      <c r="H11" s="275">
        <f>Módulo1!AS19</f>
        <v>4.2840395017325301</v>
      </c>
      <c r="I11" s="265">
        <f>Módulo1!BB19</f>
        <v>3.8893247009647869</v>
      </c>
      <c r="K11" s="268">
        <f>Módulo1!BI19</f>
        <v>3.4255699990607305</v>
      </c>
      <c r="L11" s="278">
        <f>Módulo1!BM19</f>
        <v>3.7387971925014347</v>
      </c>
      <c r="M11" s="275">
        <f>Módulo1!BW19</f>
        <v>3.9415538554841341</v>
      </c>
      <c r="N11" s="265">
        <f>Módulo1!CP19</f>
        <v>3.531404231606968</v>
      </c>
      <c r="O11" s="275">
        <f>Módulo1!CE19</f>
        <v>4.0107347119108772</v>
      </c>
      <c r="P11" s="265">
        <f>Módulo1!CS19</f>
        <v>3.6002024138342894</v>
      </c>
      <c r="Q11" s="275">
        <f>Módulo1!CM19</f>
        <v>4.2257392325620771</v>
      </c>
      <c r="R11" s="265">
        <f>Módulo1!CV19</f>
        <v>3.78940847041769</v>
      </c>
      <c r="T11" s="268">
        <f>Módulo1!DB19</f>
        <v>3.3813602661348598</v>
      </c>
      <c r="U11" s="271">
        <f>Módulo1!DF19</f>
        <v>3.4344780257099581</v>
      </c>
      <c r="V11" s="275">
        <f>Módulo1!DP19</f>
        <v>3.6446621292094399</v>
      </c>
      <c r="W11" s="265">
        <f>Módulo1!EI19</f>
        <v>3.3009315188936652</v>
      </c>
      <c r="X11" s="275">
        <f>Módulo1!DX19</f>
        <v>3.7148588651690369</v>
      </c>
      <c r="Y11" s="265">
        <f>Módulo1!EL19</f>
        <v>3.373384983683887</v>
      </c>
      <c r="Z11" s="275">
        <f>Módulo1!EF19</f>
        <v>3.9329104663272036</v>
      </c>
      <c r="AA11" s="265">
        <f>Módulo1!EO19</f>
        <v>3.5778186883011696</v>
      </c>
      <c r="AC11" s="268">
        <f>Módulo1!EU19</f>
        <v>3.5089607457974465</v>
      </c>
      <c r="AD11" s="271">
        <f>Módulo1!EY19</f>
        <v>3.745704230159034</v>
      </c>
      <c r="AE11" s="275">
        <f>Módulo1!FI19</f>
        <v>3.9595047835214228</v>
      </c>
      <c r="AF11" s="265">
        <f>Módulo1!GB19</f>
        <v>3.5309692613548576</v>
      </c>
      <c r="AG11" s="275">
        <f>Módulo1!FQ19</f>
        <v>3.7148588651690369</v>
      </c>
      <c r="AH11" s="265">
        <f>Módulo1!GE19</f>
        <v>3.5995497092159257</v>
      </c>
      <c r="AI11" s="275">
        <f>Módulo1!FY19</f>
        <v>3.9329104663272036</v>
      </c>
      <c r="AJ11" s="265">
        <f>Módulo1!GH19</f>
        <v>3.7879150206130583</v>
      </c>
      <c r="AL11" s="268">
        <f>Módulo1!GN19</f>
        <v>3.515079645371638</v>
      </c>
      <c r="AM11" s="271">
        <f>Módulo1!GR19</f>
        <v>3.7230843770013062</v>
      </c>
      <c r="AN11" s="275">
        <f>Módulo1!HB19</f>
        <v>3.9214289098618442</v>
      </c>
      <c r="AO11" s="265">
        <f>Módulo1!HU19</f>
        <v>3.5048387306569242</v>
      </c>
      <c r="AP11" s="275">
        <f>Módulo1!HJ19</f>
        <v>3.9899020750115053</v>
      </c>
      <c r="AQ11" s="265">
        <f>Módulo1!HX19</f>
        <v>3.5740784317027283</v>
      </c>
      <c r="AR11" s="275">
        <f>Módulo1!HR19</f>
        <v>4.2027200902145454</v>
      </c>
      <c r="AS11" s="265">
        <f>Módulo1!IA19</f>
        <v>3.7650075268767322</v>
      </c>
      <c r="AW11" s="268">
        <f>'Módulo 2'!O19</f>
        <v>3.4263746427427955</v>
      </c>
      <c r="AX11" s="271">
        <f>'Módulo 2'!S19</f>
        <v>3.6814129349303921</v>
      </c>
      <c r="AY11" s="275"/>
      <c r="AZ11" s="265"/>
      <c r="BA11" s="275">
        <f>'Módulo 2'!AK19</f>
        <v>4.0044537609703035</v>
      </c>
      <c r="BB11" s="265">
        <f>'Módulo 2'!AY19</f>
        <v>3.5511676481067722</v>
      </c>
      <c r="BC11" s="275">
        <f>'Módulo 2'!AS19</f>
        <v>4.1374377364516643</v>
      </c>
      <c r="BD11" s="265">
        <f>'Módulo 2'!BB19</f>
        <v>3.6783952290267989</v>
      </c>
      <c r="BG11" s="268">
        <f>'Módulo 2'!BI19</f>
        <v>3.4383031435854452</v>
      </c>
      <c r="BH11" s="271">
        <f>'Módulo 2'!BM19</f>
        <v>3.7292786712630535</v>
      </c>
      <c r="BI11" s="275"/>
      <c r="BJ11" s="265"/>
      <c r="BK11" s="275">
        <f>'Módulo 2'!CE19</f>
        <v>4.0174118501515652</v>
      </c>
      <c r="BL11" s="265">
        <f>'Módulo 2'!CS19</f>
        <v>3.5999864862011761</v>
      </c>
      <c r="BM11" s="275">
        <f>'Módulo 2'!CM19</f>
        <v>4.2069009902365533</v>
      </c>
      <c r="BN11" s="265">
        <f>'Módulo 2'!CV19</f>
        <v>3.7660118595351499</v>
      </c>
      <c r="BQ11" s="268">
        <f>'Módulo 2'!DB19</f>
        <v>2.9664245143600736</v>
      </c>
      <c r="BR11" s="271">
        <f>'Módulo 2'!DF19</f>
        <v>3.5006752865094937</v>
      </c>
      <c r="BS11" s="275"/>
      <c r="BT11" s="265"/>
      <c r="BU11" s="275">
        <f>'Módulo 2'!DX19</f>
        <v>3.8250033989248258</v>
      </c>
      <c r="BV11" s="265">
        <f>'Módulo 2'!EL19</f>
        <v>3.4037711128071857</v>
      </c>
      <c r="BW11" s="275">
        <f>'Módulo 2'!EF19</f>
        <v>3.9378572059005807</v>
      </c>
      <c r="BX11" s="265">
        <f>'Módulo 2'!EO19</f>
        <v>3.5098906126949885</v>
      </c>
      <c r="CA11" s="268">
        <f>'Módulo 2'!EU19</f>
        <v>3.1928946169911372</v>
      </c>
      <c r="CB11" s="271">
        <f>'Módulo 2'!DX19</f>
        <v>3.8250033989248258</v>
      </c>
      <c r="CC11" s="275"/>
      <c r="CD11" s="265"/>
      <c r="CE11" s="275">
        <f>'Módulo 2'!FQ19</f>
        <v>3.8557789900993509</v>
      </c>
      <c r="CF11" s="265">
        <f>'Módulo 2'!GE19</f>
        <v>3.457912495976776</v>
      </c>
      <c r="CG11" s="275">
        <f>'Módulo 2'!FY19</f>
        <v>3.9919945367662781</v>
      </c>
      <c r="CH11" s="265">
        <f>'Módulo 2'!GH19</f>
        <v>3.5963721577390841</v>
      </c>
      <c r="CK11" s="268">
        <f>'Módulo 2'!GN19</f>
        <v>3.180001362880299</v>
      </c>
      <c r="CL11" s="271">
        <f>'Módulo 2'!GR19</f>
        <v>3.7853762775114208</v>
      </c>
      <c r="CM11" s="275"/>
      <c r="CN11" s="265"/>
      <c r="CO11" s="275">
        <f>'Módulo 2'!HJ19</f>
        <v>4.0112918482820046</v>
      </c>
      <c r="CP11" s="265">
        <f>'Módulo 2'!HX19</f>
        <v>3.532869836490903</v>
      </c>
      <c r="CQ11" s="275">
        <f>'Módulo 2'!HR19</f>
        <v>4.1777296970295801</v>
      </c>
      <c r="CR11" s="265">
        <f>'Módulo 2'!IA19</f>
        <v>3.680316466892505</v>
      </c>
    </row>
    <row r="12" spans="2:96">
      <c r="B12" s="268">
        <f>Módulo1!O20</f>
        <v>3.5106993335255381</v>
      </c>
      <c r="C12" s="271">
        <f>Módulo1!S20</f>
        <v>3.767032311550421</v>
      </c>
      <c r="D12" s="275">
        <f>Módulo1!AC20</f>
        <v>4.0675359136860267</v>
      </c>
      <c r="E12" s="265">
        <f>Módulo1!AV20</f>
        <v>3.7066257227980364</v>
      </c>
      <c r="F12" s="275">
        <f>Módulo1!AK20</f>
        <v>4.1501145154978838</v>
      </c>
      <c r="G12" s="265">
        <f>Módulo1!AY20</f>
        <v>3.7780626037651461</v>
      </c>
      <c r="H12" s="275">
        <f>Módulo1!AS20</f>
        <v>4.3024038283942447</v>
      </c>
      <c r="I12" s="265">
        <f>Módulo1!BB20</f>
        <v>3.9084262364930265</v>
      </c>
      <c r="K12" s="268">
        <f>Módulo1!BI20</f>
        <v>3.4607603482648193</v>
      </c>
      <c r="L12" s="278">
        <f>Módulo1!BM20</f>
        <v>3.7583575810730094</v>
      </c>
      <c r="M12" s="275">
        <f>Módulo1!BW20</f>
        <v>3.9694750350633852</v>
      </c>
      <c r="N12" s="265">
        <f>Módulo1!CP20</f>
        <v>3.561815024681056</v>
      </c>
      <c r="O12" s="275">
        <f>Módulo1!CE20</f>
        <v>4.037157611332705</v>
      </c>
      <c r="P12" s="265">
        <f>Módulo1!CS20</f>
        <v>3.6288882826004607</v>
      </c>
      <c r="Q12" s="275">
        <f>Módulo1!CM20</f>
        <v>4.2452921879643331</v>
      </c>
      <c r="R12" s="265">
        <f>Módulo1!CV20</f>
        <v>3.8101048350702698</v>
      </c>
      <c r="T12" s="268">
        <f>Módulo1!DB20</f>
        <v>3.4149826412723434</v>
      </c>
      <c r="U12" s="271">
        <f>Módulo1!DF20</f>
        <v>3.452105705290565</v>
      </c>
      <c r="V12" s="275">
        <f>Módulo1!DP20</f>
        <v>3.6730134510456351</v>
      </c>
      <c r="W12" s="265">
        <f>Módulo1!EI20</f>
        <v>3.3328485990059646</v>
      </c>
      <c r="X12" s="275">
        <f>Módulo1!DX20</f>
        <v>3.7416939001270162</v>
      </c>
      <c r="Y12" s="265">
        <f>Módulo1!EL20</f>
        <v>3.403865072755099</v>
      </c>
      <c r="Z12" s="275">
        <f>Módulo1!EF20</f>
        <v>3.9527825260168488</v>
      </c>
      <c r="AA12" s="265">
        <f>Módulo1!EO20</f>
        <v>3.6007292253169063</v>
      </c>
      <c r="AC12" s="268">
        <f>Módulo1!EU20</f>
        <v>3.5433573133796386</v>
      </c>
      <c r="AD12" s="271">
        <f>Módulo1!EY20</f>
        <v>3.7633986083269613</v>
      </c>
      <c r="AE12" s="275">
        <f>Módulo1!FI20</f>
        <v>3.9872864532235499</v>
      </c>
      <c r="AF12" s="265">
        <f>Módulo1!GB20</f>
        <v>3.5612889499937963</v>
      </c>
      <c r="AG12" s="275">
        <f>Módulo1!FQ20</f>
        <v>3.7416939001270162</v>
      </c>
      <c r="AH12" s="265">
        <f>Módulo1!GE20</f>
        <v>3.6281320805587769</v>
      </c>
      <c r="AI12" s="275">
        <f>Módulo1!FY20</f>
        <v>3.9527825260168488</v>
      </c>
      <c r="AJ12" s="265">
        <f>Módulo1!GH20</f>
        <v>3.8084944127830482</v>
      </c>
      <c r="AL12" s="268">
        <f>Módulo1!GN20</f>
        <v>3.5464040056590127</v>
      </c>
      <c r="AM12" s="271">
        <f>Módulo1!GR20</f>
        <v>3.7407787551692335</v>
      </c>
      <c r="AN12" s="275">
        <f>Módulo1!HB20</f>
        <v>3.9490621086288562</v>
      </c>
      <c r="AO12" s="265">
        <f>Módulo1!HU20</f>
        <v>3.5354340130661588</v>
      </c>
      <c r="AP12" s="275">
        <f>Módulo1!HJ20</f>
        <v>4.0160518524664015</v>
      </c>
      <c r="AQ12" s="265">
        <f>Módulo1!HX20</f>
        <v>3.6029748635066361</v>
      </c>
      <c r="AR12" s="275">
        <f>Módulo1!HR20</f>
        <v>4.2220692807776903</v>
      </c>
      <c r="AS12" s="265">
        <f>Módulo1!IA20</f>
        <v>3.7859460403466749</v>
      </c>
      <c r="AW12" s="268">
        <f>'Módulo 2'!O20</f>
        <v>3.4566415821980736</v>
      </c>
      <c r="AX12" s="271">
        <f>'Módulo 2'!S20</f>
        <v>3.6997754882061162</v>
      </c>
      <c r="AY12" s="275"/>
      <c r="AZ12" s="265"/>
      <c r="BA12" s="275">
        <f>'Módulo 2'!AK20</f>
        <v>4.0277060218893865</v>
      </c>
      <c r="BB12" s="265">
        <f>'Módulo 2'!AY20</f>
        <v>3.5768408366898066</v>
      </c>
      <c r="BC12" s="275">
        <f>'Módulo 2'!AS20</f>
        <v>4.1571656742727754</v>
      </c>
      <c r="BD12" s="265">
        <f>'Módulo 2'!BB20</f>
        <v>3.6999038686080237</v>
      </c>
      <c r="BG12" s="268">
        <f>'Módulo 2'!BI20</f>
        <v>3.4692154452064976</v>
      </c>
      <c r="BH12" s="271">
        <f>'Módulo 2'!BM20</f>
        <v>3.7470315961425107</v>
      </c>
      <c r="BI12" s="275"/>
      <c r="BJ12" s="265"/>
      <c r="BK12" s="275">
        <f>'Módulo 2'!CE20</f>
        <v>4.0390614254716768</v>
      </c>
      <c r="BL12" s="265">
        <f>'Módulo 2'!CS20</f>
        <v>3.623560696528815</v>
      </c>
      <c r="BM12" s="275">
        <f>'Módulo 2'!CM20</f>
        <v>4.2218216656214773</v>
      </c>
      <c r="BN12" s="265">
        <f>'Módulo 2'!CV20</f>
        <v>3.7821440057252085</v>
      </c>
      <c r="BQ12" s="268">
        <f>'Módulo 2'!DB20</f>
        <v>2.9907000367804089</v>
      </c>
      <c r="BR12" s="271">
        <f>'Módulo 2'!DF20</f>
        <v>3.5190708743246253</v>
      </c>
      <c r="BS12" s="275"/>
      <c r="BT12" s="265"/>
      <c r="BU12" s="275">
        <f>'Módulo 2'!DX20</f>
        <v>3.8485521533866947</v>
      </c>
      <c r="BV12" s="265">
        <f>'Módulo 2'!EL20</f>
        <v>3.4305081944849283</v>
      </c>
      <c r="BW12" s="275">
        <f>'Módulo 2'!EF20</f>
        <v>3.958122754848258</v>
      </c>
      <c r="BX12" s="265">
        <f>'Módulo 2'!EO20</f>
        <v>3.5331277587398908</v>
      </c>
      <c r="CA12" s="268">
        <f>'Módulo 2'!EU20</f>
        <v>3.2189442968667343</v>
      </c>
      <c r="CB12" s="271">
        <f>'Módulo 2'!DX20</f>
        <v>3.8485521533866947</v>
      </c>
      <c r="CC12" s="275"/>
      <c r="CD12" s="265"/>
      <c r="CE12" s="275">
        <f>'Módulo 2'!FQ20</f>
        <v>3.8781043480144324</v>
      </c>
      <c r="CF12" s="265">
        <f>'Módulo 2'!GE20</f>
        <v>3.4829852649697943</v>
      </c>
      <c r="CG12" s="275">
        <f>'Módulo 2'!FY20</f>
        <v>4.0106075910285259</v>
      </c>
      <c r="CH12" s="265">
        <f>'Módulo 2'!GH20</f>
        <v>3.6179211066438222</v>
      </c>
      <c r="CK12" s="268">
        <f>'Módulo 2'!GN20</f>
        <v>3.2076657740590084</v>
      </c>
      <c r="CL12" s="271">
        <f>'Módulo 2'!GR20</f>
        <v>3.8041517576802728</v>
      </c>
      <c r="CM12" s="275"/>
      <c r="CN12" s="265"/>
      <c r="CO12" s="275">
        <f>'Módulo 2'!HJ20</f>
        <v>4.0358614713982499</v>
      </c>
      <c r="CP12" s="265">
        <f>'Módulo 2'!HX20</f>
        <v>3.5595489925125956</v>
      </c>
      <c r="CQ12" s="275">
        <f>'Módulo 2'!HR20</f>
        <v>4.1969353930438897</v>
      </c>
      <c r="CR12" s="265">
        <f>'Módulo 2'!IA20</f>
        <v>3.7011168720341256</v>
      </c>
    </row>
    <row r="13" spans="2:96">
      <c r="B13" s="268">
        <f>Módulo1!O21</f>
        <v>3.539819942878152</v>
      </c>
      <c r="C13" s="271">
        <f>Módulo1!S21</f>
        <v>3.7821527296902406</v>
      </c>
      <c r="D13" s="275">
        <f>Módulo1!AC21</f>
        <v>4.0902758426991968</v>
      </c>
      <c r="E13" s="265">
        <f>Módulo1!AV21</f>
        <v>3.7307056592088546</v>
      </c>
      <c r="F13" s="275">
        <f>Módulo1!AK21</f>
        <v>4.1700552397225215</v>
      </c>
      <c r="G13" s="265">
        <f>Módulo1!AY21</f>
        <v>3.7990544279728358</v>
      </c>
      <c r="H13" s="275">
        <f>Módulo1!AS21</f>
        <v>4.3169723484760691</v>
      </c>
      <c r="I13" s="265">
        <f>Módulo1!BB21</f>
        <v>3.9234881029310045</v>
      </c>
      <c r="K13" s="268">
        <f>Módulo1!BI21</f>
        <v>3.4890589412302626</v>
      </c>
      <c r="L13" s="278">
        <f>Módulo1!BM21</f>
        <v>3.7740860725625827</v>
      </c>
      <c r="M13" s="275">
        <f>Módulo1!BW21</f>
        <v>3.9919767714543251</v>
      </c>
      <c r="N13" s="265">
        <f>Módulo1!CP21</f>
        <v>3.5862099888916075</v>
      </c>
      <c r="O13" s="275">
        <f>Módulo1!CE21</f>
        <v>4.0583987773074028</v>
      </c>
      <c r="P13" s="265">
        <f>Módulo1!CS21</f>
        <v>3.6518439453252367</v>
      </c>
      <c r="Q13" s="275">
        <f>Módulo1!CM21</f>
        <v>4.2609085485185449</v>
      </c>
      <c r="R13" s="265">
        <f>Módulo1!CV21</f>
        <v>3.8265646344252255</v>
      </c>
      <c r="T13" s="268">
        <f>Módulo1!DB21</f>
        <v>3.4420542580677216</v>
      </c>
      <c r="U13" s="271">
        <f>Módulo1!DF21</f>
        <v>3.4662621538471199</v>
      </c>
      <c r="V13" s="275">
        <f>Módulo1!DP21</f>
        <v>3.695862764419942</v>
      </c>
      <c r="W13" s="265">
        <f>Módulo1!EI21</f>
        <v>3.3585764964551275</v>
      </c>
      <c r="X13" s="275">
        <f>Módulo1!DX21</f>
        <v>3.76326760046399</v>
      </c>
      <c r="Y13" s="265">
        <f>Módulo1!EL21</f>
        <v>3.4283779919624813</v>
      </c>
      <c r="Z13" s="275">
        <f>Módulo1!EF21</f>
        <v>3.9686552311268617</v>
      </c>
      <c r="AA13" s="265">
        <f>Módulo1!EO21</f>
        <v>3.6190406209129566</v>
      </c>
      <c r="AC13" s="268">
        <f>Módulo1!EU21</f>
        <v>3.5711275849195272</v>
      </c>
      <c r="AD13" s="271">
        <f>Módulo1!EY21</f>
        <v>3.7776086212290614</v>
      </c>
      <c r="AE13" s="275">
        <f>Módulo1!FI21</f>
        <v>4.0096756412370471</v>
      </c>
      <c r="AF13" s="265">
        <f>Módulo1!GB21</f>
        <v>3.5856049827582841</v>
      </c>
      <c r="AG13" s="275">
        <f>Módulo1!FQ21</f>
        <v>3.76326760046399</v>
      </c>
      <c r="AH13" s="265">
        <f>Módulo1!GE21</f>
        <v>3.6509992029403517</v>
      </c>
      <c r="AI13" s="275">
        <f>Módulo1!FY21</f>
        <v>3.9686552311268617</v>
      </c>
      <c r="AJ13" s="265">
        <f>Módulo1!GH21</f>
        <v>3.8248572042659785</v>
      </c>
      <c r="AL13" s="268">
        <f>Módulo1!GN21</f>
        <v>3.571653183802364</v>
      </c>
      <c r="AM13" s="271">
        <f>Módulo1!GR21</f>
        <v>3.7549887680713336</v>
      </c>
      <c r="AN13" s="275">
        <f>Módulo1!HB21</f>
        <v>3.9713316523964628</v>
      </c>
      <c r="AO13" s="265">
        <f>Módulo1!HU21</f>
        <v>3.5599891112067903</v>
      </c>
      <c r="AP13" s="275">
        <f>Módulo1!HJ21</f>
        <v>4.0370733146694819</v>
      </c>
      <c r="AQ13" s="265">
        <f>Módulo1!HX21</f>
        <v>3.6261109974919301</v>
      </c>
      <c r="AR13" s="275">
        <f>Módulo1!HR21</f>
        <v>4.2375227264365263</v>
      </c>
      <c r="AS13" s="265">
        <f>Módulo1!IA21</f>
        <v>3.802607162944367</v>
      </c>
      <c r="AW13" s="268">
        <f>'Módulo 2'!O21</f>
        <v>3.4809966256319833</v>
      </c>
      <c r="AX13" s="271">
        <f>'Módulo 2'!S21</f>
        <v>3.7145302754698255</v>
      </c>
      <c r="AY13" s="275"/>
      <c r="AZ13" s="265"/>
      <c r="BA13" s="275">
        <f>'Módulo 2'!AK21</f>
        <v>4.0464075549752794</v>
      </c>
      <c r="BB13" s="265">
        <f>'Módulo 2'!AY21</f>
        <v>3.597439481216548</v>
      </c>
      <c r="BC13" s="275">
        <f>'Módulo 2'!AS21</f>
        <v>4.1729820183164632</v>
      </c>
      <c r="BD13" s="265">
        <f>'Módulo 2'!BB21</f>
        <v>3.7171108231650902</v>
      </c>
      <c r="BG13" s="268">
        <f>'Módulo 2'!BI21</f>
        <v>3.4940806788474101</v>
      </c>
      <c r="BH13" s="271">
        <f>'Módulo 2'!BM21</f>
        <v>3.7612897397667884</v>
      </c>
      <c r="BI13" s="275"/>
      <c r="BJ13" s="265"/>
      <c r="BK13" s="275">
        <f>'Módulo 2'!CE21</f>
        <v>4.0565521891541039</v>
      </c>
      <c r="BL13" s="265">
        <f>'Módulo 2'!CS21</f>
        <v>3.642544261654804</v>
      </c>
      <c r="BM13" s="275">
        <f>'Módulo 2'!CM21</f>
        <v>4.2337914798737852</v>
      </c>
      <c r="BN13" s="265">
        <f>'Módulo 2'!CV21</f>
        <v>3.7950574056610256</v>
      </c>
      <c r="BQ13" s="268">
        <f>'Módulo 2'!DB21</f>
        <v>3.0103979077221052</v>
      </c>
      <c r="BR13" s="271">
        <f>'Módulo 2'!DF21</f>
        <v>3.5338522056965536</v>
      </c>
      <c r="BS13" s="275"/>
      <c r="BT13" s="265"/>
      <c r="BU13" s="275">
        <f>'Módulo 2'!DX21</f>
        <v>3.8674928404944207</v>
      </c>
      <c r="BV13" s="265">
        <f>'Módulo 2'!EL21</f>
        <v>3.4520247386118381</v>
      </c>
      <c r="BW13" s="275">
        <f>'Módulo 2'!EF21</f>
        <v>3.9743891615012479</v>
      </c>
      <c r="BX13" s="265">
        <f>'Módulo 2'!EO21</f>
        <v>3.5518050672993313</v>
      </c>
      <c r="CA13" s="268">
        <f>'Módulo 2'!EU21</f>
        <v>3.2400105197288243</v>
      </c>
      <c r="CB13" s="271">
        <f>'Módulo 2'!DX21</f>
        <v>3.8674928404944207</v>
      </c>
      <c r="CC13" s="275"/>
      <c r="CD13" s="265"/>
      <c r="CE13" s="275">
        <f>'Módulo 2'!FQ21</f>
        <v>3.8960397494574277</v>
      </c>
      <c r="CF13" s="265">
        <f>'Módulo 2'!GE21</f>
        <v>3.5031611497043911</v>
      </c>
      <c r="CG13" s="275">
        <f>'Módulo 2'!FY21</f>
        <v>4.0255119951985598</v>
      </c>
      <c r="CH13" s="265">
        <f>'Módulo 2'!GH21</f>
        <v>3.6351924706992786</v>
      </c>
      <c r="CK13" s="268">
        <f>'Módulo 2'!GN21</f>
        <v>3.2300709729729347</v>
      </c>
      <c r="CL13" s="271">
        <f>'Módulo 2'!GR21</f>
        <v>3.8192383424000371</v>
      </c>
      <c r="CM13" s="275"/>
      <c r="CN13" s="265"/>
      <c r="CO13" s="275">
        <f>'Módulo 2'!HJ21</f>
        <v>4.0556163121075475</v>
      </c>
      <c r="CP13" s="265">
        <f>'Módulo 2'!HX21</f>
        <v>3.5809599968056629</v>
      </c>
      <c r="CQ13" s="275">
        <f>'Módulo 2'!HR21</f>
        <v>4.2123234946027033</v>
      </c>
      <c r="CR13" s="265">
        <f>'Módulo 2'!IA21</f>
        <v>3.7177592051794175</v>
      </c>
    </row>
    <row r="14" spans="2:96">
      <c r="B14" s="268">
        <f>Módulo1!O22</f>
        <v>3.5640066965266435</v>
      </c>
      <c r="C14" s="271">
        <f>Módulo1!S22</f>
        <v>3.7947598047768425</v>
      </c>
      <c r="D14" s="275">
        <f>Módulo1!AC22</f>
        <v>4.109099137000948</v>
      </c>
      <c r="E14" s="265">
        <f>Módulo1!AV22</f>
        <v>3.7505542557760725</v>
      </c>
      <c r="F14" s="275">
        <f>Módulo1!AK22</f>
        <v>4.186542882214404</v>
      </c>
      <c r="G14" s="265">
        <f>Módulo1!AY22</f>
        <v>3.8163326074677641</v>
      </c>
      <c r="H14" s="275">
        <f>Módulo1!AS22</f>
        <v>4.328989759165851</v>
      </c>
      <c r="I14" s="265">
        <f>Módulo1!BB22</f>
        <v>3.9358458181578651</v>
      </c>
      <c r="K14" s="268">
        <f>Módulo1!BI22</f>
        <v>3.5126528554722158</v>
      </c>
      <c r="L14" s="278">
        <f>Módulo1!BM22</f>
        <v>3.7872065352720119</v>
      </c>
      <c r="M14" s="275">
        <f>Módulo1!BW22</f>
        <v>4.0107731771332276</v>
      </c>
      <c r="N14" s="265">
        <f>Módulo1!CP22</f>
        <v>3.6065073708606121</v>
      </c>
      <c r="O14" s="275">
        <f>Módulo1!CE22</f>
        <v>4.0761054560046857</v>
      </c>
      <c r="P14" s="265">
        <f>Módulo1!CS22</f>
        <v>3.6709053389167918</v>
      </c>
      <c r="Q14" s="275">
        <f>Módulo1!CM22</f>
        <v>4.2738578723397147</v>
      </c>
      <c r="R14" s="265">
        <f>Módulo1!CV22</f>
        <v>3.8401642614318336</v>
      </c>
      <c r="T14" s="268">
        <f>Módulo1!DB22</f>
        <v>3.4646469196965723</v>
      </c>
      <c r="U14" s="271">
        <f>Módulo1!DF22</f>
        <v>3.4780590207730229</v>
      </c>
      <c r="V14" s="275">
        <f>Módulo1!DP22</f>
        <v>3.7149502244278247</v>
      </c>
      <c r="W14" s="265">
        <f>Módulo1!EI22</f>
        <v>3.3800701862079836</v>
      </c>
      <c r="X14" s="275">
        <f>Módulo1!DX22</f>
        <v>3.781252394042554</v>
      </c>
      <c r="Y14" s="265">
        <f>Módulo1!EL22</f>
        <v>3.4488178221603194</v>
      </c>
      <c r="Z14" s="275">
        <f>Módulo1!EF22</f>
        <v>3.9818181823817191</v>
      </c>
      <c r="AA14" s="265">
        <f>Módulo1!EO22</f>
        <v>3.6342331847092293</v>
      </c>
      <c r="AC14" s="268">
        <f>Módulo1!EU22</f>
        <v>3.5943522518811064</v>
      </c>
      <c r="AD14" s="271">
        <f>Módulo1!EY22</f>
        <v>3.7894501244529617</v>
      </c>
      <c r="AE14" s="275">
        <f>Módulo1!FI22</f>
        <v>4.0283779415076424</v>
      </c>
      <c r="AF14" s="265">
        <f>Módulo1!GB22</f>
        <v>3.6058325830999034</v>
      </c>
      <c r="AG14" s="275">
        <f>Módulo1!FQ22</f>
        <v>3.781252394042554</v>
      </c>
      <c r="AH14" s="265">
        <f>Módulo1!GE22</f>
        <v>3.6699830682239227</v>
      </c>
      <c r="AI14" s="275">
        <f>Módulo1!FY22</f>
        <v>3.9818181823817191</v>
      </c>
      <c r="AJ14" s="265">
        <f>Módulo1!GH22</f>
        <v>3.8383739462344786</v>
      </c>
      <c r="AL14" s="268">
        <f>Módulo1!GN22</f>
        <v>3.5927463291732336</v>
      </c>
      <c r="AM14" s="271">
        <f>Módulo1!GR22</f>
        <v>3.7668302712952357</v>
      </c>
      <c r="AN14" s="275">
        <f>Módulo1!HB22</f>
        <v>3.9899340168504214</v>
      </c>
      <c r="AO14" s="265">
        <f>Módulo1!HU22</f>
        <v>3.5804282802528236</v>
      </c>
      <c r="AP14" s="275">
        <f>Módulo1!HJ22</f>
        <v>4.054596740844322</v>
      </c>
      <c r="AQ14" s="265">
        <f>Módulo1!HX22</f>
        <v>3.6453306710485638</v>
      </c>
      <c r="AR14" s="275">
        <f>Módulo1!HR22</f>
        <v>4.2503368342699117</v>
      </c>
      <c r="AS14" s="265">
        <f>Módulo1!IA22</f>
        <v>3.8163791805436418</v>
      </c>
      <c r="AW14" s="268">
        <f>'Módulo 2'!O22</f>
        <v>3.5013083880677458</v>
      </c>
      <c r="AX14" s="271">
        <f>'Módulo 2'!S22</f>
        <v>3.726831318123955</v>
      </c>
      <c r="AY14" s="275"/>
      <c r="AZ14" s="265"/>
      <c r="BA14" s="275">
        <f>'Módulo 2'!AK22</f>
        <v>4.0620047007398927</v>
      </c>
      <c r="BB14" s="265">
        <f>'Módulo 2'!AY22</f>
        <v>3.6145838306892264</v>
      </c>
      <c r="BC14" s="275">
        <f>'Módulo 2'!AS22</f>
        <v>4.1861388642284894</v>
      </c>
      <c r="BD14" s="265">
        <f>'Módulo 2'!BB22</f>
        <v>3.7313991418020493</v>
      </c>
      <c r="BG14" s="268">
        <f>'Módulo 2'!BI22</f>
        <v>3.5148097635043785</v>
      </c>
      <c r="BH14" s="271">
        <f>'Módulo 2'!BM22</f>
        <v>3.7731721087489438</v>
      </c>
      <c r="BI14" s="275"/>
      <c r="BJ14" s="265"/>
      <c r="BK14" s="275">
        <f>'Módulo 2'!CE22</f>
        <v>4.071197443793233</v>
      </c>
      <c r="BL14" s="265">
        <f>'Módulo 2'!CS22</f>
        <v>3.6583954169815684</v>
      </c>
      <c r="BM14" s="275">
        <f>'Módulo 2'!CM22</f>
        <v>4.2437551061696688</v>
      </c>
      <c r="BN14" s="265">
        <f>'Módulo 2'!CV22</f>
        <v>3.8057871621009172</v>
      </c>
      <c r="BQ14" s="268">
        <f>'Módulo 2'!DB22</f>
        <v>3.0269513183974741</v>
      </c>
      <c r="BR14" s="271">
        <f>'Módulo 2'!DF22</f>
        <v>3.5461753781314491</v>
      </c>
      <c r="BS14" s="275"/>
      <c r="BT14" s="265"/>
      <c r="BU14" s="275">
        <f>'Módulo 2'!DX22</f>
        <v>3.8832899533796676</v>
      </c>
      <c r="BV14" s="265">
        <f>'Módulo 2'!EL22</f>
        <v>3.4699781194926889</v>
      </c>
      <c r="BW14" s="275">
        <f>'Módulo 2'!EF22</f>
        <v>3.9879330633783963</v>
      </c>
      <c r="BX14" s="265">
        <f>'Módulo 2'!EO22</f>
        <v>3.5673742113898608</v>
      </c>
      <c r="CA14" s="268">
        <f>'Módulo 2'!EU22</f>
        <v>3.2576604457553238</v>
      </c>
      <c r="CB14" s="271">
        <f>'Módulo 2'!DX22</f>
        <v>3.8832899533796676</v>
      </c>
      <c r="CC14" s="275"/>
      <c r="CD14" s="265"/>
      <c r="CE14" s="275">
        <f>'Módulo 2'!FQ22</f>
        <v>3.9109816927347079</v>
      </c>
      <c r="CF14" s="265">
        <f>'Módulo 2'!GE22</f>
        <v>3.5199966793858719</v>
      </c>
      <c r="CG14" s="275">
        <f>'Módulo 2'!FY22</f>
        <v>4.0378979618281035</v>
      </c>
      <c r="CH14" s="265">
        <f>'Módulo 2'!GH22</f>
        <v>3.6495571776284645</v>
      </c>
      <c r="CK14" s="268">
        <f>'Módulo 2'!GN22</f>
        <v>3.24886565350229</v>
      </c>
      <c r="CL14" s="271">
        <f>'Módulo 2'!GR22</f>
        <v>3.8318160040651015</v>
      </c>
      <c r="CM14" s="275"/>
      <c r="CN14" s="265"/>
      <c r="CO14" s="275">
        <f>'Módulo 2'!HJ22</f>
        <v>4.0720881302772494</v>
      </c>
      <c r="CP14" s="265">
        <f>'Módulo 2'!HX22</f>
        <v>3.5987839882794836</v>
      </c>
      <c r="CQ14" s="275">
        <f>'Módulo 2'!HR22</f>
        <v>4.2251183779343515</v>
      </c>
      <c r="CR14" s="265">
        <f>'Módulo 2'!IA22</f>
        <v>3.7315809056131117</v>
      </c>
    </row>
    <row r="15" spans="2:96">
      <c r="B15" s="268">
        <f>Módulo1!O23</f>
        <v>3.5846288967101838</v>
      </c>
      <c r="C15" s="271">
        <f>Módulo1!S23</f>
        <v>3.8055497004132075</v>
      </c>
      <c r="D15" s="275">
        <f>Módulo1!AC23</f>
        <v>4.1251063086985358</v>
      </c>
      <c r="E15" s="265">
        <f>Módulo1!AV23</f>
        <v>3.7673672902877944</v>
      </c>
      <c r="F15" s="275">
        <f>Módulo1!AK23</f>
        <v>4.2005515878828348</v>
      </c>
      <c r="G15" s="265">
        <f>Módulo1!AY23</f>
        <v>3.8309516096969429</v>
      </c>
      <c r="H15" s="275">
        <f>Módulo1!AS23</f>
        <v>4.339181241379797</v>
      </c>
      <c r="I15" s="265">
        <f>Módulo1!BB23</f>
        <v>3.9462751414633312</v>
      </c>
      <c r="K15" s="268">
        <f>Módulo1!BI23</f>
        <v>3.5328369033132923</v>
      </c>
      <c r="L15" s="278">
        <f>Módulo1!BM23</f>
        <v>3.7984404364458686</v>
      </c>
      <c r="M15" s="275">
        <f>Módulo1!BW23</f>
        <v>4.0268801736583555</v>
      </c>
      <c r="N15" s="265">
        <f>Módulo1!CP23</f>
        <v>3.6238402840262562</v>
      </c>
      <c r="O15" s="275">
        <f>Módulo1!CE23</f>
        <v>4.0912517551504246</v>
      </c>
      <c r="P15" s="265">
        <f>Módulo1!CS23</f>
        <v>3.6871546805659312</v>
      </c>
      <c r="Q15" s="275">
        <f>Módulo1!CM23</f>
        <v>4.2848858629389808</v>
      </c>
      <c r="R15" s="265">
        <f>Módulo1!CV23</f>
        <v>3.8517097499263846</v>
      </c>
      <c r="T15" s="268">
        <f>Módulo1!DB23</f>
        <v>3.4839892547218807</v>
      </c>
      <c r="U15" s="271">
        <f>Módulo1!DF23</f>
        <v>3.4881508213953976</v>
      </c>
      <c r="V15" s="275">
        <f>Módulo1!DP23</f>
        <v>3.7313071968501847</v>
      </c>
      <c r="W15" s="265">
        <f>Módulo1!EI23</f>
        <v>3.398489295918377</v>
      </c>
      <c r="X15" s="275">
        <f>Módulo1!DX23</f>
        <v>3.7966373031655229</v>
      </c>
      <c r="Y15" s="265">
        <f>Módulo1!EL23</f>
        <v>3.4663055648383154</v>
      </c>
      <c r="Z15" s="275">
        <f>Módulo1!EF23</f>
        <v>3.9930289028135055</v>
      </c>
      <c r="AA15" s="265">
        <f>Módulo1!EO23</f>
        <v>3.6471773333681718</v>
      </c>
      <c r="AC15" s="268">
        <f>Módulo1!EU23</f>
        <v>3.6142695051570186</v>
      </c>
      <c r="AD15" s="271">
        <f>Módulo1!EY23</f>
        <v>3.7995801098427622</v>
      </c>
      <c r="AE15" s="275">
        <f>Módulo1!FI23</f>
        <v>4.0444042256510526</v>
      </c>
      <c r="AF15" s="265">
        <f>Módulo1!GB23</f>
        <v>3.6231028621341062</v>
      </c>
      <c r="AG15" s="275">
        <f>Módulo1!FQ23</f>
        <v>3.7966373031655229</v>
      </c>
      <c r="AH15" s="265">
        <f>Módulo1!GE23</f>
        <v>3.6861633561105398</v>
      </c>
      <c r="AI15" s="275">
        <f>Módulo1!FY23</f>
        <v>3.9930289028135055</v>
      </c>
      <c r="AJ15" s="265">
        <f>Módulo1!GH23</f>
        <v>3.8498470842601638</v>
      </c>
      <c r="AL15" s="268">
        <f>Módulo1!GN23</f>
        <v>3.6108218236952268</v>
      </c>
      <c r="AM15" s="271">
        <f>Módulo1!GR23</f>
        <v>3.7769602566850362</v>
      </c>
      <c r="AN15" s="275">
        <f>Módulo1!HB23</f>
        <v>4.0058746694768574</v>
      </c>
      <c r="AO15" s="265">
        <f>Módulo1!HU23</f>
        <v>3.597888625371926</v>
      </c>
      <c r="AP15" s="275">
        <f>Módulo1!HJ23</f>
        <v>4.0695862025000364</v>
      </c>
      <c r="AQ15" s="265">
        <f>Módulo1!HX23</f>
        <v>3.6617211921489292</v>
      </c>
      <c r="AR15" s="275">
        <f>Módulo1!HR23</f>
        <v>4.2612495777214114</v>
      </c>
      <c r="AS15" s="265">
        <f>Módulo1!IA23</f>
        <v>3.8280754432485149</v>
      </c>
      <c r="AW15" s="268">
        <f>'Módulo 2'!O23</f>
        <v>3.5186857927811181</v>
      </c>
      <c r="AX15" s="271">
        <f>'Módulo 2'!S23</f>
        <v>3.7373584425591675</v>
      </c>
      <c r="AY15" s="275"/>
      <c r="AZ15" s="265"/>
      <c r="BA15" s="275">
        <f>'Módulo 2'!AK23</f>
        <v>4.0753526666227122</v>
      </c>
      <c r="BB15" s="265">
        <f>'Módulo 2'!AY23</f>
        <v>3.6292300637412547</v>
      </c>
      <c r="BC15" s="275">
        <f>'Módulo 2'!AS23</f>
        <v>4.1973740730407618</v>
      </c>
      <c r="BD15" s="265">
        <f>'Módulo 2'!BB23</f>
        <v>3.743582327901013</v>
      </c>
      <c r="BG15" s="268">
        <f>'Módulo 2'!BI23</f>
        <v>3.5325371063488209</v>
      </c>
      <c r="BH15" s="271">
        <f>'Módulo 2'!BM23</f>
        <v>3.7833375998553893</v>
      </c>
      <c r="BI15" s="275"/>
      <c r="BJ15" s="265"/>
      <c r="BK15" s="275">
        <f>'Módulo 2'!CE23</f>
        <v>4.083775506803434</v>
      </c>
      <c r="BL15" s="265">
        <f>'Módulo 2'!CS23</f>
        <v>3.6719762593597607</v>
      </c>
      <c r="BM15" s="275">
        <f>'Módulo 2'!CM23</f>
        <v>4.2522690592342487</v>
      </c>
      <c r="BN15" s="265">
        <f>'Módulo 2'!CV23</f>
        <v>3.8149418729681988</v>
      </c>
      <c r="BQ15" s="268">
        <f>'Módulo 2'!DB23</f>
        <v>3.041212773374073</v>
      </c>
      <c r="BR15" s="271">
        <f>'Módulo 2'!DF23</f>
        <v>3.5567214410389849</v>
      </c>
      <c r="BS15" s="275"/>
      <c r="BT15" s="265"/>
      <c r="BU15" s="275">
        <f>'Módulo 2'!DX23</f>
        <v>3.8968094470963535</v>
      </c>
      <c r="BV15" s="265">
        <f>'Módulo 2'!EL23</f>
        <v>3.4853488450400048</v>
      </c>
      <c r="BW15" s="275">
        <f>'Módulo 2'!EF23</f>
        <v>3.9995077907869003</v>
      </c>
      <c r="BX15" s="265">
        <f>'Módulo 2'!EO23</f>
        <v>3.5806928635739812</v>
      </c>
      <c r="CA15" s="268">
        <f>'Módulo 2'!EU23</f>
        <v>3.2728250180421421</v>
      </c>
      <c r="CB15" s="271">
        <f>'Módulo 2'!DX23</f>
        <v>3.8968094470963535</v>
      </c>
      <c r="CC15" s="275"/>
      <c r="CD15" s="265"/>
      <c r="CE15" s="275">
        <f>'Módulo 2'!FQ23</f>
        <v>3.9237556828960485</v>
      </c>
      <c r="CF15" s="265">
        <f>'Módulo 2'!GE23</f>
        <v>3.5344119815535846</v>
      </c>
      <c r="CG15" s="275">
        <f>'Módulo 2'!FY23</f>
        <v>4.0484660404597523</v>
      </c>
      <c r="CH15" s="265">
        <f>'Módulo 2'!GH23</f>
        <v>3.6618226492991397</v>
      </c>
      <c r="CK15" s="268">
        <f>'Módulo 2'!GN23</f>
        <v>3.2650305317875086</v>
      </c>
      <c r="CL15" s="271">
        <f>'Módulo 2'!GR23</f>
        <v>3.8425798566241918</v>
      </c>
      <c r="CM15" s="275"/>
      <c r="CN15" s="265"/>
      <c r="CO15" s="275">
        <f>'Módulo 2'!HJ23</f>
        <v>4.0861822289057539</v>
      </c>
      <c r="CP15" s="265">
        <f>'Módulo 2'!HX23</f>
        <v>3.614013335627202</v>
      </c>
      <c r="CQ15" s="275">
        <f>'Módulo 2'!HR23</f>
        <v>4.2360408375701724</v>
      </c>
      <c r="CR15" s="265">
        <f>'Módulo 2'!IA23</f>
        <v>3.7433683927194905</v>
      </c>
    </row>
    <row r="16" spans="2:96">
      <c r="B16" s="268">
        <f>Módulo1!O24</f>
        <v>3.6025606417527305</v>
      </c>
      <c r="C16" s="271">
        <f>Módulo1!S24</f>
        <v>3.8149664567032699</v>
      </c>
      <c r="D16" s="275">
        <f>Módulo1!AC24</f>
        <v>4.1389961968331335</v>
      </c>
      <c r="E16" s="265">
        <f>Módulo1!AV24</f>
        <v>3.7819029726900468</v>
      </c>
      <c r="F16" s="275">
        <f>Módulo1!AK24</f>
        <v>4.2126988636328946</v>
      </c>
      <c r="G16" s="265">
        <f>Módulo1!AY24</f>
        <v>3.8435787145048876</v>
      </c>
      <c r="H16" s="275">
        <f>Módulo1!AS24</f>
        <v>4.3480049757404116</v>
      </c>
      <c r="I16" s="265">
        <f>Módulo1!BB24</f>
        <v>3.9552648382104381</v>
      </c>
      <c r="K16" s="268">
        <f>Módulo1!BI24</f>
        <v>3.5504399292527911</v>
      </c>
      <c r="L16" s="278">
        <f>Módulo1!BM24</f>
        <v>3.8082481757464008</v>
      </c>
      <c r="M16" s="275">
        <f>Módulo1!BW24</f>
        <v>4.0409487741746419</v>
      </c>
      <c r="N16" s="265">
        <f>Módulo1!CP24</f>
        <v>3.6389327481046374</v>
      </c>
      <c r="O16" s="275">
        <f>Módulo1!CE24</f>
        <v>4.1044607198955925</v>
      </c>
      <c r="P16" s="265">
        <f>Módulo1!CS24</f>
        <v>3.7012822420175016</v>
      </c>
      <c r="Q16" s="275">
        <f>Módulo1!CM24</f>
        <v>4.2944668273722986</v>
      </c>
      <c r="R16" s="265">
        <f>Módulo1!CV24</f>
        <v>3.8617124260740696</v>
      </c>
      <c r="T16" s="268">
        <f>Módulo1!DB24</f>
        <v>3.5008688067796947</v>
      </c>
      <c r="U16" s="271">
        <f>Módulo1!DF24</f>
        <v>3.4969548057136701</v>
      </c>
      <c r="V16" s="275">
        <f>Módulo1!DP24</f>
        <v>3.7455945987224397</v>
      </c>
      <c r="W16" s="265">
        <f>Módulo1!EI24</f>
        <v>3.4145773629179477</v>
      </c>
      <c r="X16" s="275">
        <f>Módulo1!DX24</f>
        <v>3.8100549269134101</v>
      </c>
      <c r="Y16" s="265">
        <f>Módulo1!EL24</f>
        <v>3.4815586737175304</v>
      </c>
      <c r="Z16" s="275">
        <f>Módulo1!EF24</f>
        <v>4.0027692436666999</v>
      </c>
      <c r="AA16" s="265">
        <f>Módulo1!EO24</f>
        <v>3.6584271611200356</v>
      </c>
      <c r="AC16" s="268">
        <f>Módulo1!EU24</f>
        <v>3.6316752556814604</v>
      </c>
      <c r="AD16" s="271">
        <f>Módulo1!EY24</f>
        <v>3.8084174061641352</v>
      </c>
      <c r="AE16" s="275">
        <f>Módulo1!FI24</f>
        <v>4.0584022698607187</v>
      </c>
      <c r="AF16" s="265">
        <f>Módulo1!GB24</f>
        <v>3.6381384424697307</v>
      </c>
      <c r="AG16" s="275">
        <f>Módulo1!FQ24</f>
        <v>3.8100549269134101</v>
      </c>
      <c r="AH16" s="265">
        <f>Módulo1!GE24</f>
        <v>3.7002286037860626</v>
      </c>
      <c r="AI16" s="275">
        <f>Módulo1!FY24</f>
        <v>4.0027692436666999</v>
      </c>
      <c r="AJ16" s="265">
        <f>Módulo1!GH24</f>
        <v>3.8597855775069898</v>
      </c>
      <c r="AL16" s="268">
        <f>Módulo1!GN24</f>
        <v>3.6266095832622334</v>
      </c>
      <c r="AM16" s="271">
        <f>Módulo1!GR24</f>
        <v>3.7857975530064092</v>
      </c>
      <c r="AN16" s="275">
        <f>Módulo1!HB24</f>
        <v>4.019797923513746</v>
      </c>
      <c r="AO16" s="265">
        <f>Módulo1!HU24</f>
        <v>3.6130969573439038</v>
      </c>
      <c r="AP16" s="275">
        <f>Módulo1!HJ24</f>
        <v>4.0826583238672924</v>
      </c>
      <c r="AQ16" s="265">
        <f>Módulo1!HX24</f>
        <v>3.6759763172465809</v>
      </c>
      <c r="AR16" s="275">
        <f>Módulo1!HR24</f>
        <v>4.2707303440271565</v>
      </c>
      <c r="AS16" s="265">
        <f>Módulo1!IA24</f>
        <v>3.8382121098953155</v>
      </c>
      <c r="AW16" s="268">
        <f>'Módulo 2'!O24</f>
        <v>3.5338399692716553</v>
      </c>
      <c r="AX16" s="271">
        <f>'Módulo 2'!S24</f>
        <v>3.7465452275942757</v>
      </c>
      <c r="AY16" s="275"/>
      <c r="AZ16" s="265"/>
      <c r="BA16" s="275">
        <f>'Módulo 2'!AK24</f>
        <v>4.0869984387951588</v>
      </c>
      <c r="BB16" s="265">
        <f>'Módulo 2'!AY24</f>
        <v>3.6419887307562857</v>
      </c>
      <c r="BC16" s="275">
        <f>'Módulo 2'!AS24</f>
        <v>4.2071582764716942</v>
      </c>
      <c r="BD16" s="265">
        <f>'Módulo 2'!BB24</f>
        <v>3.7541784207096693</v>
      </c>
      <c r="BG16" s="268">
        <f>'Módulo 2'!BI24</f>
        <v>3.5479903233541537</v>
      </c>
      <c r="BH16" s="271">
        <f>'Módulo 2'!BM24</f>
        <v>3.7922062826158061</v>
      </c>
      <c r="BI16" s="275"/>
      <c r="BJ16" s="265"/>
      <c r="BK16" s="275">
        <f>'Módulo 2'!CE24</f>
        <v>4.0947852337271007</v>
      </c>
      <c r="BL16" s="265">
        <f>'Módulo 2'!CS24</f>
        <v>3.6838381825482407</v>
      </c>
      <c r="BM16" s="275">
        <f>'Módulo 2'!CM24</f>
        <v>4.2596882376815461</v>
      </c>
      <c r="BN16" s="265">
        <f>'Módulo 2'!CV24</f>
        <v>3.8229090012274334</v>
      </c>
      <c r="BQ16" s="268">
        <f>'Módulo 2'!DB24</f>
        <v>3.0537303831142171</v>
      </c>
      <c r="BR16" s="271">
        <f>'Módulo 2'!DF24</f>
        <v>3.5659247532534954</v>
      </c>
      <c r="BS16" s="275"/>
      <c r="BT16" s="265"/>
      <c r="BU16" s="275">
        <f>'Módulo 2'!DX24</f>
        <v>3.9086051905185624</v>
      </c>
      <c r="BV16" s="265">
        <f>'Módulo 2'!EL24</f>
        <v>3.4987643099933257</v>
      </c>
      <c r="BW16" s="275">
        <f>'Módulo 2'!EF24</f>
        <v>4.0095943606903699</v>
      </c>
      <c r="BX16" s="265">
        <f>'Módulo 2'!EO24</f>
        <v>3.592309228712395</v>
      </c>
      <c r="CA16" s="268">
        <f>'Módulo 2'!EU24</f>
        <v>3.2861019852836955</v>
      </c>
      <c r="CB16" s="271">
        <f>'Módulo 2'!DX24</f>
        <v>3.9086051905185624</v>
      </c>
      <c r="CC16" s="275"/>
      <c r="CD16" s="265"/>
      <c r="CE16" s="275">
        <f>'Módulo 2'!FQ24</f>
        <v>3.9348895757858648</v>
      </c>
      <c r="CF16" s="265">
        <f>'Módulo 2'!GE24</f>
        <v>3.5469954786132747</v>
      </c>
      <c r="CG16" s="275">
        <f>'Módulo 2'!FY24</f>
        <v>4.057662619756095</v>
      </c>
      <c r="CH16" s="265">
        <f>'Módulo 2'!GH24</f>
        <v>3.6725036368930524</v>
      </c>
      <c r="CK16" s="268">
        <f>'Módulo 2'!GN24</f>
        <v>3.2791960404798246</v>
      </c>
      <c r="CL16" s="271">
        <f>'Módulo 2'!GR24</f>
        <v>3.8519732289756408</v>
      </c>
      <c r="CM16" s="275"/>
      <c r="CN16" s="265"/>
      <c r="CO16" s="275">
        <f>'Módulo 2'!HJ24</f>
        <v>4.0984774143225211</v>
      </c>
      <c r="CP16" s="265">
        <f>'Módulo 2'!HX24</f>
        <v>3.6272818320990394</v>
      </c>
      <c r="CQ16" s="275">
        <f>'Módulo 2'!HR24</f>
        <v>4.2455502508292824</v>
      </c>
      <c r="CR16" s="265">
        <f>'Módulo 2'!IA24</f>
        <v>3.7536223437912262</v>
      </c>
    </row>
    <row r="17" spans="2:96">
      <c r="B17" s="268">
        <f>Módulo1!O25</f>
        <v>3.6183930643838109</v>
      </c>
      <c r="C17" s="271">
        <f>Módulo1!S25</f>
        <v>3.8233102980516094</v>
      </c>
      <c r="D17" s="275">
        <f>Módulo1!AC25</f>
        <v>4.1512393595049835</v>
      </c>
      <c r="E17" s="265">
        <f>Módulo1!AV25</f>
        <v>3.7946711023050086</v>
      </c>
      <c r="F17" s="275">
        <f>Módulo1!AK25</f>
        <v>4.2233999058478569</v>
      </c>
      <c r="G17" s="265">
        <f>Módulo1!AY25</f>
        <v>3.8546618343481511</v>
      </c>
      <c r="H17" s="275">
        <f>Módulo1!AS25</f>
        <v>4.3557681991137951</v>
      </c>
      <c r="I17" s="265">
        <f>Módulo1!BB25</f>
        <v>3.9631417942984282</v>
      </c>
      <c r="K17" s="268">
        <f>Módulo1!BI25</f>
        <v>3.5660238597242611</v>
      </c>
      <c r="L17" s="278">
        <f>Módulo1!BM25</f>
        <v>3.8169411661673576</v>
      </c>
      <c r="M17" s="275">
        <f>Módulo1!BW25</f>
        <v>4.0534207933594049</v>
      </c>
      <c r="N17" s="265">
        <f>Módulo1!CP25</f>
        <v>3.6522748743264399</v>
      </c>
      <c r="O17" s="275">
        <f>Módulo1!CE25</f>
        <v>4.1161544982327891</v>
      </c>
      <c r="P17" s="265">
        <f>Módulo1!CS25</f>
        <v>3.713754568860157</v>
      </c>
      <c r="Q17" s="275">
        <f>Módulo1!CM25</f>
        <v>4.3029206193333209</v>
      </c>
      <c r="R17" s="265">
        <f>Módulo1!CV25</f>
        <v>3.87051628928918</v>
      </c>
      <c r="T17" s="268">
        <f>Módulo1!DB25</f>
        <v>3.515820102704315</v>
      </c>
      <c r="U17" s="271">
        <f>Módulo1!DF25</f>
        <v>3.5047529543511002</v>
      </c>
      <c r="V17" s="275">
        <f>Módulo1!DP25</f>
        <v>3.7582609712520556</v>
      </c>
      <c r="W17" s="265">
        <f>Módulo1!EI25</f>
        <v>3.4288392165327846</v>
      </c>
      <c r="X17" s="275">
        <f>Módulo1!DX25</f>
        <v>3.8219338960593574</v>
      </c>
      <c r="Y17" s="265">
        <f>Módulo1!EL25</f>
        <v>3.4950635099974803</v>
      </c>
      <c r="Z17" s="275">
        <f>Módulo1!EF25</f>
        <v>4.0113641620687712</v>
      </c>
      <c r="AA17" s="265">
        <f>Módulo1!EO25</f>
        <v>3.6683565804912353</v>
      </c>
      <c r="AC17" s="268">
        <f>Módulo1!EU25</f>
        <v>3.6471109822765824</v>
      </c>
      <c r="AD17" s="271">
        <f>Módulo1!EY25</f>
        <v>3.8162450609821983</v>
      </c>
      <c r="AE17" s="275">
        <f>Módulo1!FI25</f>
        <v>4.0708116913772869</v>
      </c>
      <c r="AF17" s="265">
        <f>Módulo1!GB25</f>
        <v>3.6514284199065856</v>
      </c>
      <c r="AG17" s="275">
        <f>Módulo1!FQ25</f>
        <v>3.8219338960593574</v>
      </c>
      <c r="AH17" s="265">
        <f>Módulo1!GE25</f>
        <v>3.7126441154327843</v>
      </c>
      <c r="AI17" s="275">
        <f>Módulo1!FY25</f>
        <v>4.0113641620687712</v>
      </c>
      <c r="AJ17" s="265">
        <f>Módulo1!GH25</f>
        <v>3.8685317795638059</v>
      </c>
      <c r="AL17" s="268">
        <f>Módulo1!GN25</f>
        <v>3.6406051842136491</v>
      </c>
      <c r="AM17" s="271">
        <f>Módulo1!GR25</f>
        <v>3.7936252078244723</v>
      </c>
      <c r="AN17" s="275">
        <f>Módulo1!HB25</f>
        <v>4.0321410460917937</v>
      </c>
      <c r="AO17" s="265">
        <f>Módulo1!HU25</f>
        <v>3.6265454191770736</v>
      </c>
      <c r="AP17" s="275">
        <f>Módulo1!HJ25</f>
        <v>4.0942309012975571</v>
      </c>
      <c r="AQ17" s="265">
        <f>Módulo1!HX25</f>
        <v>3.6885650887023997</v>
      </c>
      <c r="AR17" s="275">
        <f>Módulo1!HR25</f>
        <v>4.279095667284599</v>
      </c>
      <c r="AS17" s="265">
        <f>Módulo1!IA25</f>
        <v>3.8471365442270216</v>
      </c>
      <c r="AW17" s="268">
        <f>'Módulo 2'!O25</f>
        <v>3.5472537105420097</v>
      </c>
      <c r="AX17" s="271">
        <f>'Módulo 2'!S25</f>
        <v>3.7546848009145886</v>
      </c>
      <c r="AY17" s="275"/>
      <c r="AZ17" s="265"/>
      <c r="BA17" s="275">
        <f>'Módulo 2'!AK25</f>
        <v>4.0973126454269977</v>
      </c>
      <c r="BB17" s="265">
        <f>'Módulo 2'!AY25</f>
        <v>3.6532729263978347</v>
      </c>
      <c r="BC17" s="275">
        <f>'Módulo 2'!AS25</f>
        <v>4.2158096244906345</v>
      </c>
      <c r="BD17" s="265">
        <f>'Módulo 2'!BB25</f>
        <v>3.7635371180691553</v>
      </c>
      <c r="BG17" s="268">
        <f>'Módulo 2'!BI25</f>
        <v>3.5616634548475741</v>
      </c>
      <c r="BH17" s="271">
        <f>'Módulo 2'!BM25</f>
        <v>3.8000620583945461</v>
      </c>
      <c r="BI17" s="275"/>
      <c r="BJ17" s="265"/>
      <c r="BK17" s="275">
        <f>'Módulo 2'!CE25</f>
        <v>4.1045653009129683</v>
      </c>
      <c r="BL17" s="265">
        <f>'Módulo 2'!CS25</f>
        <v>3.694354840819376</v>
      </c>
      <c r="BM17" s="275">
        <f>'Módulo 2'!CM25</f>
        <v>4.2662525340714836</v>
      </c>
      <c r="BN17" s="265">
        <f>'Módulo 2'!CV25</f>
        <v>3.8299500661136112</v>
      </c>
      <c r="BQ17" s="268">
        <f>'Módulo 2'!DB25</f>
        <v>3.0648772711801557</v>
      </c>
      <c r="BR17" s="271">
        <f>'Módulo 2'!DF25</f>
        <v>3.5740789698018798</v>
      </c>
      <c r="BS17" s="275"/>
      <c r="BT17" s="265"/>
      <c r="BU17" s="275">
        <f>'Módulo 2'!DX25</f>
        <v>3.9190524809298029</v>
      </c>
      <c r="BV17" s="265">
        <f>'Módulo 2'!EL25</f>
        <v>3.5106497776797214</v>
      </c>
      <c r="BW17" s="275">
        <f>'Módulo 2'!EF25</f>
        <v>4.0185182357537208</v>
      </c>
      <c r="BX17" s="265">
        <f>'Módulo 2'!EO25</f>
        <v>3.6025945570318996</v>
      </c>
      <c r="CA17" s="268">
        <f>'Módulo 2'!EU25</f>
        <v>3.2978977372275042</v>
      </c>
      <c r="CB17" s="271">
        <f>'Módulo 2'!DX25</f>
        <v>3.9190524809298029</v>
      </c>
      <c r="CC17" s="275"/>
      <c r="CD17" s="265"/>
      <c r="CE17" s="275">
        <f>'Módulo 2'!FQ25</f>
        <v>3.9447409532372695</v>
      </c>
      <c r="CF17" s="265">
        <f>'Módulo 2'!GE25</f>
        <v>3.5581458448535113</v>
      </c>
      <c r="CG17" s="275">
        <f>'Módulo 2'!FY25</f>
        <v>4.0657892054888007</v>
      </c>
      <c r="CH17" s="265">
        <f>'Módulo 2'!GH25</f>
        <v>3.6819479714401537</v>
      </c>
      <c r="CK17" s="268">
        <f>'Módulo 2'!GN25</f>
        <v>3.2917912167114176</v>
      </c>
      <c r="CL17" s="271">
        <f>'Módulo 2'!GR25</f>
        <v>3.8602958404972347</v>
      </c>
      <c r="CM17" s="275"/>
      <c r="CN17" s="265"/>
      <c r="CO17" s="275">
        <f>'Módulo 2'!HJ25</f>
        <v>4.1093657473584466</v>
      </c>
      <c r="CP17" s="265">
        <f>'Módulo 2'!HX25</f>
        <v>3.6390183754383449</v>
      </c>
      <c r="CQ17" s="275">
        <f>'Módulo 2'!HR25</f>
        <v>4.253956956000815</v>
      </c>
      <c r="CR17" s="265">
        <f>'Módulo 2'!IA25</f>
        <v>3.7626806811163647</v>
      </c>
    </row>
    <row r="18" spans="2:96">
      <c r="B18" s="268">
        <f>Módulo1!O26</f>
        <v>3.6325440542373646</v>
      </c>
      <c r="C18" s="271">
        <f>Módulo1!S26</f>
        <v>3.8307934940235926</v>
      </c>
      <c r="D18" s="275">
        <f>Módulo1!AC26</f>
        <v>4.1621672249929809</v>
      </c>
      <c r="E18" s="265">
        <f>Módulo1!AV26</f>
        <v>3.8060302415808778</v>
      </c>
      <c r="F18" s="275">
        <f>Módulo1!AK26</f>
        <v>4.2329467981532378</v>
      </c>
      <c r="G18" s="265">
        <f>Módulo1!AY26</f>
        <v>3.8645155543353469</v>
      </c>
      <c r="H18" s="275">
        <f>Módulo1!AS26</f>
        <v>4.3626865549630027</v>
      </c>
      <c r="I18" s="265">
        <f>Módulo1!BB26</f>
        <v>3.9701348773615335</v>
      </c>
      <c r="K18" s="268">
        <f>Módulo1!BI26</f>
        <v>3.5799868377783763</v>
      </c>
      <c r="L18" s="278">
        <f>Módulo1!BM26</f>
        <v>3.824739666957476</v>
      </c>
      <c r="M18" s="275">
        <f>Módulo1!BW26</f>
        <v>4.0646095767508736</v>
      </c>
      <c r="N18" s="265">
        <f>Módulo1!CP26</f>
        <v>3.6642134669965722</v>
      </c>
      <c r="O18" s="275">
        <f>Módulo1!CE26</f>
        <v>4.1266320601335007</v>
      </c>
      <c r="P18" s="265">
        <f>Módulo1!CS26</f>
        <v>3.7249013391661587</v>
      </c>
      <c r="Q18" s="275">
        <f>Módulo1!CM26</f>
        <v>4.31047283602026</v>
      </c>
      <c r="R18" s="265">
        <f>Módulo1!CV26</f>
        <v>3.8783634425066822</v>
      </c>
      <c r="T18" s="268">
        <f>Módulo1!DB26</f>
        <v>3.5292222342925816</v>
      </c>
      <c r="U18" s="271">
        <f>Módulo1!DF26</f>
        <v>3.5117445572227797</v>
      </c>
      <c r="V18" s="275">
        <f>Módulo1!DP26</f>
        <v>3.7696244343984064</v>
      </c>
      <c r="W18" s="265">
        <f>Módulo1!EI26</f>
        <v>3.4416330167819336</v>
      </c>
      <c r="X18" s="275">
        <f>Módulo1!DX26</f>
        <v>3.8325777781896306</v>
      </c>
      <c r="Y18" s="265">
        <f>Módulo1!EL26</f>
        <v>3.5071646635425497</v>
      </c>
      <c r="Z18" s="275">
        <f>Módulo1!EF26</f>
        <v>4.019042864958009</v>
      </c>
      <c r="AA18" s="265">
        <f>Módulo1!EO26</f>
        <v>3.6772294655406386</v>
      </c>
      <c r="AC18" s="268">
        <f>Módulo1!EU26</f>
        <v>3.66096148016236</v>
      </c>
      <c r="AD18" s="271">
        <f>Módulo1!EY26</f>
        <v>3.823263118273617</v>
      </c>
      <c r="AE18" s="275">
        <f>Módulo1!FI26</f>
        <v>4.0819442767824352</v>
      </c>
      <c r="AF18" s="265">
        <f>Módulo1!GB26</f>
        <v>3.6633188362482518</v>
      </c>
      <c r="AG18" s="275">
        <f>Módulo1!FQ26</f>
        <v>3.8325777781896306</v>
      </c>
      <c r="AH18" s="265">
        <f>Módulo1!GE26</f>
        <v>3.723738648198236</v>
      </c>
      <c r="AI18" s="275">
        <f>Módulo1!FY26</f>
        <v>4.019042864958009</v>
      </c>
      <c r="AJ18" s="265">
        <f>Módulo1!GH26</f>
        <v>3.8763266015991507</v>
      </c>
      <c r="AL18" s="268">
        <f>Módulo1!GN26</f>
        <v>3.653160214581388</v>
      </c>
      <c r="AM18" s="271">
        <f>Módulo1!GR26</f>
        <v>3.8006432651158888</v>
      </c>
      <c r="AN18" s="275">
        <f>Módulo1!HB26</f>
        <v>4.0432141570746589</v>
      </c>
      <c r="AO18" s="265">
        <f>Módulo1!HU26</f>
        <v>3.6385823427826756</v>
      </c>
      <c r="AP18" s="275">
        <f>Módulo1!HJ26</f>
        <v>4.1045998221269926</v>
      </c>
      <c r="AQ18" s="265">
        <f>Módulo1!HX26</f>
        <v>3.6998190385642702</v>
      </c>
      <c r="AR18" s="275">
        <f>Módulo1!HR26</f>
        <v>4.2865688021382242</v>
      </c>
      <c r="AS18" s="265">
        <f>Módulo1!IA26</f>
        <v>3.8550932880372417</v>
      </c>
      <c r="AW18" s="268">
        <f>'Módulo 2'!O26</f>
        <v>3.5592694697829703</v>
      </c>
      <c r="AX18" s="271">
        <f>'Módulo 2'!S26</f>
        <v>3.761984399830486</v>
      </c>
      <c r="AY18" s="275"/>
      <c r="AZ18" s="265"/>
      <c r="BA18" s="275">
        <f>'Módulo 2'!AK26</f>
        <v>4.1065577893074527</v>
      </c>
      <c r="BB18" s="265">
        <f>'Módulo 2'!AY26</f>
        <v>3.66337484963339</v>
      </c>
      <c r="BC18" s="275">
        <f>'Módulo 2'!AS26</f>
        <v>4.2235529990086054</v>
      </c>
      <c r="BD18" s="265">
        <f>'Módulo 2'!BB26</f>
        <v>3.7719052849649062</v>
      </c>
      <c r="BG18" s="268">
        <f>'Módulo 2'!BI26</f>
        <v>3.5739069496013123</v>
      </c>
      <c r="BH18" s="271">
        <f>'Módulo 2'!BM26</f>
        <v>3.8071055840357295</v>
      </c>
      <c r="BI18" s="275"/>
      <c r="BJ18" s="265"/>
      <c r="BK18" s="275">
        <f>'Módulo 2'!CE26</f>
        <v>4.1133560189875018</v>
      </c>
      <c r="BL18" s="265">
        <f>'Módulo 2'!CS26</f>
        <v>3.7037909259870907</v>
      </c>
      <c r="BM18" s="275">
        <f>'Módulo 2'!CM26</f>
        <v>4.2721315105833986</v>
      </c>
      <c r="BN18" s="265">
        <f>'Módulo 2'!CV26</f>
        <v>3.8362496735533109</v>
      </c>
      <c r="BQ18" s="268">
        <f>'Módulo 2'!DB26</f>
        <v>3.0749188244919097</v>
      </c>
      <c r="BR18" s="271">
        <f>'Módulo 2'!DF26</f>
        <v>3.5813917008178962</v>
      </c>
      <c r="BS18" s="275"/>
      <c r="BT18" s="265"/>
      <c r="BU18" s="275">
        <f>'Módulo 2'!DX26</f>
        <v>3.9284171317965115</v>
      </c>
      <c r="BV18" s="265">
        <f>'Módulo 2'!EL26</f>
        <v>3.5213065396487284</v>
      </c>
      <c r="BW18" s="275">
        <f>'Módulo 2'!EF26</f>
        <v>4.0265096430995388</v>
      </c>
      <c r="BX18" s="265">
        <f>'Módulo 2'!EO26</f>
        <v>3.6118116679004086</v>
      </c>
      <c r="CA18" s="268">
        <f>'Módulo 2'!EU26</f>
        <v>3.3085009611430323</v>
      </c>
      <c r="CB18" s="271">
        <f>'Módulo 2'!DX26</f>
        <v>3.9284171317965115</v>
      </c>
      <c r="CC18" s="275"/>
      <c r="CD18" s="265"/>
      <c r="CE18" s="275">
        <f>'Módulo 2'!FQ26</f>
        <v>3.9535630210339732</v>
      </c>
      <c r="CF18" s="265">
        <f>'Módulo 2'!GE26</f>
        <v>3.5681454394156051</v>
      </c>
      <c r="CG18" s="275">
        <f>'Módulo 2'!FY26</f>
        <v>4.073058757586228</v>
      </c>
      <c r="CH18" s="265">
        <f>'Módulo 2'!GH26</f>
        <v>3.6904014259423468</v>
      </c>
      <c r="CK18" s="268">
        <f>'Módulo 2'!GN26</f>
        <v>3.3031211029774417</v>
      </c>
      <c r="CL18" s="271">
        <f>'Módulo 2'!GR26</f>
        <v>3.8677595887368219</v>
      </c>
      <c r="CM18" s="275"/>
      <c r="CN18" s="265"/>
      <c r="CO18" s="275">
        <f>'Módulo 2'!HJ26</f>
        <v>4.1191248317430151</v>
      </c>
      <c r="CP18" s="265">
        <f>'Módulo 2'!HX26</f>
        <v>3.6495263901045139</v>
      </c>
      <c r="CQ18" s="275">
        <f>'Módulo 2'!HR26</f>
        <v>4.2614801930021819</v>
      </c>
      <c r="CR18" s="265">
        <f>'Módulo 2'!IA26</f>
        <v>3.7707819286964153</v>
      </c>
    </row>
    <row r="19" spans="2:96">
      <c r="B19" s="268">
        <f>Módulo1!O27</f>
        <v>3.6453196044635985</v>
      </c>
      <c r="C19" s="271">
        <f>Módulo1!S27</f>
        <v>3.8375715400501584</v>
      </c>
      <c r="D19" s="275">
        <f>Módulo1!AC27</f>
        <v>4.1720217070996242</v>
      </c>
      <c r="E19" s="265">
        <f>Módulo1!AV27</f>
        <v>3.8162417508506716</v>
      </c>
      <c r="F19" s="275">
        <f>Módulo1!AK27</f>
        <v>4.2415525175018765</v>
      </c>
      <c r="G19" s="265">
        <f>Módulo1!AY27</f>
        <v>3.8733688943205751</v>
      </c>
      <c r="H19" s="275">
        <f>Módulo1!AS27</f>
        <v>4.3689169751109693</v>
      </c>
      <c r="I19" s="265">
        <f>Módulo1!BB27</f>
        <v>3.9764102534347017</v>
      </c>
      <c r="K19" s="268">
        <f>Módulo1!BI27</f>
        <v>3.5926210037365323</v>
      </c>
      <c r="L19" s="278">
        <f>Módulo1!BM27</f>
        <v>3.8318050776849804</v>
      </c>
      <c r="M19" s="275">
        <f>Módulo1!BW27</f>
        <v>4.0747452578299788</v>
      </c>
      <c r="N19" s="265">
        <f>Módulo1!CP27</f>
        <v>3.6750027033646768</v>
      </c>
      <c r="O19" s="275">
        <f>Módulo1!CE27</f>
        <v>4.1361127010823076</v>
      </c>
      <c r="P19" s="265">
        <f>Módulo1!CS27</f>
        <v>3.7349638813353656</v>
      </c>
      <c r="Q19" s="275">
        <f>Módulo1!CM27</f>
        <v>4.317288356941182</v>
      </c>
      <c r="R19" s="265">
        <f>Módulo1!CV27</f>
        <v>3.8854304765702232</v>
      </c>
      <c r="T19" s="268">
        <f>Módulo1!DB27</f>
        <v>3.5413535929224658</v>
      </c>
      <c r="U19" s="271">
        <f>Módulo1!DF27</f>
        <v>3.5180755492410483</v>
      </c>
      <c r="V19" s="275">
        <f>Módulo1!DP27</f>
        <v>3.7799186309958581</v>
      </c>
      <c r="W19" s="265">
        <f>Módulo1!EI27</f>
        <v>3.4532218829646109</v>
      </c>
      <c r="X19" s="275">
        <f>Módulo1!DX27</f>
        <v>3.8422092456875325</v>
      </c>
      <c r="Y19" s="265">
        <f>Módulo1!EL27</f>
        <v>3.5181149805057497</v>
      </c>
      <c r="Z19" s="275">
        <f>Módulo1!EF27</f>
        <v>4.0259728769102505</v>
      </c>
      <c r="AA19" s="265">
        <f>Módulo1!EO27</f>
        <v>3.68523876226008</v>
      </c>
      <c r="AC19" s="268">
        <f>Módulo1!EU27</f>
        <v>3.6735098232806109</v>
      </c>
      <c r="AD19" s="271">
        <f>Módulo1!EY27</f>
        <v>3.8296180651307541</v>
      </c>
      <c r="AE19" s="275">
        <f>Módulo1!FI27</f>
        <v>4.0920290142389826</v>
      </c>
      <c r="AF19" s="265">
        <f>Módulo1!GB27</f>
        <v>3.6740632807319784</v>
      </c>
      <c r="AG19" s="275">
        <f>Módulo1!FQ27</f>
        <v>3.8422092456875325</v>
      </c>
      <c r="AH19" s="265">
        <f>Módulo1!GE27</f>
        <v>3.7337528273177765</v>
      </c>
      <c r="AI19" s="275">
        <f>Módulo1!FY27</f>
        <v>4.0259728769102505</v>
      </c>
      <c r="AJ19" s="265">
        <f>Módulo1!GH27</f>
        <v>3.8833457431787148</v>
      </c>
      <c r="AL19" s="268">
        <f>Módulo1!GN27</f>
        <v>3.6645329576760011</v>
      </c>
      <c r="AM19" s="271">
        <f>Módulo1!GR27</f>
        <v>3.8069982119730268</v>
      </c>
      <c r="AN19" s="275">
        <f>Módulo1!HB27</f>
        <v>4.0532450205477479</v>
      </c>
      <c r="AO19" s="265">
        <f>Módulo1!HU27</f>
        <v>3.6494630846673877</v>
      </c>
      <c r="AP19" s="275">
        <f>Módulo1!HJ27</f>
        <v>4.1139821201857769</v>
      </c>
      <c r="AQ19" s="265">
        <f>Módulo1!HX27</f>
        <v>3.7099809120055784</v>
      </c>
      <c r="AR19" s="275">
        <f>Módulo1!HR27</f>
        <v>4.2933129152184248</v>
      </c>
      <c r="AS19" s="265">
        <f>Módulo1!IA27</f>
        <v>3.8622607579690684</v>
      </c>
      <c r="AW19" s="268">
        <f>'Módulo 2'!O27</f>
        <v>3.5701387486997973</v>
      </c>
      <c r="AX19" s="271">
        <f>'Módulo 2'!S27</f>
        <v>3.7685958239472561</v>
      </c>
      <c r="AY19" s="275"/>
      <c r="AZ19" s="265"/>
      <c r="BA19" s="275">
        <f>'Módulo 2'!AK27</f>
        <v>4.1149264362354518</v>
      </c>
      <c r="BB19" s="265">
        <f>'Módulo 2'!AY27</f>
        <v>3.672508597682282</v>
      </c>
      <c r="BC19" s="275">
        <f>'Módulo 2'!AS27</f>
        <v>4.2305530772577269</v>
      </c>
      <c r="BD19" s="265">
        <f>'Módulo 2'!BB27</f>
        <v>3.7794634865850854</v>
      </c>
      <c r="BG19" s="268">
        <f>'Módulo 2'!BI27</f>
        <v>3.584978183444735</v>
      </c>
      <c r="BH19" s="271">
        <f>'Módulo 2'!BM27</f>
        <v>3.8134838015601487</v>
      </c>
      <c r="BI19" s="275"/>
      <c r="BJ19" s="265"/>
      <c r="BK19" s="275">
        <f>'Módulo 2'!CE27</f>
        <v>4.1213339767473594</v>
      </c>
      <c r="BL19" s="265">
        <f>'Módulo 2'!CS27</f>
        <v>3.7123406518273896</v>
      </c>
      <c r="BM19" s="275">
        <f>'Módulo 2'!CM27</f>
        <v>4.2774493373859528</v>
      </c>
      <c r="BN19" s="265">
        <f>'Módulo 2'!CV27</f>
        <v>3.8419428499832007</v>
      </c>
      <c r="BQ19" s="268">
        <f>'Módulo 2'!DB27</f>
        <v>3.0840504777024322</v>
      </c>
      <c r="BR19" s="271">
        <f>'Módulo 2'!DF27</f>
        <v>3.5880150189968512</v>
      </c>
      <c r="BS19" s="275"/>
      <c r="BT19" s="265"/>
      <c r="BU19" s="275">
        <f>'Módulo 2'!DX27</f>
        <v>3.9368941401410118</v>
      </c>
      <c r="BV19" s="265">
        <f>'Módulo 2'!EL27</f>
        <v>3.5309556759373519</v>
      </c>
      <c r="BW19" s="275">
        <f>'Módulo 2'!EF27</f>
        <v>4.0337372863442962</v>
      </c>
      <c r="BX19" s="265">
        <f>'Módulo 2'!EO27</f>
        <v>3.6201532797697444</v>
      </c>
      <c r="CA19" s="268">
        <f>'Módulo 2'!EU27</f>
        <v>3.3181239947096697</v>
      </c>
      <c r="CB19" s="271">
        <f>'Módulo 2'!DX27</f>
        <v>3.9368941401410118</v>
      </c>
      <c r="CC19" s="275"/>
      <c r="CD19" s="265"/>
      <c r="CE19" s="275">
        <f>'Módulo 2'!FQ27</f>
        <v>3.9615414846251751</v>
      </c>
      <c r="CF19" s="265">
        <f>'Módulo 2'!GE27</f>
        <v>3.5772013957984878</v>
      </c>
      <c r="CG19" s="275">
        <f>'Módulo 2'!FY27</f>
        <v>4.0796271213184863</v>
      </c>
      <c r="CH19" s="265">
        <f>'Módulo 2'!GH27</f>
        <v>3.6980439183777438</v>
      </c>
      <c r="CK19" s="268">
        <f>'Módulo 2'!GN27</f>
        <v>3.3134102424377407</v>
      </c>
      <c r="CL19" s="271">
        <f>'Módulo 2'!GR27</f>
        <v>3.8745196868848502</v>
      </c>
      <c r="CM19" s="275"/>
      <c r="CN19" s="265"/>
      <c r="CO19" s="275">
        <f>'Módulo 2'!HJ27</f>
        <v>4.1279582597885387</v>
      </c>
      <c r="CP19" s="265">
        <f>'Módulo 2'!HX27</f>
        <v>3.6590282289519509</v>
      </c>
      <c r="CQ19" s="275">
        <f>'Módulo 2'!HR27</f>
        <v>4.2682804324833894</v>
      </c>
      <c r="CR19" s="265">
        <f>'Módulo 2'!IA27</f>
        <v>3.7781005361778774</v>
      </c>
    </row>
    <row r="20" spans="2:96">
      <c r="B20" s="268">
        <f>Módulo1!O28</f>
        <v>3.6569502762497441</v>
      </c>
      <c r="C20" s="271">
        <f>Módulo1!S28</f>
        <v>3.8437616699882282</v>
      </c>
      <c r="D20" s="275">
        <f>Módulo1!AC28</f>
        <v>4.1809845794336837</v>
      </c>
      <c r="E20" s="265">
        <f>Módulo1!AV28</f>
        <v>3.8255017525903265</v>
      </c>
      <c r="F20" s="275">
        <f>Módulo1!AK28</f>
        <v>4.249376952360679</v>
      </c>
      <c r="G20" s="265">
        <f>Módulo1!AY28</f>
        <v>3.8813935206499424</v>
      </c>
      <c r="H20" s="275">
        <f>Módulo1!AS28</f>
        <v>4.3745770722996014</v>
      </c>
      <c r="I20" s="265">
        <f>Módulo1!BB28</f>
        <v>3.9820921792753352</v>
      </c>
      <c r="K20" s="268">
        <f>Módulo1!BI28</f>
        <v>3.6041469043154359</v>
      </c>
      <c r="L20" s="278">
        <f>Módulo1!BM28</f>
        <v>3.8382591184097872</v>
      </c>
      <c r="M20" s="275">
        <f>Módulo1!BW28</f>
        <v>4.0840017264043764</v>
      </c>
      <c r="N20" s="265">
        <f>Módulo1!CP28</f>
        <v>3.6848342736015058</v>
      </c>
      <c r="O20" s="275">
        <f>Módulo1!CE28</f>
        <v>4.144761930724413</v>
      </c>
      <c r="P20" s="265">
        <f>Módulo1!CS28</f>
        <v>3.7441239921938361</v>
      </c>
      <c r="Q20" s="275">
        <f>Módulo1!CM28</f>
        <v>4.3234912214762042</v>
      </c>
      <c r="R20" s="265">
        <f>Módulo1!CV28</f>
        <v>3.8918499961931778</v>
      </c>
      <c r="T20" s="268">
        <f>Módulo1!DB28</f>
        <v>3.5524244981231186</v>
      </c>
      <c r="U20" s="271">
        <f>Módulo1!DF28</f>
        <v>3.523855920703407</v>
      </c>
      <c r="V20" s="275">
        <f>Módulo1!DP28</f>
        <v>3.7893201046688221</v>
      </c>
      <c r="W20" s="265">
        <f>Módulo1!EI28</f>
        <v>3.4638046736673811</v>
      </c>
      <c r="X20" s="275">
        <f>Módulo1!DX28</f>
        <v>3.8509963601424952</v>
      </c>
      <c r="Y20" s="265">
        <f>Módulo1!EL28</f>
        <v>3.528105349208293</v>
      </c>
      <c r="Z20" s="275">
        <f>Módulo1!EF28</f>
        <v>4.0322802319791293</v>
      </c>
      <c r="AA20" s="265">
        <f>Módulo1!EO28</f>
        <v>3.6925296834104864</v>
      </c>
      <c r="AC20" s="268">
        <f>Módulo1!EU28</f>
        <v>3.6849701980392586</v>
      </c>
      <c r="AD20" s="271">
        <f>Módulo1!EY28</f>
        <v>3.8354203080259892</v>
      </c>
      <c r="AE20" s="275">
        <f>Módulo1!FI28</f>
        <v>4.1012389278771328</v>
      </c>
      <c r="AF20" s="265">
        <f>Módulo1!GB28</f>
        <v>3.6838529799488806</v>
      </c>
      <c r="AG20" s="275">
        <f>Módulo1!FQ28</f>
        <v>3.8509963601424952</v>
      </c>
      <c r="AH20" s="265">
        <f>Módulo1!GE28</f>
        <v>3.7428678998539024</v>
      </c>
      <c r="AI20" s="275">
        <f>Módulo1!FY28</f>
        <v>4.0322802319791293</v>
      </c>
      <c r="AJ20" s="265">
        <f>Módulo1!GH28</f>
        <v>3.8897211246972097</v>
      </c>
      <c r="AL20" s="268">
        <f>Módulo1!GN28</f>
        <v>3.6749186095995805</v>
      </c>
      <c r="AM20" s="271">
        <f>Módulo1!GR28</f>
        <v>3.8128004548682615</v>
      </c>
      <c r="AN20" s="275">
        <f>Módulo1!HB28</f>
        <v>4.0624057357436154</v>
      </c>
      <c r="AO20" s="265">
        <f>Módulo1!HU28</f>
        <v>3.6593802655340322</v>
      </c>
      <c r="AP20" s="275">
        <f>Módulo1!HJ28</f>
        <v>4.1225415977879214</v>
      </c>
      <c r="AQ20" s="265">
        <f>Módulo1!HX28</f>
        <v>3.7192336143760842</v>
      </c>
      <c r="AR20" s="275">
        <f>Módulo1!HR28</f>
        <v>4.2994507567419697</v>
      </c>
      <c r="AS20" s="265">
        <f>Módulo1!IA28</f>
        <v>3.868772961913109</v>
      </c>
      <c r="AW20" s="268">
        <f>'Módulo 2'!O28</f>
        <v>3.5800515526886909</v>
      </c>
      <c r="AX20" s="271">
        <f>'Módulo 2'!S28</f>
        <v>3.7746335142544174</v>
      </c>
      <c r="AY20" s="275"/>
      <c r="AZ20" s="265"/>
      <c r="BA20" s="275">
        <f>'Módulo 2'!AK28</f>
        <v>4.1225639388528457</v>
      </c>
      <c r="BB20" s="265">
        <f>'Módulo 2'!AY28</f>
        <v>3.6808356009886221</v>
      </c>
      <c r="BC20" s="275">
        <f>'Módulo 2'!AS28</f>
        <v>4.2369339660679284</v>
      </c>
      <c r="BD20" s="265">
        <f>'Módulo 2'!BB28</f>
        <v>3.7863476588050391</v>
      </c>
      <c r="BG20" s="268">
        <f>'Módulo 2'!BI28</f>
        <v>3.595071595162433</v>
      </c>
      <c r="BH20" s="271">
        <f>'Módulo 2'!BM28</f>
        <v>3.8193074644772262</v>
      </c>
      <c r="BI20" s="275"/>
      <c r="BJ20" s="265"/>
      <c r="BK20" s="275">
        <f>'Módulo 2'!CE28</f>
        <v>4.1286326831324995</v>
      </c>
      <c r="BL20" s="265">
        <f>'Módulo 2'!CS28</f>
        <v>3.72015065110996</v>
      </c>
      <c r="BM20" s="275">
        <f>'Módulo 2'!CM28</f>
        <v>4.282299598770507</v>
      </c>
      <c r="BN20" s="265">
        <f>'Módulo 2'!CV28</f>
        <v>3.8471312517743446</v>
      </c>
      <c r="BQ20" s="268">
        <f>'Módulo 2'!DB28</f>
        <v>3.0924202759915511</v>
      </c>
      <c r="BR20" s="271">
        <f>'Módulo 2'!DF28</f>
        <v>3.5940635712095097</v>
      </c>
      <c r="BS20" s="275"/>
      <c r="BT20" s="265"/>
      <c r="BU20" s="275">
        <f>'Módulo 2'!DX28</f>
        <v>3.9446306956070285</v>
      </c>
      <c r="BV20" s="265">
        <f>'Módulo 2'!EL28</f>
        <v>3.5397641025559157</v>
      </c>
      <c r="BW20" s="275">
        <f>'Módulo 2'!EF28</f>
        <v>4.0403283812636985</v>
      </c>
      <c r="BX20" s="265">
        <f>'Módulo 2'!EO28</f>
        <v>3.6277648072113999</v>
      </c>
      <c r="CA20" s="268">
        <f>'Módulo 2'!EU28</f>
        <v>3.3269275010495978</v>
      </c>
      <c r="CB20" s="271">
        <f>'Módulo 2'!DX28</f>
        <v>3.9446306956070285</v>
      </c>
      <c r="CC20" s="275"/>
      <c r="CD20" s="265"/>
      <c r="CE20" s="275">
        <f>'Módulo 2'!FQ28</f>
        <v>3.9688164886219464</v>
      </c>
      <c r="CF20" s="265">
        <f>'Módulo 2'!GE28</f>
        <v>3.5854700678053768</v>
      </c>
      <c r="CG20" s="275">
        <f>'Módulo 2'!FY28</f>
        <v>4.0856116788226746</v>
      </c>
      <c r="CH20" s="265">
        <f>'Módulo 2'!GH28</f>
        <v>3.7050110028832854</v>
      </c>
      <c r="CK20" s="268">
        <f>'Módulo 2'!GN28</f>
        <v>3.3228286536264857</v>
      </c>
      <c r="CL20" s="271">
        <f>'Módulo 2'!GR28</f>
        <v>3.8806931494162096</v>
      </c>
      <c r="CM20" s="275"/>
      <c r="CN20" s="265"/>
      <c r="CO20" s="275">
        <f>'Módulo 2'!HJ28</f>
        <v>4.1360196727370218</v>
      </c>
      <c r="CP20" s="265">
        <f>'Módulo 2'!HX28</f>
        <v>3.6676915678523985</v>
      </c>
      <c r="CQ20" s="275">
        <f>'Módulo 2'!HR28</f>
        <v>4.2744785621970411</v>
      </c>
      <c r="CR20" s="265">
        <f>'Módulo 2'!IA28</f>
        <v>3.7847678277830261</v>
      </c>
    </row>
    <row r="21" spans="2:96">
      <c r="B21" s="268">
        <f>Módulo1!O29</f>
        <v>3.6676139678411084</v>
      </c>
      <c r="C21" s="271">
        <f>Módulo1!S29</f>
        <v>3.849454406608761</v>
      </c>
      <c r="D21" s="275">
        <f>Módulo1!AC29</f>
        <v>4.1891957533883568</v>
      </c>
      <c r="E21" s="265">
        <f>Módulo1!AV29</f>
        <v>3.8339610047258672</v>
      </c>
      <c r="F21" s="275">
        <f>Módulo1!AK29</f>
        <v>4.2565430734433045</v>
      </c>
      <c r="G21" s="265">
        <f>Módulo1!AY29</f>
        <v>3.8887212634311688</v>
      </c>
      <c r="H21" s="275">
        <f>Módulo1!AS29</f>
        <v>4.3797571668491742</v>
      </c>
      <c r="I21" s="265">
        <f>Módulo1!BB29</f>
        <v>3.9872758755484528</v>
      </c>
      <c r="K21" s="268">
        <f>Módulo1!BI29</f>
        <v>3.6147350154490425</v>
      </c>
      <c r="L21" s="278">
        <f>Módulo1!BM29</f>
        <v>3.8441958003908012</v>
      </c>
      <c r="M21" s="275">
        <f>Módulo1!BW29</f>
        <v>4.0925135079023827</v>
      </c>
      <c r="N21" s="265">
        <f>Módulo1!CP29</f>
        <v>3.6938562110895972</v>
      </c>
      <c r="O21" s="275">
        <f>Módulo1!CE29</f>
        <v>4.1527076568165846</v>
      </c>
      <c r="P21" s="265">
        <f>Módulo1!CS29</f>
        <v>3.7525219211119851</v>
      </c>
      <c r="Q21" s="275">
        <f>Módulo1!CM29</f>
        <v>4.3291770102141012</v>
      </c>
      <c r="R21" s="265">
        <f>Módulo1!CV29</f>
        <v>3.8977240061040583</v>
      </c>
      <c r="T21" s="268">
        <f>Módulo1!DB29</f>
        <v>3.5625976249827147</v>
      </c>
      <c r="U21" s="271">
        <f>Módulo1!DF29</f>
        <v>3.5291705763346295</v>
      </c>
      <c r="V21" s="275">
        <f>Módulo1!DP29</f>
        <v>3.7979654355409944</v>
      </c>
      <c r="W21" s="265">
        <f>Módulo1!EI29</f>
        <v>3.4735352593260616</v>
      </c>
      <c r="X21" s="275">
        <f>Módulo1!DX29</f>
        <v>3.8590690039242186</v>
      </c>
      <c r="Y21" s="265">
        <f>Módulo1!EL29</f>
        <v>3.5372833282787024</v>
      </c>
      <c r="Z21" s="275">
        <f>Módulo1!EF29</f>
        <v>4.0380620512171328</v>
      </c>
      <c r="AA21" s="265">
        <f>Módulo1!EO29</f>
        <v>3.6992141642822709</v>
      </c>
      <c r="AC21" s="268">
        <f>Módulo1!EU29</f>
        <v>3.6955084974760548</v>
      </c>
      <c r="AD21" s="271">
        <f>Módulo1!EY29</f>
        <v>3.8407550729416529</v>
      </c>
      <c r="AE21" s="275">
        <f>Módulo1!FI29</f>
        <v>4.1097078732084604</v>
      </c>
      <c r="AF21" s="265">
        <f>Módulo1!GB29</f>
        <v>3.69283559493531</v>
      </c>
      <c r="AG21" s="275">
        <f>Módulo1!FQ29</f>
        <v>3.8590690039242186</v>
      </c>
      <c r="AH21" s="265">
        <f>Módulo1!GE29</f>
        <v>3.751223676749655</v>
      </c>
      <c r="AI21" s="275">
        <f>Módulo1!FY29</f>
        <v>4.0380620512171328</v>
      </c>
      <c r="AJ21" s="265">
        <f>Módulo1!GH29</f>
        <v>3.8955542138516228</v>
      </c>
      <c r="AL21" s="268">
        <f>Módulo1!GN29</f>
        <v>3.6844682000654174</v>
      </c>
      <c r="AM21" s="271">
        <f>Módulo1!GR29</f>
        <v>3.818135219783926</v>
      </c>
      <c r="AN21" s="275">
        <f>Módulo1!HB29</f>
        <v>4.0708294426658469</v>
      </c>
      <c r="AO21" s="265">
        <f>Módulo1!HU29</f>
        <v>3.6684826667455899</v>
      </c>
      <c r="AP21" s="275">
        <f>Módulo1!HJ29</f>
        <v>4.130404842959063</v>
      </c>
      <c r="AQ21" s="265">
        <f>Módulo1!HX29</f>
        <v>3.7277182796786539</v>
      </c>
      <c r="AR21" s="275">
        <f>Módulo1!HR29</f>
        <v>4.3050769135091675</v>
      </c>
      <c r="AS21" s="265">
        <f>Módulo1!IA29</f>
        <v>3.874733006752733</v>
      </c>
      <c r="AW21" s="268">
        <f>'Módulo 2'!O29</f>
        <v>3.5891548380659044</v>
      </c>
      <c r="AX21" s="271">
        <f>'Módulo 2'!S29</f>
        <v>3.7801858324770055</v>
      </c>
      <c r="AY21" s="275"/>
      <c r="AZ21" s="265"/>
      <c r="BA21" s="275">
        <f>'Módulo 2'!AK29</f>
        <v>4.129582641558545</v>
      </c>
      <c r="BB21" s="265">
        <f>'Módulo 2'!AY29</f>
        <v>3.6884805062368158</v>
      </c>
      <c r="BC21" s="275">
        <f>'Módulo 2'!AS29</f>
        <v>4.2427914534391915</v>
      </c>
      <c r="BD21" s="265">
        <f>'Módulo 2'!BB29</f>
        <v>3.7926626165380202</v>
      </c>
      <c r="BG21" s="268">
        <f>'Módulo 2'!BI29</f>
        <v>3.6043375631515238</v>
      </c>
      <c r="BH21" s="271">
        <f>'Módulo 2'!BM29</f>
        <v>3.8246620695720348</v>
      </c>
      <c r="BI21" s="275"/>
      <c r="BJ21" s="265"/>
      <c r="BK21" s="275">
        <f>'Módulo 2'!CE29</f>
        <v>4.1353554870189324</v>
      </c>
      <c r="BL21" s="265">
        <f>'Módulo 2'!CS29</f>
        <v>3.7273342879293074</v>
      </c>
      <c r="BM21" s="275">
        <f>'Módulo 2'!CM29</f>
        <v>4.28675453055203</v>
      </c>
      <c r="BN21" s="265">
        <f>'Módulo 2'!CV29</f>
        <v>3.8518932673982187</v>
      </c>
      <c r="BQ21" s="268">
        <f>'Módulo 2'!DB29</f>
        <v>3.1001430251581246</v>
      </c>
      <c r="BR21" s="271">
        <f>'Módulo 2'!DF29</f>
        <v>3.5996258781451256</v>
      </c>
      <c r="BS21" s="275"/>
      <c r="BT21" s="265"/>
      <c r="BU21" s="275">
        <f>'Módulo 2'!DX29</f>
        <v>3.9517405638067618</v>
      </c>
      <c r="BV21" s="265">
        <f>'Módulo 2'!EL29</f>
        <v>3.5478608585093179</v>
      </c>
      <c r="BW21" s="275">
        <f>'Módulo 2'!EF29</f>
        <v>4.0463811666828953</v>
      </c>
      <c r="BX21" s="265">
        <f>'Módulo 2'!EO29</f>
        <v>3.6347586055238681</v>
      </c>
      <c r="CA21" s="268">
        <f>'Módulo 2'!EU29</f>
        <v>3.3350359317674041</v>
      </c>
      <c r="CB21" s="271">
        <f>'Módulo 2'!DX29</f>
        <v>3.9517405638067618</v>
      </c>
      <c r="CC21" s="275"/>
      <c r="CD21" s="265"/>
      <c r="CE21" s="275">
        <f>'Módulo 2'!FQ29</f>
        <v>3.9754963295397285</v>
      </c>
      <c r="CF21" s="265">
        <f>'Módulo 2'!GE29</f>
        <v>3.5930723090239853</v>
      </c>
      <c r="CG21" s="275">
        <f>'Módulo 2'!FY29</f>
        <v>4.0911029799649805</v>
      </c>
      <c r="CH21" s="265">
        <f>'Módulo 2'!GH29</f>
        <v>3.7114072758075447</v>
      </c>
      <c r="CK21" s="268">
        <f>'Módulo 2'!GN29</f>
        <v>3.3315081199817942</v>
      </c>
      <c r="CL21" s="271">
        <f>'Módulo 2'!GR29</f>
        <v>3.8863703250853012</v>
      </c>
      <c r="CM21" s="275"/>
      <c r="CN21" s="265"/>
      <c r="CO21" s="275">
        <f>'Módulo 2'!HJ29</f>
        <v>4.1434277973927855</v>
      </c>
      <c r="CP21" s="265">
        <f>'Módulo 2'!HX29</f>
        <v>3.6756458902266576</v>
      </c>
      <c r="CQ21" s="275">
        <f>'Módulo 2'!HR29</f>
        <v>4.2801678526663345</v>
      </c>
      <c r="CR21" s="265">
        <f>'Módulo 2'!IA29</f>
        <v>3.7908850586799749</v>
      </c>
    </row>
    <row r="22" spans="2:96">
      <c r="B22" s="268">
        <f>Módulo1!O30</f>
        <v>3.6774507203476867</v>
      </c>
      <c r="C22" s="271">
        <f>Módulo1!S30</f>
        <v>3.8547210686296527</v>
      </c>
      <c r="D22" s="275">
        <f>Módulo1!AC30</f>
        <v>4.1967651269731903</v>
      </c>
      <c r="E22" s="265">
        <f>Módulo1!AV30</f>
        <v>3.8417377732346303</v>
      </c>
      <c r="F22" s="275">
        <f>Módulo1!AK30</f>
        <v>4.2631474057472767</v>
      </c>
      <c r="G22" s="265">
        <f>Módulo1!AY30</f>
        <v>3.8954554497835265</v>
      </c>
      <c r="H22" s="275">
        <f>Módulo1!AS30</f>
        <v>4.3845280601439436</v>
      </c>
      <c r="I22" s="265">
        <f>Módulo1!BB30</f>
        <v>3.9920358340802018</v>
      </c>
      <c r="K22" s="268">
        <f>Módulo1!BI30</f>
        <v>3.6245197603580923</v>
      </c>
      <c r="L22" s="278">
        <f>Módulo1!BM30</f>
        <v>3.8496892083954046</v>
      </c>
      <c r="M22" s="275">
        <f>Módulo1!BW30</f>
        <v>4.1003867638594107</v>
      </c>
      <c r="N22" s="265">
        <f>Módulo1!CP30</f>
        <v>3.7021851439896785</v>
      </c>
      <c r="O22" s="275">
        <f>Módulo1!CE30</f>
        <v>4.160050720996475</v>
      </c>
      <c r="P22" s="265">
        <f>Módulo1!CS30</f>
        <v>3.7602680589837769</v>
      </c>
      <c r="Q22" s="275">
        <f>Módulo1!CM30</f>
        <v>4.3344208790695156</v>
      </c>
      <c r="R22" s="265">
        <f>Módulo1!CV30</f>
        <v>3.9031325839035667</v>
      </c>
      <c r="T22" s="268">
        <f>Módulo1!DB30</f>
        <v>3.5720013193525535</v>
      </c>
      <c r="U22" s="271">
        <f>Módulo1!DF30</f>
        <v>3.5340863907118969</v>
      </c>
      <c r="V22" s="275">
        <f>Módulo1!DP30</f>
        <v>3.8059624078979812</v>
      </c>
      <c r="W22" s="265">
        <f>Módulo1!EI30</f>
        <v>3.4825350865699329</v>
      </c>
      <c r="X22" s="275">
        <f>Módulo1!DX30</f>
        <v>3.8665295772946826</v>
      </c>
      <c r="Y22" s="265">
        <f>Módulo1!EL30</f>
        <v>3.545765278041936</v>
      </c>
      <c r="Z22" s="275">
        <f>Módulo1!EF30</f>
        <v>4.0433947043529894</v>
      </c>
      <c r="AA22" s="265">
        <f>Módulo1!EO30</f>
        <v>3.7053802475211874</v>
      </c>
      <c r="AC22" s="268">
        <f>Módulo1!EU30</f>
        <v>3.7052557674229831</v>
      </c>
      <c r="AD22" s="271">
        <f>Módulo1!EY30</f>
        <v>3.8456894874910534</v>
      </c>
      <c r="AE22" s="275">
        <f>Módulo1!FI30</f>
        <v>4.1175414829381269</v>
      </c>
      <c r="AF22" s="265">
        <f>Módulo1!GB30</f>
        <v>3.7011274499916449</v>
      </c>
      <c r="AG22" s="275">
        <f>Módulo1!FQ30</f>
        <v>3.8665295772946826</v>
      </c>
      <c r="AH22" s="265">
        <f>Módulo1!GE30</f>
        <v>3.7589301933310399</v>
      </c>
      <c r="AI22" s="275">
        <f>Módulo1!FY30</f>
        <v>4.0433947043529894</v>
      </c>
      <c r="AJ22" s="265">
        <f>Módulo1!GH30</f>
        <v>3.9009246589395925</v>
      </c>
      <c r="AL22" s="268">
        <f>Módulo1!GN30</f>
        <v>3.6933009276425142</v>
      </c>
      <c r="AM22" s="271">
        <f>Módulo1!GR30</f>
        <v>3.8230696343333248</v>
      </c>
      <c r="AN22" s="275">
        <f>Módulo1!HB30</f>
        <v>4.0786212093843854</v>
      </c>
      <c r="AO22" s="265">
        <f>Módulo1!HU30</f>
        <v>3.6768875272876245</v>
      </c>
      <c r="AP22" s="275">
        <f>Módulo1!HJ30</f>
        <v>4.1376716566524792</v>
      </c>
      <c r="AQ22" s="265">
        <f>Módulo1!HX30</f>
        <v>3.7355460167017793</v>
      </c>
      <c r="AR22" s="275">
        <f>Módulo1!HR30</f>
        <v>4.3102657597127392</v>
      </c>
      <c r="AS22" s="265">
        <f>Módulo1!IA30</f>
        <v>3.8802218518956764</v>
      </c>
      <c r="AW22" s="268">
        <f>'Módulo 2'!O30</f>
        <v>3.597564539804698</v>
      </c>
      <c r="AX22" s="271">
        <f>'Módulo 2'!S30</f>
        <v>3.7853223914869676</v>
      </c>
      <c r="AY22" s="275"/>
      <c r="AZ22" s="265"/>
      <c r="BA22" s="275">
        <f>'Módulo 2'!AK30</f>
        <v>4.1360711277954181</v>
      </c>
      <c r="BB22" s="265">
        <f>'Módulo 2'!AY30</f>
        <v>3.6955415061282233</v>
      </c>
      <c r="BC22" s="275">
        <f>'Módulo 2'!AS30</f>
        <v>4.2482009714090818</v>
      </c>
      <c r="BD22" s="265">
        <f>'Módulo 2'!BB30</f>
        <v>3.7984908251847385</v>
      </c>
      <c r="BG22" s="268">
        <f>'Módulo 2'!BI30</f>
        <v>3.6128947146549351</v>
      </c>
      <c r="BH22" s="271">
        <f>'Módulo 2'!BM30</f>
        <v>3.8296149598543123</v>
      </c>
      <c r="BI22" s="275"/>
      <c r="BJ22" s="265"/>
      <c r="BK22" s="275">
        <f>'Módulo 2'!CE30</f>
        <v>4.1415839980363138</v>
      </c>
      <c r="BL22" s="265">
        <f>'Módulo 2'!CS30</f>
        <v>3.7339809748461783</v>
      </c>
      <c r="BM22" s="275">
        <f>'Módulo 2'!CM30</f>
        <v>4.2908710232023459</v>
      </c>
      <c r="BN22" s="265">
        <f>'Módulo 2'!CV30</f>
        <v>3.856290576141026</v>
      </c>
      <c r="BQ22" s="268">
        <f>'Módulo 2'!DB30</f>
        <v>3.1073095310135046</v>
      </c>
      <c r="BR22" s="271">
        <f>'Módulo 2'!DF30</f>
        <v>3.6047716779103616</v>
      </c>
      <c r="BS22" s="275"/>
      <c r="BT22" s="265"/>
      <c r="BU22" s="275">
        <f>'Módulo 2'!DX30</f>
        <v>3.9583134498491073</v>
      </c>
      <c r="BV22" s="265">
        <f>'Módulo 2'!EL30</f>
        <v>3.5553477111029452</v>
      </c>
      <c r="BW22" s="275">
        <f>'Módulo 2'!EF30</f>
        <v>4.0519730409971739</v>
      </c>
      <c r="BX22" s="265">
        <f>'Módulo 2'!EO30</f>
        <v>3.6412232403392943</v>
      </c>
      <c r="CA22" s="268">
        <f>'Módulo 2'!EU30</f>
        <v>3.3425476160436021</v>
      </c>
      <c r="CB22" s="271">
        <f>'Módulo 2'!DX30</f>
        <v>3.9583134498491073</v>
      </c>
      <c r="CC22" s="275"/>
      <c r="CD22" s="265"/>
      <c r="CE22" s="275">
        <f>'Módulo 2'!FQ30</f>
        <v>3.9816663815340365</v>
      </c>
      <c r="CF22" s="265">
        <f>'Módulo 2'!GE30</f>
        <v>3.6001034187170884</v>
      </c>
      <c r="CG22" s="275">
        <f>'Módulo 2'!FY30</f>
        <v>4.0961722974042774</v>
      </c>
      <c r="CH22" s="265">
        <f>'Módulo 2'!GH30</f>
        <v>3.7173150864509705</v>
      </c>
      <c r="CK22" s="268">
        <f>'Módulo 2'!GN30</f>
        <v>3.339552825333453</v>
      </c>
      <c r="CL22" s="271">
        <f>'Módulo 2'!GR30</f>
        <v>3.8916223921796513</v>
      </c>
      <c r="CM22" s="275"/>
      <c r="CN22" s="265"/>
      <c r="CO22" s="275">
        <f>'Módulo 2'!HJ30</f>
        <v>4.1502762326381291</v>
      </c>
      <c r="CP22" s="265">
        <f>'Módulo 2'!HX30</f>
        <v>3.6829932093453031</v>
      </c>
      <c r="CQ22" s="275">
        <f>'Módulo 2'!HR30</f>
        <v>4.2854217305701763</v>
      </c>
      <c r="CR22" s="265">
        <f>'Módulo 2'!IA30</f>
        <v>3.7965318917717576</v>
      </c>
    </row>
    <row r="23" spans="2:96">
      <c r="B23" s="268">
        <f>Módulo1!O31</f>
        <v>3.686572678422956</v>
      </c>
      <c r="C23" s="271">
        <f>Módulo1!S31</f>
        <v>3.8596188196328076</v>
      </c>
      <c r="D23" s="275">
        <f>Módulo1!AC31</f>
        <v>4.2037805341938119</v>
      </c>
      <c r="E23" s="265">
        <f>Módulo1!AV31</f>
        <v>3.8489264614695662</v>
      </c>
      <c r="F23" s="275">
        <f>Módulo1!AK31</f>
        <v>4.2692670478471415</v>
      </c>
      <c r="G23" s="265">
        <f>Módulo1!AY31</f>
        <v>3.9016784932297481</v>
      </c>
      <c r="H23" s="275">
        <f>Módulo1!AS31</f>
        <v>4.3889462362468583</v>
      </c>
      <c r="I23" s="265">
        <f>Módulo1!BB31</f>
        <v>3.9964313680226331</v>
      </c>
      <c r="K23" s="268">
        <f>Módulo1!BI31</f>
        <v>3.6336089545705255</v>
      </c>
      <c r="L23" s="278">
        <f>Módulo1!BM31</f>
        <v>3.8547987360837421</v>
      </c>
      <c r="M23" s="275">
        <f>Módulo1!BW31</f>
        <v>4.1077067082497924</v>
      </c>
      <c r="N23" s="265">
        <f>Módulo1!CP31</f>
        <v>3.7099145422779949</v>
      </c>
      <c r="O23" s="275">
        <f>Módulo1!CE31</f>
        <v>4.1668719946847714</v>
      </c>
      <c r="P23" s="265">
        <f>Módulo1!CS31</f>
        <v>3.7674507991125457</v>
      </c>
      <c r="Q23" s="275">
        <f>Módulo1!CM31</f>
        <v>4.3392829543863334</v>
      </c>
      <c r="R23" s="265">
        <f>Módulo1!CV31</f>
        <v>3.9081396957419456</v>
      </c>
      <c r="T23" s="268">
        <f>Módulo1!DB31</f>
        <v>3.5807385756921857</v>
      </c>
      <c r="U23" s="271">
        <f>Módulo1!DF31</f>
        <v>3.5386569520906597</v>
      </c>
      <c r="V23" s="275">
        <f>Módulo1!DP31</f>
        <v>3.8133975392738573</v>
      </c>
      <c r="W23" s="265">
        <f>Módulo1!EI31</f>
        <v>3.4909016512378046</v>
      </c>
      <c r="X23" s="275">
        <f>Módulo1!DX31</f>
        <v>3.8734602030678804</v>
      </c>
      <c r="Y23" s="265">
        <f>Módulo1!EL31</f>
        <v>3.5536445337148499</v>
      </c>
      <c r="Z23" s="275">
        <f>Módulo1!EF31</f>
        <v>4.0483392907172737</v>
      </c>
      <c r="AA23" s="265">
        <f>Módulo1!EO31</f>
        <v>3.7110983880184367</v>
      </c>
      <c r="AC23" s="268">
        <f>Módulo1!EU31</f>
        <v>3.7143172861671445</v>
      </c>
      <c r="AD23" s="271">
        <f>Módulo1!EY31</f>
        <v>3.8502773426937602</v>
      </c>
      <c r="AE23" s="275">
        <f>Módulo1!FI31</f>
        <v>4.1248245464303031</v>
      </c>
      <c r="AF23" s="265">
        <f>Módulo1!GB31</f>
        <v>3.7088217636940195</v>
      </c>
      <c r="AG23" s="275">
        <f>Módulo1!FQ31</f>
        <v>3.8734602030678804</v>
      </c>
      <c r="AH23" s="265">
        <f>Módulo1!GE31</f>
        <v>3.7660755503335865</v>
      </c>
      <c r="AI23" s="275">
        <f>Módulo1!FY31</f>
        <v>4.0483392907172737</v>
      </c>
      <c r="AJ23" s="265">
        <f>Módulo1!GH31</f>
        <v>3.905896077454333</v>
      </c>
      <c r="AL23" s="268">
        <f>Módulo1!GN31</f>
        <v>3.7015124783559434</v>
      </c>
      <c r="AM23" s="271">
        <f>Módulo1!GR31</f>
        <v>3.8276574895360325</v>
      </c>
      <c r="AN23" s="275">
        <f>Módulo1!HB31</f>
        <v>4.0858653720503284</v>
      </c>
      <c r="AO23" s="265">
        <f>Módulo1!HU31</f>
        <v>3.6846888228194881</v>
      </c>
      <c r="AP23" s="275">
        <f>Módulo1!HJ31</f>
        <v>4.1444220755291399</v>
      </c>
      <c r="AQ23" s="265">
        <f>Módulo1!HX31</f>
        <v>3.7428058097908172</v>
      </c>
      <c r="AR23" s="275">
        <f>Módulo1!HR31</f>
        <v>4.315076796078599</v>
      </c>
      <c r="AS23" s="265">
        <f>Módulo1!IA31</f>
        <v>3.8853041802222079</v>
      </c>
      <c r="AW23" s="268">
        <f>'Módulo 2'!O31</f>
        <v>3.605373682978704</v>
      </c>
      <c r="AX23" s="271">
        <f>'Módulo 2'!S31</f>
        <v>3.7900989851858906</v>
      </c>
      <c r="AY23" s="275"/>
      <c r="AZ23" s="265"/>
      <c r="BA23" s="275">
        <f>'Módulo 2'!AK31</f>
        <v>4.1421004481988737</v>
      </c>
      <c r="BB23" s="265">
        <f>'Módulo 2'!AY31</f>
        <v>3.7020972904113876</v>
      </c>
      <c r="BC23" s="275">
        <f>'Módulo 2'!AS31</f>
        <v>4.2532229513456237</v>
      </c>
      <c r="BD23" s="265">
        <f>'Módulo 2'!BB31</f>
        <v>3.8038982945722131</v>
      </c>
      <c r="BG23" s="268">
        <f>'Módulo 2'!BI31</f>
        <v>3.6208382277867868</v>
      </c>
      <c r="BH23" s="271">
        <f>'Módulo 2'!BM31</f>
        <v>3.8342201004969478</v>
      </c>
      <c r="BI23" s="275"/>
      <c r="BJ23" s="265"/>
      <c r="BK23" s="275">
        <f>'Módulo 2'!CE31</f>
        <v>4.1473837646263085</v>
      </c>
      <c r="BL23" s="265">
        <f>'Módulo 2'!CS31</f>
        <v>3.740162448280294</v>
      </c>
      <c r="BM23" s="275">
        <f>'Módulo 2'!CM31</f>
        <v>4.2946946588368293</v>
      </c>
      <c r="BN23" s="265">
        <f>'Módulo 2'!CV31</f>
        <v>3.8603725547221988</v>
      </c>
      <c r="BQ23" s="268">
        <f>'Módulo 2'!DB31</f>
        <v>3.1139928397593879</v>
      </c>
      <c r="BR23" s="271">
        <f>'Módulo 2'!DF31</f>
        <v>3.6095568647809637</v>
      </c>
      <c r="BS23" s="275"/>
      <c r="BT23" s="265"/>
      <c r="BU23" s="275">
        <f>'Módulo 2'!DX31</f>
        <v>3.9644213048322627</v>
      </c>
      <c r="BV23" s="265">
        <f>'Módulo 2'!EL31</f>
        <v>3.5623063003014939</v>
      </c>
      <c r="BW23" s="275">
        <f>'Módulo 2'!EF31</f>
        <v>4.057166037335767</v>
      </c>
      <c r="BX23" s="265">
        <f>'Módulo 2'!EO31</f>
        <v>3.6472297286691129</v>
      </c>
      <c r="CA23" s="268">
        <f>'Módulo 2'!EU31</f>
        <v>3.3495415698445883</v>
      </c>
      <c r="CB23" s="271">
        <f>'Módulo 2'!DX31</f>
        <v>3.9644213048322627</v>
      </c>
      <c r="CC23" s="275"/>
      <c r="CD23" s="265"/>
      <c r="CE23" s="275">
        <f>'Módulo 2'!FQ31</f>
        <v>3.9873951072390823</v>
      </c>
      <c r="CF23" s="265">
        <f>'Módulo 2'!GE31</f>
        <v>3.6066398400400761</v>
      </c>
      <c r="CG23" s="275">
        <f>'Módulo 2'!FY31</f>
        <v>4.1008767049506094</v>
      </c>
      <c r="CH23" s="265">
        <f>'Módulo 2'!GH31</f>
        <v>3.7228003938055121</v>
      </c>
      <c r="CK23" s="268">
        <f>'Módulo 2'!GN31</f>
        <v>3.3470465362989654</v>
      </c>
      <c r="CL23" s="271">
        <f>'Módulo 2'!GR31</f>
        <v>3.8965063992630968</v>
      </c>
      <c r="CM23" s="275"/>
      <c r="CN23" s="265"/>
      <c r="CO23" s="275">
        <f>'Módulo 2'!HJ31</f>
        <v>4.1566400393968568</v>
      </c>
      <c r="CP23" s="265">
        <f>'Módulo 2'!HX31</f>
        <v>3.6898152842978242</v>
      </c>
      <c r="CQ23" s="275">
        <f>'Módulo 2'!HR31</f>
        <v>4.2902990044194018</v>
      </c>
      <c r="CR23" s="265">
        <f>'Módulo 2'!IA31</f>
        <v>3.8017720929870604</v>
      </c>
    </row>
    <row r="24" spans="2:96">
      <c r="B24" s="268">
        <f>Módulo1!O32</f>
        <v>3.6950709881631889</v>
      </c>
      <c r="C24" s="271">
        <f>Módulo1!S32</f>
        <v>3.8641941640691249</v>
      </c>
      <c r="D24" s="275">
        <f>Módulo1!AC32</f>
        <v>4.2103132364063605</v>
      </c>
      <c r="E24" s="265">
        <f>Módulo1!AV32</f>
        <v>3.8556035665020429</v>
      </c>
      <c r="F24" s="275">
        <f>Módulo1!AK32</f>
        <v>4.2749645168040171</v>
      </c>
      <c r="G24" s="265">
        <f>Módulo1!AY32</f>
        <v>3.9074571272162619</v>
      </c>
      <c r="H24" s="275">
        <f>Módulo1!AS32</f>
        <v>4.3930574467054626</v>
      </c>
      <c r="I24" s="265">
        <f>Módulo1!BB32</f>
        <v>4.0005104311452993</v>
      </c>
      <c r="K24" s="268">
        <f>Módulo1!BI32</f>
        <v>3.6420903560639024</v>
      </c>
      <c r="L24" s="278">
        <f>Módulo1!BM32</f>
        <v>3.8595727119740935</v>
      </c>
      <c r="M24" s="275">
        <f>Módulo1!BW32</f>
        <v>4.1145427537630841</v>
      </c>
      <c r="N24" s="265">
        <f>Módulo1!CP32</f>
        <v>3.717120432207599</v>
      </c>
      <c r="O24" s="275">
        <f>Módulo1!CE32</f>
        <v>4.173237298454433</v>
      </c>
      <c r="P24" s="265">
        <f>Módulo1!CS32</f>
        <v>3.7741419793233146</v>
      </c>
      <c r="Q24" s="275">
        <f>Módulo1!CM32</f>
        <v>4.343812063133794</v>
      </c>
      <c r="R24" s="265">
        <f>Módulo1!CV32</f>
        <v>3.9127972118574972</v>
      </c>
      <c r="T24" s="268">
        <f>Módulo1!DB32</f>
        <v>3.5888932672356697</v>
      </c>
      <c r="U24" s="271">
        <f>Módulo1!DF32</f>
        <v>3.5429258462918347</v>
      </c>
      <c r="V24" s="275">
        <f>Módulo1!DP32</f>
        <v>3.8203413050034665</v>
      </c>
      <c r="W24" s="265">
        <f>Módulo1!EI32</f>
        <v>3.4987143793057323</v>
      </c>
      <c r="X24" s="275">
        <f>Módulo1!DX32</f>
        <v>3.8799277214399761</v>
      </c>
      <c r="Y24" s="265">
        <f>Módulo1!EL32</f>
        <v>3.560997073251269</v>
      </c>
      <c r="Z24" s="275">
        <f>Módulo1!EF32</f>
        <v>4.0529454288822242</v>
      </c>
      <c r="AA24" s="265">
        <f>Módulo1!EO32</f>
        <v>3.7164258138335926</v>
      </c>
      <c r="AC24" s="268">
        <f>Módulo1!EU32</f>
        <v>3.7227788737837955</v>
      </c>
      <c r="AD24" s="271">
        <f>Módulo1!EY32</f>
        <v>3.854562389288184</v>
      </c>
      <c r="AE24" s="275">
        <f>Módulo1!FI32</f>
        <v>4.1316261303981054</v>
      </c>
      <c r="AF24" s="265">
        <f>Módulo1!GB32</f>
        <v>3.7159943517914886</v>
      </c>
      <c r="AG24" s="275">
        <f>Módulo1!FQ32</f>
        <v>3.8799277214399761</v>
      </c>
      <c r="AH24" s="265">
        <f>Módulo1!GE32</f>
        <v>3.7727313418082211</v>
      </c>
      <c r="AI24" s="275">
        <f>Módulo1!FY32</f>
        <v>4.0529454288822242</v>
      </c>
      <c r="AJ24" s="265">
        <f>Módulo1!GH32</f>
        <v>3.9105200525666906</v>
      </c>
      <c r="AL24" s="268">
        <f>Módulo1!GN32</f>
        <v>3.7091807994556509</v>
      </c>
      <c r="AM24" s="271">
        <f>Módulo1!GR32</f>
        <v>3.8319425361304571</v>
      </c>
      <c r="AN24" s="275">
        <f>Módulo1!HB32</f>
        <v>4.0926306282109861</v>
      </c>
      <c r="AO24" s="265">
        <f>Módulo1!HU32</f>
        <v>3.6919630032571229</v>
      </c>
      <c r="AP24" s="275">
        <f>Módulo1!HJ32</f>
        <v>4.1507212406262983</v>
      </c>
      <c r="AQ24" s="265">
        <f>Módulo1!HX32</f>
        <v>3.7495699895102272</v>
      </c>
      <c r="AR24" s="275">
        <f>Módulo1!HR32</f>
        <v>4.3195583413567942</v>
      </c>
      <c r="AS24" s="265">
        <f>Módulo1!IA32</f>
        <v>3.8900324525413121</v>
      </c>
      <c r="AW24" s="268">
        <f>'Módulo 2'!O32</f>
        <v>3.6126580125630356</v>
      </c>
      <c r="AX24" s="271">
        <f>'Módulo 2'!S32</f>
        <v>3.7945610019308051</v>
      </c>
      <c r="AY24" s="275"/>
      <c r="AZ24" s="265"/>
      <c r="BA24" s="275">
        <f>'Módulo 2'!AK32</f>
        <v>4.1477284384827584</v>
      </c>
      <c r="BB24" s="265">
        <f>'Módulo 2'!AY32</f>
        <v>3.7082118609407204</v>
      </c>
      <c r="BC24" s="275">
        <f>'Módulo 2'!AS32</f>
        <v>4.2579065317829299</v>
      </c>
      <c r="BD24" s="265">
        <f>'Módulo 2'!BB32</f>
        <v>3.8089386564010557</v>
      </c>
      <c r="BG24" s="268">
        <f>'Módulo 2'!BI32</f>
        <v>3.6282455939727312</v>
      </c>
      <c r="BH24" s="271">
        <f>'Módulo 2'!BM32</f>
        <v>3.8385213850542268</v>
      </c>
      <c r="BI24" s="275"/>
      <c r="BJ24" s="265"/>
      <c r="BK24" s="275">
        <f>'Módulo 2'!CE32</f>
        <v>4.1528082149204311</v>
      </c>
      <c r="BL24" s="265">
        <f>'Módulo 2'!CS32</f>
        <v>3.7459371194172482</v>
      </c>
      <c r="BM24" s="275">
        <f>'Módulo 2'!CM32</f>
        <v>4.2982625061522883</v>
      </c>
      <c r="BN24" s="265">
        <f>'Módulo 2'!CV32</f>
        <v>3.8641793255722199</v>
      </c>
      <c r="BQ24" s="268">
        <f>'Módulo 2'!DB32</f>
        <v>3.1202525758128674</v>
      </c>
      <c r="BR24" s="271">
        <f>'Módulo 2'!DF32</f>
        <v>3.6140269087683752</v>
      </c>
      <c r="BS24" s="275"/>
      <c r="BT24" s="265"/>
      <c r="BU24" s="275">
        <f>'Módulo 2'!DX32</f>
        <v>3.9701226980808357</v>
      </c>
      <c r="BV24" s="265">
        <f>'Módulo 2'!EL32</f>
        <v>3.568803092801752</v>
      </c>
      <c r="BW24" s="275">
        <f>'Módulo 2'!EF32</f>
        <v>4.0620106163244678</v>
      </c>
      <c r="BX24" s="265">
        <f>'Módulo 2'!EO32</f>
        <v>3.6528358643859833</v>
      </c>
      <c r="CA24" s="268">
        <f>'Módulo 2'!EU32</f>
        <v>3.356082225693557</v>
      </c>
      <c r="CB24" s="271">
        <f>'Módulo 2'!DX32</f>
        <v>3.9701226980808357</v>
      </c>
      <c r="CC24" s="275"/>
      <c r="CD24" s="265"/>
      <c r="CE24" s="275">
        <f>'Módulo 2'!FQ32</f>
        <v>3.9927382244989835</v>
      </c>
      <c r="CF24" s="265">
        <f>'Módulo 2'!GE32</f>
        <v>3.6127438036071742</v>
      </c>
      <c r="CG24" s="275">
        <f>'Módulo 2'!FY32</f>
        <v>4.1052625919660581</v>
      </c>
      <c r="CH24" s="265">
        <f>'Módulo 2'!GH32</f>
        <v>3.7279168206065747</v>
      </c>
      <c r="CK24" s="268">
        <f>'Módulo 2'!GN32</f>
        <v>3.354057594111461</v>
      </c>
      <c r="CL24" s="271">
        <f>'Módulo 2'!GR32</f>
        <v>3.9010687553608174</v>
      </c>
      <c r="CM24" s="275"/>
      <c r="CN24" s="265"/>
      <c r="CO24" s="275">
        <f>'Módulo 2'!HJ32</f>
        <v>4.1625803084938244</v>
      </c>
      <c r="CP24" s="265">
        <f>'Módulo 2'!HX32</f>
        <v>3.6961786190875978</v>
      </c>
      <c r="CQ24" s="275">
        <f>'Módulo 2'!HR32</f>
        <v>4.2948474812971371</v>
      </c>
      <c r="CR24" s="265">
        <f>'Módulo 2'!IA32</f>
        <v>3.8066574709274681</v>
      </c>
    </row>
    <row r="25" spans="2:96">
      <c r="B25" s="268">
        <f>Módulo1!O33</f>
        <v>3.7030206946713116</v>
      </c>
      <c r="C25" s="271">
        <f>Módulo1!S33</f>
        <v>3.8684854294723263</v>
      </c>
      <c r="D25" s="275">
        <f>Módulo1!AC33</f>
        <v>4.2164218124126442</v>
      </c>
      <c r="E25" s="265">
        <f>Módulo1!AV33</f>
        <v>3.8618318953192041</v>
      </c>
      <c r="F25" s="275">
        <f>Módulo1!AK33</f>
        <v>4.2802911777954789</v>
      </c>
      <c r="G25" s="265">
        <f>Módulo1!AY33</f>
        <v>3.9128461064181588</v>
      </c>
      <c r="H25" s="275">
        <f>Módulo1!AS33</f>
        <v>4.3968992446608119</v>
      </c>
      <c r="I25" s="265">
        <f>Módulo1!BB33</f>
        <v>4.0043123137964027</v>
      </c>
      <c r="K25" s="268">
        <f>Módulo1!BI33</f>
        <v>3.6500363222041354</v>
      </c>
      <c r="L25" s="278">
        <f>Módulo1!BM33</f>
        <v>3.8640509744859997</v>
      </c>
      <c r="M25" s="275">
        <f>Módulo1!BW33</f>
        <v>4.1209521727419469</v>
      </c>
      <c r="N25" s="265">
        <f>Módulo1!CP33</f>
        <v>3.7238654559353939</v>
      </c>
      <c r="O25" s="275">
        <f>Módulo1!CE33</f>
        <v>4.1792008985457905</v>
      </c>
      <c r="P25" s="265">
        <f>Módulo1!CS33</f>
        <v>3.7804007449457409</v>
      </c>
      <c r="Q25" s="275">
        <f>Módulo1!CM33</f>
        <v>4.3480483776342878</v>
      </c>
      <c r="R25" s="265">
        <f>Módulo1!CV33</f>
        <v>3.9171477499604759</v>
      </c>
      <c r="T25" s="268">
        <f>Módulo1!DB33</f>
        <v>3.5965345780336913</v>
      </c>
      <c r="U25" s="271">
        <f>Módulo1!DF33</f>
        <v>3.5469289877412709</v>
      </c>
      <c r="V25" s="275">
        <f>Módulo1!DP33</f>
        <v>3.826851854868941</v>
      </c>
      <c r="W25" s="265">
        <f>Módulo1!EI33</f>
        <v>3.5060388113075933</v>
      </c>
      <c r="X25" s="275">
        <f>Módulo1!DX33</f>
        <v>3.8859872401829794</v>
      </c>
      <c r="Y25" s="265">
        <f>Módulo1!EL33</f>
        <v>3.5678855468801824</v>
      </c>
      <c r="Z25" s="275">
        <f>Módulo1!EF33</f>
        <v>4.0572539436064554</v>
      </c>
      <c r="AA25" s="265">
        <f>Módulo1!EO33</f>
        <v>3.7214096191902346</v>
      </c>
      <c r="AC25" s="268">
        <f>Módulo1!EU33</f>
        <v>3.7307113860293142</v>
      </c>
      <c r="AD25" s="271">
        <f>Módulo1!EY33</f>
        <v>3.8585806775910845</v>
      </c>
      <c r="AE25" s="275">
        <f>Módulo1!FI33</f>
        <v>4.1380032216368248</v>
      </c>
      <c r="AF25" s="265">
        <f>Módulo1!GB33</f>
        <v>3.7227076783119926</v>
      </c>
      <c r="AG25" s="275">
        <f>Módulo1!FQ33</f>
        <v>3.8859872401829794</v>
      </c>
      <c r="AH25" s="265">
        <f>Módulo1!GE33</f>
        <v>3.7789565077150722</v>
      </c>
      <c r="AI25" s="275">
        <f>Módulo1!FY33</f>
        <v>4.0572539436064554</v>
      </c>
      <c r="AJ25" s="265">
        <f>Módulo1!GH33</f>
        <v>3.9148389627790041</v>
      </c>
      <c r="AL25" s="268">
        <f>Módulo1!GN33</f>
        <v>3.7163702075777416</v>
      </c>
      <c r="AM25" s="271">
        <f>Módulo1!GR33</f>
        <v>3.8359608244333585</v>
      </c>
      <c r="AN25" s="275">
        <f>Módulo1!HB33</f>
        <v>4.0989736600695021</v>
      </c>
      <c r="AO25" s="265">
        <f>Módulo1!HU33</f>
        <v>3.6987730694502834</v>
      </c>
      <c r="AP25" s="275">
        <f>Módulo1!HJ33</f>
        <v>4.1566228578312705</v>
      </c>
      <c r="AQ25" s="265">
        <f>Módulo1!HX33</f>
        <v>3.755898116516815</v>
      </c>
      <c r="AR25" s="275">
        <f>Módulo1!HR33</f>
        <v>4.3237501495988377</v>
      </c>
      <c r="AS25" s="265">
        <f>Módulo1!IA33</f>
        <v>3.894449779032644</v>
      </c>
      <c r="AW25" s="268">
        <f>'Módulo 2'!O33</f>
        <v>3.6194799988391475</v>
      </c>
      <c r="AX25" s="271">
        <f>'Módulo 2'!S33</f>
        <v>3.798745848012707</v>
      </c>
      <c r="AY25" s="275"/>
      <c r="AZ25" s="265"/>
      <c r="BA25" s="275">
        <f>'Módulo 2'!AK33</f>
        <v>4.1530027885539571</v>
      </c>
      <c r="BB25" s="265">
        <f>'Módulo 2'!AY33</f>
        <v>3.7139379515229738</v>
      </c>
      <c r="BC25" s="275">
        <f>'Módulo 2'!AS33</f>
        <v>4.2622921907175924</v>
      </c>
      <c r="BD25" s="265">
        <f>'Módulo 2'!BB33</f>
        <v>3.8136560567217153</v>
      </c>
      <c r="BG25" s="268">
        <f>'Módulo 2'!BI33</f>
        <v>3.6351807178958193</v>
      </c>
      <c r="BH25" s="271">
        <f>'Módulo 2'!BM33</f>
        <v>3.8425549824192982</v>
      </c>
      <c r="BI25" s="275"/>
      <c r="BJ25" s="265"/>
      <c r="BK25" s="275">
        <f>'Módulo 2'!CE33</f>
        <v>4.1579014608661407</v>
      </c>
      <c r="BL25" s="265">
        <f>'Módulo 2'!CS33</f>
        <v>3.7513531670568931</v>
      </c>
      <c r="BM25" s="275">
        <f>'Módulo 2'!CM33</f>
        <v>4.3016051045734311</v>
      </c>
      <c r="BN25" s="265">
        <f>'Módulo 2'!CV33</f>
        <v>3.8677439191212311</v>
      </c>
      <c r="BQ25" s="268">
        <f>'Módulo 2'!DB33</f>
        <v>3.1261380328028849</v>
      </c>
      <c r="BR25" s="271">
        <f>'Módulo 2'!DF33</f>
        <v>3.6182192834581302</v>
      </c>
      <c r="BS25" s="275"/>
      <c r="BT25" s="265"/>
      <c r="BU25" s="275">
        <f>'Módulo 2'!DX33</f>
        <v>3.9754659249180153</v>
      </c>
      <c r="BV25" s="265">
        <f>'Módulo 2'!EL33</f>
        <v>3.574892903990619</v>
      </c>
      <c r="BW25" s="275">
        <f>'Módulo 2'!EF33</f>
        <v>4.066548359924548</v>
      </c>
      <c r="BX25" s="265">
        <f>'Módulo 2'!EO33</f>
        <v>3.6580892918623085</v>
      </c>
      <c r="CA25" s="268">
        <f>'Módulo 2'!EU33</f>
        <v>3.3622228005340511</v>
      </c>
      <c r="CB25" s="271">
        <f>'Módulo 2'!DX33</f>
        <v>3.9754659249180153</v>
      </c>
      <c r="CC25" s="275"/>
      <c r="CD25" s="265"/>
      <c r="CE25" s="275">
        <f>'Módulo 2'!FQ33</f>
        <v>3.9977416676992643</v>
      </c>
      <c r="CF25" s="265">
        <f>'Módulo 2'!GE33</f>
        <v>3.6184666280032953</v>
      </c>
      <c r="CG25" s="275">
        <f>'Módulo 2'!FY33</f>
        <v>4.1093681572277934</v>
      </c>
      <c r="CH25" s="265">
        <f>'Módulo 2'!GH33</f>
        <v>3.7327085307812911</v>
      </c>
      <c r="CK25" s="268">
        <f>'Módulo 2'!GN33</f>
        <v>3.3606424709598715</v>
      </c>
      <c r="CL25" s="271">
        <f>'Módulo 2'!GR33</f>
        <v>3.9053477079356922</v>
      </c>
      <c r="CM25" s="275"/>
      <c r="CN25" s="265"/>
      <c r="CO25" s="275">
        <f>'Módulo 2'!HJ33</f>
        <v>4.168147406878961</v>
      </c>
      <c r="CP25" s="265">
        <f>'Módulo 2'!HX33</f>
        <v>3.7021380135220912</v>
      </c>
      <c r="CQ25" s="275">
        <f>'Módulo 2'!HR33</f>
        <v>4.2991065336182563</v>
      </c>
      <c r="CR25" s="265">
        <f>'Módulo 2'!IA33</f>
        <v>3.8112306713696875</v>
      </c>
    </row>
    <row r="26" spans="2:96">
      <c r="B26" s="268">
        <f>Módulo1!O34</f>
        <v>3.7104842957749327</v>
      </c>
      <c r="C26" s="271">
        <f>Módulo1!S34</f>
        <v>3.8725245677863058</v>
      </c>
      <c r="D26" s="275">
        <f>Módulo1!AC34</f>
        <v>4.2221549753206746</v>
      </c>
      <c r="E26" s="265">
        <f>Módulo1!AV34</f>
        <v>3.8676636154595436</v>
      </c>
      <c r="F26" s="275">
        <f>Módulo1!AK34</f>
        <v>4.2852897258921576</v>
      </c>
      <c r="G26" s="265">
        <f>Módulo1!AY34</f>
        <v>3.9178908826686247</v>
      </c>
      <c r="H26" s="275">
        <f>Módulo1!AS34</f>
        <v>4.400502816285095</v>
      </c>
      <c r="I26" s="265">
        <f>Módulo1!BB34</f>
        <v>4.0078695885846063</v>
      </c>
      <c r="K26" s="268">
        <f>Módulo1!BI34</f>
        <v>3.6575071931989189</v>
      </c>
      <c r="L26" s="278">
        <f>Módulo1!BM34</f>
        <v>3.8682667410084064</v>
      </c>
      <c r="M26" s="275">
        <f>Módulo1!BW34</f>
        <v>4.1269827584888512</v>
      </c>
      <c r="N26" s="265">
        <f>Módulo1!CP34</f>
        <v>3.730201818884602</v>
      </c>
      <c r="O26" s="275">
        <f>Módulo1!CE34</f>
        <v>4.184808046609036</v>
      </c>
      <c r="P26" s="265">
        <f>Módulo1!CS34</f>
        <v>3.7862763512584197</v>
      </c>
      <c r="Q26" s="275">
        <f>Módulo1!CM34</f>
        <v>4.3520253321951987</v>
      </c>
      <c r="R26" s="265">
        <f>Módulo1!CV34</f>
        <v>3.9212267333160957</v>
      </c>
      <c r="T26" s="268">
        <f>Módulo1!DB34</f>
        <v>3.6037202247380131</v>
      </c>
      <c r="U26" s="271">
        <f>Módulo1!DF34</f>
        <v>3.5506963107077496</v>
      </c>
      <c r="V26" s="275">
        <f>Módulo1!DP34</f>
        <v>3.8329777149219826</v>
      </c>
      <c r="W26" s="265">
        <f>Módulo1!EI34</f>
        <v>3.5129296447399425</v>
      </c>
      <c r="X26" s="275">
        <f>Módulo1!DX34</f>
        <v>3.891684713408345</v>
      </c>
      <c r="Y26" s="265">
        <f>Módulo1!EL34</f>
        <v>3.5743622046938479</v>
      </c>
      <c r="Z26" s="275">
        <f>Módulo1!EF34</f>
        <v>4.0612988131102181</v>
      </c>
      <c r="AA26" s="265">
        <f>Módulo1!EO34</f>
        <v>3.7260890066729226</v>
      </c>
      <c r="AC26" s="268">
        <f>Módulo1!EU34</f>
        <v>3.7381739847834012</v>
      </c>
      <c r="AD26" s="271">
        <f>Módulo1!EY34</f>
        <v>3.8623622551347863</v>
      </c>
      <c r="AE26" s="275">
        <f>Módulo1!FI34</f>
        <v>4.144003375094452</v>
      </c>
      <c r="AF26" s="265">
        <f>Módulo1!GB34</f>
        <v>3.7290137965294967</v>
      </c>
      <c r="AG26" s="275">
        <f>Módulo1!FQ34</f>
        <v>3.891684713408345</v>
      </c>
      <c r="AH26" s="265">
        <f>Módulo1!GE34</f>
        <v>3.7848001286222455</v>
      </c>
      <c r="AI26" s="275">
        <f>Módulo1!FY34</f>
        <v>4.0612988131102181</v>
      </c>
      <c r="AJ26" s="265">
        <f>Módulo1!GH34</f>
        <v>3.9188880299095459</v>
      </c>
      <c r="AL26" s="268">
        <f>Módulo1!GN34</f>
        <v>3.7231343756767172</v>
      </c>
      <c r="AM26" s="271">
        <f>Módulo1!GR34</f>
        <v>3.8397424019770585</v>
      </c>
      <c r="AN26" s="275">
        <f>Módulo1!HB34</f>
        <v>4.1049417683992688</v>
      </c>
      <c r="AO26" s="265">
        <f>Módulo1!HU34</f>
        <v>3.7051715333503155</v>
      </c>
      <c r="AP26" s="275">
        <f>Módulo1!HJ34</f>
        <v>4.1621717114411725</v>
      </c>
      <c r="AQ26" s="265">
        <f>Módulo1!HX34</f>
        <v>3.7618397995866273</v>
      </c>
      <c r="AR26" s="275">
        <f>Módulo1!HR34</f>
        <v>4.3276853068904817</v>
      </c>
      <c r="AS26" s="265">
        <f>Módulo1!IA34</f>
        <v>3.8985919979792136</v>
      </c>
      <c r="AW26" s="268">
        <f>'Módulo 2'!O34</f>
        <v>3.6258917492729283</v>
      </c>
      <c r="AX26" s="271">
        <f>'Módulo 2'!S34</f>
        <v>3.8026847062906213</v>
      </c>
      <c r="AY26" s="275"/>
      <c r="AZ26" s="265"/>
      <c r="BA26" s="275">
        <f>'Módulo 2'!AK34</f>
        <v>4.1579632719109743</v>
      </c>
      <c r="BB26" s="265">
        <f>'Módulo 2'!AY34</f>
        <v>3.71931951027398</v>
      </c>
      <c r="BC26" s="275">
        <f>'Módulo 2'!AS34</f>
        <v>4.2664136555598846</v>
      </c>
      <c r="BD26" s="265">
        <f>'Módulo 2'!BB34</f>
        <v>3.8180872531517278</v>
      </c>
      <c r="BG26" s="268">
        <f>'Módulo 2'!BI34</f>
        <v>3.6416968981790632</v>
      </c>
      <c r="BH26" s="271">
        <f>'Módulo 2'!BM34</f>
        <v>3.8463510396560205</v>
      </c>
      <c r="BI26" s="275"/>
      <c r="BJ26" s="265"/>
      <c r="BK26" s="275">
        <f>'Módulo 2'!CE34</f>
        <v>4.1627003372304365</v>
      </c>
      <c r="BL26" s="265">
        <f>'Módulo 2'!CS34</f>
        <v>3.7564507844845547</v>
      </c>
      <c r="BM26" s="275">
        <f>'Módulo 2'!CM34</f>
        <v>4.304747903901081</v>
      </c>
      <c r="BN26" s="265">
        <f>'Módulo 2'!CV34</f>
        <v>3.8710938415397909</v>
      </c>
      <c r="BQ26" s="268">
        <f>'Módulo 2'!DB34</f>
        <v>3.1316904241834806</v>
      </c>
      <c r="BR26" s="271">
        <f>'Módulo 2'!DF34</f>
        <v>3.6221652278077401</v>
      </c>
      <c r="BS26" s="275"/>
      <c r="BT26" s="265"/>
      <c r="BU26" s="275">
        <f>'Módulo 2'!DX34</f>
        <v>3.9804912641626728</v>
      </c>
      <c r="BV26" s="265">
        <f>'Módulo 2'!EL34</f>
        <v>3.5806214567232502</v>
      </c>
      <c r="BW26" s="275">
        <f>'Módulo 2'!EF34</f>
        <v>4.0708139268707129</v>
      </c>
      <c r="BX26" s="265">
        <f>'Módulo 2'!EO34</f>
        <v>3.6630297380692292</v>
      </c>
      <c r="CA26" s="268">
        <f>'Módulo 2'!EU34</f>
        <v>3.368007746207534</v>
      </c>
      <c r="CB26" s="271">
        <f>'Módulo 2'!DX34</f>
        <v>3.9804912641626728</v>
      </c>
      <c r="CC26" s="275"/>
      <c r="CD26" s="265"/>
      <c r="CE26" s="275">
        <f>'Módulo 2'!FQ34</f>
        <v>4.0024437386275817</v>
      </c>
      <c r="CF26" s="265">
        <f>'Módulo 2'!GE34</f>
        <v>3.6238511172352594</v>
      </c>
      <c r="CG26" s="275">
        <f>'Módulo 2'!FY34</f>
        <v>4.1132252176886013</v>
      </c>
      <c r="CH26" s="265">
        <f>'Módulo 2'!GH34</f>
        <v>3.7372123168484128</v>
      </c>
      <c r="CK26" s="268">
        <f>'Módulo 2'!GN34</f>
        <v>3.3668483588790656</v>
      </c>
      <c r="CL26" s="271">
        <f>'Módulo 2'!GR34</f>
        <v>3.9093751410695514</v>
      </c>
      <c r="CM26" s="275"/>
      <c r="CN26" s="265"/>
      <c r="CO26" s="275">
        <f>'Módulo 2'!HJ34</f>
        <v>4.1733833352937824</v>
      </c>
      <c r="CP26" s="265">
        <f>'Módulo 2'!HX34</f>
        <v>3.7077391409146419</v>
      </c>
      <c r="CQ26" s="275">
        <f>'Módulo 2'!HR34</f>
        <v>4.3031089609581175</v>
      </c>
      <c r="CR26" s="265">
        <f>'Módulo 2'!IA34</f>
        <v>3.8155272033128274</v>
      </c>
    </row>
    <row r="27" spans="2:96">
      <c r="B27" s="268">
        <f>Módulo1!O35</f>
        <v>3.7175143703905942</v>
      </c>
      <c r="C27" s="271">
        <f>Módulo1!S35</f>
        <v>3.8763384879160507</v>
      </c>
      <c r="D27" s="275">
        <f>Módulo1!AC35</f>
        <v>4.2275536519702674</v>
      </c>
      <c r="E27" s="265">
        <f>Módulo1!AV35</f>
        <v>3.8731425052921256</v>
      </c>
      <c r="F27" s="275">
        <f>Módulo1!AK35</f>
        <v>4.2899960170069535</v>
      </c>
      <c r="G27" s="265">
        <f>Módulo1!AY35</f>
        <v>3.9226295773715871</v>
      </c>
      <c r="H27" s="275">
        <f>Módulo1!AS35</f>
        <v>4.4038943303751861</v>
      </c>
      <c r="I27" s="265">
        <f>Módulo1!BB35</f>
        <v>4.0112095422134262</v>
      </c>
      <c r="K27" s="268">
        <f>Módulo1!BI35</f>
        <v>3.6645537975896225</v>
      </c>
      <c r="L27" s="278">
        <f>Módulo1!BM35</f>
        <v>3.8722479908219825</v>
      </c>
      <c r="M27" s="275">
        <f>Módulo1!BW35</f>
        <v>4.1326747970718225</v>
      </c>
      <c r="N27" s="265">
        <f>Módulo1!CP35</f>
        <v>3.7361734708512873</v>
      </c>
      <c r="O27" s="275">
        <f>Módulo1!CE35</f>
        <v>4.1900968600271247</v>
      </c>
      <c r="P27" s="265">
        <f>Módulo1!CS35</f>
        <v>3.7918102358558268</v>
      </c>
      <c r="Q27" s="275">
        <f>Módulo1!CM35</f>
        <v>4.3557710390801327</v>
      </c>
      <c r="R27" s="265">
        <f>Módulo1!CV35</f>
        <v>3.925063909446961</v>
      </c>
      <c r="T27" s="268">
        <f>Módulo1!DB35</f>
        <v>3.6104988435530796</v>
      </c>
      <c r="U27" s="271">
        <f>Módulo1!DF35</f>
        <v>3.5542530201494009</v>
      </c>
      <c r="V27" s="275">
        <f>Módulo1!DP35</f>
        <v>3.8387597893220038</v>
      </c>
      <c r="W27" s="265">
        <f>Módulo1!EI35</f>
        <v>3.5194329885926705</v>
      </c>
      <c r="X27" s="275">
        <f>Módulo1!DX35</f>
        <v>3.8970588508019222</v>
      </c>
      <c r="Y27" s="265">
        <f>Módulo1!EL35</f>
        <v>3.5804710645709221</v>
      </c>
      <c r="Z27" s="275">
        <f>Módulo1!EF35</f>
        <v>4.0651086077198242</v>
      </c>
      <c r="AA27" s="265">
        <f>Módulo1!EO35</f>
        <v>3.7304969441927507</v>
      </c>
      <c r="AC27" s="268">
        <f>Módulo1!EU35</f>
        <v>3.7452165635799681</v>
      </c>
      <c r="AD27" s="271">
        <f>Módulo1!EY35</f>
        <v>3.8659324222464719</v>
      </c>
      <c r="AE27" s="275">
        <f>Módulo1!FI35</f>
        <v>4.1496666758688061</v>
      </c>
      <c r="AF27" s="265">
        <f>Módulo1!GB35</f>
        <v>3.7349565251917811</v>
      </c>
      <c r="AG27" s="275">
        <f>Módulo1!FQ35</f>
        <v>3.8970588508019222</v>
      </c>
      <c r="AH27" s="265">
        <f>Módulo1!GE35</f>
        <v>3.7903034921990582</v>
      </c>
      <c r="AI27" s="275">
        <f>Módulo1!FY35</f>
        <v>4.0651086077198242</v>
      </c>
      <c r="AJ27" s="265">
        <f>Módulo1!GH35</f>
        <v>3.9226968302313314</v>
      </c>
      <c r="AL27" s="268">
        <f>Módulo1!GN35</f>
        <v>3.7295185464188574</v>
      </c>
      <c r="AM27" s="271">
        <f>Módulo1!GR35</f>
        <v>3.8433125690887451</v>
      </c>
      <c r="AN27" s="275">
        <f>Módulo1!HB35</f>
        <v>4.110574824052712</v>
      </c>
      <c r="AO27" s="265">
        <f>Módulo1!HU35</f>
        <v>3.7112026088912202</v>
      </c>
      <c r="AP27" s="275">
        <f>Módulo1!HJ35</f>
        <v>4.1674055250985296</v>
      </c>
      <c r="AQ27" s="265">
        <f>Módulo1!HX35</f>
        <v>3.7674367798044353</v>
      </c>
      <c r="AR27" s="275">
        <f>Módulo1!HR35</f>
        <v>4.3313916326178674</v>
      </c>
      <c r="AS27" s="265">
        <f>Módulo1!IA35</f>
        <v>3.9024892099451849</v>
      </c>
      <c r="AW27" s="268">
        <f>'Módulo 2'!O35</f>
        <v>3.6319371659714532</v>
      </c>
      <c r="AX27" s="271">
        <f>'Módulo 2'!S35</f>
        <v>3.8064038371117053</v>
      </c>
      <c r="AY27" s="275"/>
      <c r="AZ27" s="265"/>
      <c r="BA27" s="275">
        <f>'Módulo 2'!AK35</f>
        <v>4.1626433962912266</v>
      </c>
      <c r="BB27" s="265">
        <f>'Módulo 2'!AY35</f>
        <v>3.7243935362889422</v>
      </c>
      <c r="BC27" s="275">
        <f>'Módulo 2'!AS35</f>
        <v>4.2702993157908953</v>
      </c>
      <c r="BD27" s="265">
        <f>'Módulo 2'!BB35</f>
        <v>3.8222631649798373</v>
      </c>
      <c r="BG27" s="268">
        <f>'Módulo 2'!BI35</f>
        <v>3.6478390358442647</v>
      </c>
      <c r="BH27" s="271">
        <f>'Módulo 2'!BM35</f>
        <v>3.8499349414512443</v>
      </c>
      <c r="BI27" s="275"/>
      <c r="BJ27" s="265"/>
      <c r="BK27" s="275">
        <f>'Módulo 2'!CE35</f>
        <v>4.1672359127755314</v>
      </c>
      <c r="BL27" s="265">
        <f>'Módulo 2'!CS35</f>
        <v>3.761263843251645</v>
      </c>
      <c r="BM27" s="275">
        <f>'Módulo 2'!CM35</f>
        <v>4.3077123291232224</v>
      </c>
      <c r="BN27" s="265">
        <f>'Módulo 2'!CV35</f>
        <v>3.8742522334799974</v>
      </c>
      <c r="BQ27" s="268">
        <f>'Módulo 2'!DB35</f>
        <v>3.1369445533423841</v>
      </c>
      <c r="BR27" s="271">
        <f>'Módulo 2'!DF35</f>
        <v>3.6258910494071594</v>
      </c>
      <c r="BS27" s="275"/>
      <c r="BT27" s="265"/>
      <c r="BU27" s="275">
        <f>'Módulo 2'!DX35</f>
        <v>3.9852326495935948</v>
      </c>
      <c r="BV27" s="265">
        <f>'Módulo 2'!EL35</f>
        <v>3.5860272761427701</v>
      </c>
      <c r="BW27" s="275">
        <f>'Módulo 2'!EF35</f>
        <v>4.0748364995396216</v>
      </c>
      <c r="BX27" s="265">
        <f>'Módulo 2'!EO35</f>
        <v>3.6676906648216039</v>
      </c>
      <c r="CA27" s="268">
        <f>'Módulo 2'!EU35</f>
        <v>3.3734745666191945</v>
      </c>
      <c r="CB27" s="271">
        <f>'Módulo 2'!DX35</f>
        <v>3.9852326495935948</v>
      </c>
      <c r="CC27" s="275"/>
      <c r="CD27" s="265"/>
      <c r="CE27" s="275">
        <f>'Módulo 2'!FQ35</f>
        <v>4.0068766987936293</v>
      </c>
      <c r="CF27" s="265">
        <f>'Módulo 2'!GE35</f>
        <v>3.6289333358010789</v>
      </c>
      <c r="CG27" s="275">
        <f>'Módulo 2'!FY35</f>
        <v>4.1168605457765484</v>
      </c>
      <c r="CH27" s="265">
        <f>'Módulo 2'!GH35</f>
        <v>3.7414591435252569</v>
      </c>
      <c r="CK27" s="268">
        <f>'Módulo 2'!GN35</f>
        <v>3.3727150904438465</v>
      </c>
      <c r="CL27" s="271">
        <f>'Módulo 2'!GR35</f>
        <v>3.9131779056376423</v>
      </c>
      <c r="CM27" s="275"/>
      <c r="CN27" s="265"/>
      <c r="CO27" s="275">
        <f>'Módulo 2'!HJ35</f>
        <v>4.1783234736234149</v>
      </c>
      <c r="CP27" s="265">
        <f>'Módulo 2'!HX35</f>
        <v>3.7130204554544224</v>
      </c>
      <c r="CQ27" s="275">
        <f>'Módulo 2'!HR35</f>
        <v>4.3068823667322835</v>
      </c>
      <c r="CR27" s="265">
        <f>'Módulo 2'!IA35</f>
        <v>3.8195769363977439</v>
      </c>
    </row>
    <row r="28" spans="2:96">
      <c r="B28" s="268">
        <f>Módulo1!O36</f>
        <v>3.8622340860097526</v>
      </c>
      <c r="C28" s="271">
        <f>Módulo1!S36</f>
        <v>3.9573999448462458</v>
      </c>
      <c r="D28" s="275">
        <f>Módulo1!AC36</f>
        <v>4.3387376150669335</v>
      </c>
      <c r="E28" s="265">
        <f>Módulo1!AV36</f>
        <v>3.9826532851858962</v>
      </c>
      <c r="F28" s="275">
        <f>Módulo1!AK36</f>
        <v>4.3868435934473107</v>
      </c>
      <c r="G28" s="265">
        <f>Módulo1!AY36</f>
        <v>4.0172665194030444</v>
      </c>
      <c r="H28" s="275">
        <f>Módulo1!AS36</f>
        <v>4.4734427422607927</v>
      </c>
      <c r="I28" s="265">
        <f>Módulo1!BB36</f>
        <v>4.0777297045511718</v>
      </c>
      <c r="K28" s="268">
        <f>Módulo1!BI36</f>
        <v>3.8119267846571647</v>
      </c>
      <c r="L28" s="278">
        <f>Módulo1!BM36</f>
        <v>3.9569924493525312</v>
      </c>
      <c r="M28" s="275">
        <f>Módulo1!BW36</f>
        <v>4.2526061816400773</v>
      </c>
      <c r="N28" s="265">
        <f>Módulo1!CP36</f>
        <v>3.8597705885673816</v>
      </c>
      <c r="O28" s="275">
        <f>Módulo1!CE36</f>
        <v>4.3006667215230854</v>
      </c>
      <c r="P28" s="265">
        <f>Módulo1!CS36</f>
        <v>3.9055450379285803</v>
      </c>
      <c r="Q28" s="275">
        <f>Módulo1!CM36</f>
        <v>4.4328443297415978</v>
      </c>
      <c r="R28" s="265">
        <f>Módulo1!CV36</f>
        <v>4.0030203624836611</v>
      </c>
      <c r="T28" s="268">
        <f>Módulo1!DB36</f>
        <v>3.7524319011604357</v>
      </c>
      <c r="U28" s="271">
        <f>Módulo1!DF36</f>
        <v>3.6297212332006814</v>
      </c>
      <c r="V28" s="275">
        <f>Módulo1!DP36</f>
        <v>3.9606178998506643</v>
      </c>
      <c r="W28" s="265">
        <f>Módulo1!EI36</f>
        <v>3.6562405999492125</v>
      </c>
      <c r="X28" s="275">
        <f>Módulo1!DX36</f>
        <v>4.0094459220298404</v>
      </c>
      <c r="Y28" s="265">
        <f>Módulo1!EL36</f>
        <v>3.7081341009135826</v>
      </c>
      <c r="Z28" s="275">
        <f>Módulo1!EF36</f>
        <v>4.1435310389675122</v>
      </c>
      <c r="AA28" s="265">
        <f>Módulo1!EO36</f>
        <v>3.8213961206044496</v>
      </c>
      <c r="AC28" s="268">
        <f>Módulo1!EU36</f>
        <v>3.8931515488586275</v>
      </c>
      <c r="AD28" s="271">
        <f>Módulo1!EY36</f>
        <v>3.9416861875268592</v>
      </c>
      <c r="AE28" s="275">
        <f>Módulo1!FI36</f>
        <v>4.2689887966218869</v>
      </c>
      <c r="AF28" s="265">
        <f>Módulo1!GB36</f>
        <v>3.857856310007207</v>
      </c>
      <c r="AG28" s="275">
        <f>Módulo1!FQ36</f>
        <v>4.0094459220298404</v>
      </c>
      <c r="AH28" s="265">
        <f>Módulo1!GE36</f>
        <v>3.9033199628278186</v>
      </c>
      <c r="AI28" s="275">
        <f>Módulo1!FY36</f>
        <v>4.1435310389675122</v>
      </c>
      <c r="AJ28" s="265">
        <f>Módulo1!GH36</f>
        <v>4.0000264271504813</v>
      </c>
      <c r="AL28" s="268">
        <f>Módulo1!GN36</f>
        <v>3.8640140207984768</v>
      </c>
      <c r="AM28" s="271">
        <f>Módulo1!GR36</f>
        <v>3.9190663343691323</v>
      </c>
      <c r="AN28" s="275">
        <f>Módulo1!HB36</f>
        <v>4.2292599614473225</v>
      </c>
      <c r="AO28" s="265">
        <f>Módulo1!HU36</f>
        <v>3.8362440129224389</v>
      </c>
      <c r="AP28" s="275">
        <f>Módulo1!HJ36</f>
        <v>4.2768216295482144</v>
      </c>
      <c r="AQ28" s="265">
        <f>Módulo1!HX36</f>
        <v>3.8826704361565767</v>
      </c>
      <c r="AR28" s="275">
        <f>Módulo1!HR36</f>
        <v>4.4076510332742638</v>
      </c>
      <c r="AS28" s="265">
        <f>Módulo1!IA36</f>
        <v>3.9817878260991479</v>
      </c>
      <c r="AW28" s="268">
        <f>'Módulo 2'!O36</f>
        <v>3.7576534589898856</v>
      </c>
      <c r="AX28" s="271">
        <f>'Módulo 2'!S36</f>
        <v>3.8854274878880335</v>
      </c>
      <c r="AY28" s="275"/>
      <c r="AZ28" s="265"/>
      <c r="BA28" s="275">
        <f>'Módulo 2'!AK36</f>
        <v>4.2608191908535122</v>
      </c>
      <c r="BB28" s="265">
        <f>'Módulo 2'!AY36</f>
        <v>3.8300718437144958</v>
      </c>
      <c r="BC28" s="275">
        <f>'Módulo 2'!AS36</f>
        <v>4.3511327722889739</v>
      </c>
      <c r="BD28" s="265">
        <f>'Módulo 2'!BB36</f>
        <v>3.9088504185714594</v>
      </c>
      <c r="BG28" s="268">
        <f>'Módulo 2'!BI36</f>
        <v>3.7750950473809501</v>
      </c>
      <c r="BH28" s="271">
        <f>'Módulo 2'!BM36</f>
        <v>3.9259949027659893</v>
      </c>
      <c r="BI28" s="275"/>
      <c r="BJ28" s="265"/>
      <c r="BK28" s="275">
        <f>'Módulo 2'!CE36</f>
        <v>4.2644944668140292</v>
      </c>
      <c r="BL28" s="265">
        <f>'Módulo 2'!CS36</f>
        <v>3.8632485280350886</v>
      </c>
      <c r="BM28" s="275">
        <f>'Módulo 2'!CM36</f>
        <v>4.3697994570992149</v>
      </c>
      <c r="BN28" s="265">
        <f>'Módulo 2'!CV36</f>
        <v>3.9401479007151088</v>
      </c>
      <c r="BQ28" s="268">
        <f>'Módulo 2'!DB36</f>
        <v>3.2512246593689715</v>
      </c>
      <c r="BR28" s="271">
        <f>'Módulo 2'!DF36</f>
        <v>3.7050568650483884</v>
      </c>
      <c r="BS28" s="275"/>
      <c r="BT28" s="265"/>
      <c r="BU28" s="275">
        <f>'Módulo 2'!DX36</f>
        <v>4.0847122873677417</v>
      </c>
      <c r="BV28" s="265">
        <f>'Módulo 2'!EL36</f>
        <v>3.6997264958775866</v>
      </c>
      <c r="BW28" s="275">
        <f>'Módulo 2'!EF36</f>
        <v>4.1587761862919566</v>
      </c>
      <c r="BX28" s="265">
        <f>'Módulo 2'!EO36</f>
        <v>3.765462260394254</v>
      </c>
      <c r="CA28" s="268">
        <f>'Módulo 2'!EU36</f>
        <v>3.4904170632324218</v>
      </c>
      <c r="CB28" s="271">
        <f>'Módulo 2'!DX36</f>
        <v>4.0847122873677417</v>
      </c>
      <c r="CC28" s="275"/>
      <c r="CD28" s="265"/>
      <c r="CE28" s="275">
        <f>'Módulo 2'!FQ36</f>
        <v>4.0988357629368446</v>
      </c>
      <c r="CF28" s="265">
        <f>'Módulo 2'!GE36</f>
        <v>3.7361697837366625</v>
      </c>
      <c r="CG28" s="275">
        <f>'Módulo 2'!FY36</f>
        <v>4.1922426641501547</v>
      </c>
      <c r="CH28" s="265">
        <f>'Módulo 2'!GH36</f>
        <v>3.8301255623379595</v>
      </c>
      <c r="CK28" s="268">
        <f>'Módulo 2'!GN36</f>
        <v>3.498709507868158</v>
      </c>
      <c r="CL28" s="271">
        <f>'Módulo 2'!GR36</f>
        <v>3.9939785963554568</v>
      </c>
      <c r="CM28" s="275"/>
      <c r="CN28" s="265"/>
      <c r="CO28" s="275">
        <f>'Módulo 2'!HJ36</f>
        <v>4.2820537506338754</v>
      </c>
      <c r="CP28" s="265">
        <f>'Módulo 2'!HX36</f>
        <v>3.8230731335768025</v>
      </c>
      <c r="CQ28" s="275">
        <f>'Módulo 2'!HR36</f>
        <v>4.3854181804576964</v>
      </c>
      <c r="CR28" s="265">
        <f>'Módulo 2'!IA36</f>
        <v>3.9037609441822432</v>
      </c>
    </row>
    <row r="29" spans="2:96">
      <c r="B29" s="268">
        <f>Módulo1!O37</f>
        <v>3.982298075330859</v>
      </c>
      <c r="C29" s="271">
        <f>Módulo1!S37</f>
        <v>4.0300437141428507</v>
      </c>
      <c r="D29" s="275">
        <f>Módulo1!AC37</f>
        <v>4.4323579333547238</v>
      </c>
      <c r="E29" s="265">
        <f>Módulo1!AV37</f>
        <v>4.0679899777178274</v>
      </c>
      <c r="F29" s="275">
        <f>Módulo1!AK37</f>
        <v>4.4684280297203989</v>
      </c>
      <c r="G29" s="265">
        <f>Módulo1!AY37</f>
        <v>4.0912123843898458</v>
      </c>
      <c r="H29" s="275">
        <f>Módulo1!AS37</f>
        <v>4.5317703711630735</v>
      </c>
      <c r="I29" s="265">
        <f>Módulo1!BB37</f>
        <v>4.1298133250884419</v>
      </c>
      <c r="K29" s="268">
        <f>Módulo1!BI37</f>
        <v>3.9382271582032313</v>
      </c>
      <c r="L29" s="278">
        <f>Módulo1!BM37</f>
        <v>4.0331427283450232</v>
      </c>
      <c r="M29" s="275">
        <f>Módulo1!BW37</f>
        <v>4.3565281514949366</v>
      </c>
      <c r="N29" s="265">
        <f>Módulo1!CP37</f>
        <v>3.962918292130329</v>
      </c>
      <c r="O29" s="275">
        <f>Módulo1!CE37</f>
        <v>4.394854160525159</v>
      </c>
      <c r="P29" s="265">
        <f>Módulo1!CS37</f>
        <v>3.9992063611285142</v>
      </c>
      <c r="Q29" s="275">
        <f>Módulo1!CM37</f>
        <v>4.4964463748139254</v>
      </c>
      <c r="R29" s="265">
        <f>Módulo1!CV37</f>
        <v>4.0661490686713533</v>
      </c>
      <c r="T29" s="268">
        <f>Módulo1!DB37</f>
        <v>3.8741160936857075</v>
      </c>
      <c r="U29" s="271">
        <f>Módulo1!DF37</f>
        <v>3.6971479824788887</v>
      </c>
      <c r="V29" s="275">
        <f>Módulo1!DP37</f>
        <v>4.066272425438604</v>
      </c>
      <c r="W29" s="265">
        <f>Módulo1!EI37</f>
        <v>3.7743036727588719</v>
      </c>
      <c r="X29" s="275">
        <f>Módulo1!DX37</f>
        <v>4.1052506573527889</v>
      </c>
      <c r="Y29" s="265">
        <f>Módulo1!EL37</f>
        <v>3.8168849644345957</v>
      </c>
      <c r="Z29" s="275">
        <f>Módulo1!EF37</f>
        <v>4.2083060703628608</v>
      </c>
      <c r="AA29" s="265">
        <f>Módulo1!EO37</f>
        <v>3.8971447164995232</v>
      </c>
      <c r="AC29" s="268">
        <f>Módulo1!EU37</f>
        <v>4.0203152716584878</v>
      </c>
      <c r="AD29" s="271">
        <f>Módulo1!EY37</f>
        <v>4.0093680622119034</v>
      </c>
      <c r="AE29" s="275">
        <f>Módulo1!FI37</f>
        <v>4.3723748502268096</v>
      </c>
      <c r="AF29" s="265">
        <f>Módulo1!GB37</f>
        <v>3.9602589641705475</v>
      </c>
      <c r="AG29" s="275">
        <f>Módulo1!FQ37</f>
        <v>4.1052506573527889</v>
      </c>
      <c r="AH29" s="265">
        <f>Módulo1!GE37</f>
        <v>3.9962453747286251</v>
      </c>
      <c r="AI29" s="275">
        <f>Módulo1!FY37</f>
        <v>4.2083060703628608</v>
      </c>
      <c r="AJ29" s="265">
        <f>Módulo1!GH37</f>
        <v>4.0625753890325065</v>
      </c>
      <c r="AL29" s="268">
        <f>Módulo1!GN37</f>
        <v>3.9809354084742212</v>
      </c>
      <c r="AM29" s="271">
        <f>Módulo1!GR37</f>
        <v>3.9867482090541744</v>
      </c>
      <c r="AN29" s="275">
        <f>Módulo1!HB37</f>
        <v>4.3320946605230324</v>
      </c>
      <c r="AO29" s="265">
        <f>Módulo1!HU37</f>
        <v>3.9409653116963788</v>
      </c>
      <c r="AP29" s="275">
        <f>Módulo1!HJ37</f>
        <v>4.3700181347469922</v>
      </c>
      <c r="AQ29" s="265">
        <f>Módulo1!HX37</f>
        <v>3.9779024243117203</v>
      </c>
      <c r="AR29" s="275">
        <f>Módulo1!HR37</f>
        <v>4.4705744559400582</v>
      </c>
      <c r="AS29" s="265">
        <f>Módulo1!IA37</f>
        <v>4.0461929063205808</v>
      </c>
      <c r="AW29" s="268">
        <f>'Módulo 2'!O37</f>
        <v>3.8636334569531483</v>
      </c>
      <c r="AX29" s="271">
        <f>'Módulo 2'!S37</f>
        <v>3.9562075231304106</v>
      </c>
      <c r="AY29" s="275"/>
      <c r="AZ29" s="265"/>
      <c r="BA29" s="275">
        <f>'Módulo 2'!AK37</f>
        <v>4.345109149801921</v>
      </c>
      <c r="BB29" s="265">
        <f>'Módulo 2'!AY37</f>
        <v>3.9198002019151006</v>
      </c>
      <c r="BC29" s="275">
        <f>'Módulo 2'!AS37</f>
        <v>4.4192874872191661</v>
      </c>
      <c r="BD29" s="265">
        <f>'Módulo 2'!BB37</f>
        <v>3.9820346661015305</v>
      </c>
      <c r="BG29" s="268">
        <f>'Módulo 2'!BI37</f>
        <v>3.8814131586279914</v>
      </c>
      <c r="BH29" s="271">
        <f>'Módulo 2'!BM37</f>
        <v>3.9939742107748817</v>
      </c>
      <c r="BI29" s="275"/>
      <c r="BJ29" s="265"/>
      <c r="BK29" s="275">
        <f>'Módulo 2'!CE37</f>
        <v>4.3525485931286045</v>
      </c>
      <c r="BL29" s="265">
        <f>'Módulo 2'!CS37</f>
        <v>3.9533071990248394</v>
      </c>
      <c r="BM29" s="275">
        <f>'Módulo 2'!CM37</f>
        <v>4.4231661093244954</v>
      </c>
      <c r="BN29" s="265">
        <f>'Módulo 2'!CV37</f>
        <v>3.9967251365756939</v>
      </c>
      <c r="BQ29" s="268">
        <f>'Módulo 2'!DB37</f>
        <v>3.3578567608325134</v>
      </c>
      <c r="BR29" s="271">
        <f>'Módulo 2'!DF37</f>
        <v>3.7759642347539177</v>
      </c>
      <c r="BS29" s="275"/>
      <c r="BT29" s="265"/>
      <c r="BU29" s="275">
        <f>'Módulo 2'!DX37</f>
        <v>4.1701612425832035</v>
      </c>
      <c r="BV29" s="265">
        <f>'Módulo 2'!EL37</f>
        <v>3.7982012089111579</v>
      </c>
      <c r="BW29" s="275">
        <f>'Módulo 2'!EF37</f>
        <v>4.230089733305455</v>
      </c>
      <c r="BX29" s="265">
        <f>'Módulo 2'!EO37</f>
        <v>3.8497584861223224</v>
      </c>
      <c r="CA29" s="268">
        <f>'Módulo 2'!EU37</f>
        <v>3.595552262750731</v>
      </c>
      <c r="CB29" s="271">
        <f>'Módulo 2'!DX37</f>
        <v>4.1701612425832035</v>
      </c>
      <c r="CC29" s="275"/>
      <c r="CD29" s="265"/>
      <c r="CE29" s="275">
        <f>'Módulo 2'!FQ37</f>
        <v>4.1750347662893175</v>
      </c>
      <c r="CF29" s="265">
        <f>'Módulo 2'!GE37</f>
        <v>3.8299357504650815</v>
      </c>
      <c r="CG29" s="275">
        <f>'Módulo 2'!FY37</f>
        <v>4.2553872626512241</v>
      </c>
      <c r="CH29" s="265">
        <f>'Módulo 2'!GH37</f>
        <v>3.9061576503285993</v>
      </c>
      <c r="CK29" s="268">
        <f>'Módulo 2'!GN37</f>
        <v>3.6128079021696911</v>
      </c>
      <c r="CL29" s="271">
        <f>'Módulo 2'!GR37</f>
        <v>4.0663502936945575</v>
      </c>
      <c r="CM29" s="275"/>
      <c r="CN29" s="265"/>
      <c r="CO29" s="275">
        <f>'Módulo 2'!HJ37</f>
        <v>4.3715800649998435</v>
      </c>
      <c r="CP29" s="265">
        <f>'Módulo 2'!HX37</f>
        <v>3.9165979257800836</v>
      </c>
      <c r="CQ29" s="275">
        <f>'Módulo 2'!HR37</f>
        <v>4.451848418813511</v>
      </c>
      <c r="CR29" s="265">
        <f>'Módulo 2'!IA37</f>
        <v>3.9754113206997346</v>
      </c>
    </row>
    <row r="30" spans="2:96">
      <c r="B30" s="268">
        <f>Módulo1!O38</f>
        <v>4.0795001649845739</v>
      </c>
      <c r="C30" s="271">
        <f>Módulo1!S38</f>
        <v>4.0947596200892509</v>
      </c>
      <c r="D30" s="275">
        <f>Módulo1!AC38</f>
        <v>4.5112301911715562</v>
      </c>
      <c r="E30" s="265">
        <f>Módulo1!AV38</f>
        <v>4.132410523324304</v>
      </c>
      <c r="F30" s="275">
        <f>Módulo1!AK38</f>
        <v>4.5372870321934355</v>
      </c>
      <c r="G30" s="265">
        <f>Módulo1!AY38</f>
        <v>4.1475325228278637</v>
      </c>
      <c r="H30" s="275">
        <f>Módulo1!AS38</f>
        <v>4.5808015133951647</v>
      </c>
      <c r="I30" s="265">
        <f>Módulo1!BB38</f>
        <v>4.1699341866445883</v>
      </c>
      <c r="K30" s="268">
        <f>Módulo1!BI38</f>
        <v>4.0439963694456269</v>
      </c>
      <c r="L30" s="278">
        <f>Módulo1!BM38</f>
        <v>4.1011470723412611</v>
      </c>
      <c r="M30" s="275">
        <f>Módulo1!BW38</f>
        <v>4.4433793921883744</v>
      </c>
      <c r="N30" s="265">
        <f>Módulo1!CP38</f>
        <v>4.0461005625590563</v>
      </c>
      <c r="O30" s="275">
        <f>Módulo1!CE38</f>
        <v>4.4718106866440541</v>
      </c>
      <c r="P30" s="265">
        <f>Módulo1!CS38</f>
        <v>4.073814769690987</v>
      </c>
      <c r="Q30" s="275">
        <f>Módulo1!CM38</f>
        <v>4.5464757639067486</v>
      </c>
      <c r="R30" s="265">
        <f>Módulo1!CV38</f>
        <v>4.115974592137662</v>
      </c>
      <c r="T30" s="268">
        <f>Módulo1!DB38</f>
        <v>3.9758040961614514</v>
      </c>
      <c r="U30" s="271">
        <f>Módulo1!DF38</f>
        <v>3.7570540335140628</v>
      </c>
      <c r="V30" s="275">
        <f>Módulo1!DP38</f>
        <v>4.1546445554825304</v>
      </c>
      <c r="W30" s="265">
        <f>Módulo1!EI38</f>
        <v>3.8728583328665991</v>
      </c>
      <c r="X30" s="275">
        <f>Módulo1!DX38</f>
        <v>4.183608452530299</v>
      </c>
      <c r="Y30" s="265">
        <f>Módulo1!EL38</f>
        <v>3.9064909291752121</v>
      </c>
      <c r="Z30" s="275">
        <f>Módulo1!EF38</f>
        <v>4.2593247656331581</v>
      </c>
      <c r="AA30" s="265">
        <f>Módulo1!EO38</f>
        <v>3.9585240697512187</v>
      </c>
      <c r="AC30" s="268">
        <f>Módulo1!EU38</f>
        <v>4.1263465030967534</v>
      </c>
      <c r="AD30" s="271">
        <f>Módulo1!EY38</f>
        <v>4.0695007822739218</v>
      </c>
      <c r="AE30" s="275">
        <f>Módulo1!FI38</f>
        <v>4.4587689702930557</v>
      </c>
      <c r="AF30" s="265">
        <f>Módulo1!GB38</f>
        <v>4.0427179678728251</v>
      </c>
      <c r="AG30" s="275">
        <f>Módulo1!FQ38</f>
        <v>4.183608452530299</v>
      </c>
      <c r="AH30" s="265">
        <f>Módulo1!GE38</f>
        <v>4.0701663617202843</v>
      </c>
      <c r="AI30" s="275">
        <f>Módulo1!FY38</f>
        <v>4.2593247656331581</v>
      </c>
      <c r="AJ30" s="265">
        <f>Módulo1!GH38</f>
        <v>4.1118997840092764</v>
      </c>
      <c r="AL30" s="268">
        <f>Módulo1!GN38</f>
        <v>4.0802401746079378</v>
      </c>
      <c r="AM30" s="271">
        <f>Módulo1!GR38</f>
        <v>4.0468809291161927</v>
      </c>
      <c r="AN30" s="275">
        <f>Módulo1!HB38</f>
        <v>4.418028687537479</v>
      </c>
      <c r="AO30" s="265">
        <f>Módulo1!HU38</f>
        <v>4.0257190809291368</v>
      </c>
      <c r="AP30" s="275">
        <f>Módulo1!HJ38</f>
        <v>4.4461556580740478</v>
      </c>
      <c r="AQ30" s="265">
        <f>Módulo1!HX38</f>
        <v>4.0540263902284472</v>
      </c>
      <c r="AR30" s="275">
        <f>Módulo1!HR38</f>
        <v>4.5200622347602408</v>
      </c>
      <c r="AS30" s="265">
        <f>Módulo1!IA38</f>
        <v>4.0971625904812976</v>
      </c>
      <c r="AW30" s="268">
        <f>'Módulo 2'!O38</f>
        <v>3.9503560804247018</v>
      </c>
      <c r="AX30" s="271">
        <f>'Módulo 2'!S38</f>
        <v>4.0192332262399644</v>
      </c>
      <c r="AY30" s="275"/>
      <c r="AZ30" s="265"/>
      <c r="BA30" s="275">
        <f>'Módulo 2'!AK38</f>
        <v>4.4146910830573178</v>
      </c>
      <c r="BB30" s="265">
        <f>'Módulo 2'!AY38</f>
        <v>3.9939085199330893</v>
      </c>
      <c r="BC30" s="275">
        <f>'Módulo 2'!AS38</f>
        <v>4.4741678078421874</v>
      </c>
      <c r="BD30" s="265">
        <f>'Módulo 2'!BB38</f>
        <v>4.0426080926182184</v>
      </c>
      <c r="BG30" s="268">
        <f>'Módulo 2'!BI38</f>
        <v>3.9674568032555664</v>
      </c>
      <c r="BH30" s="271">
        <f>'Módulo 2'!BM38</f>
        <v>4.054390091245395</v>
      </c>
      <c r="BI30" s="275"/>
      <c r="BJ30" s="265"/>
      <c r="BK30" s="275">
        <f>'Módulo 2'!CE38</f>
        <v>4.4308163932167259</v>
      </c>
      <c r="BL30" s="265">
        <f>'Módulo 2'!CS38</f>
        <v>4.0313291632056556</v>
      </c>
      <c r="BM30" s="275">
        <f>'Módulo 2'!CM38</f>
        <v>4.4675440981514996</v>
      </c>
      <c r="BN30" s="265">
        <f>'Módulo 2'!CV38</f>
        <v>4.0445136308797114</v>
      </c>
      <c r="BQ30" s="268">
        <f>'Módulo 2'!DB38</f>
        <v>3.4561405984206779</v>
      </c>
      <c r="BR30" s="271">
        <f>'Módulo 2'!DF38</f>
        <v>3.8391033221538673</v>
      </c>
      <c r="BS30" s="275"/>
      <c r="BT30" s="265"/>
      <c r="BU30" s="275">
        <f>'Módulo 2'!DX38</f>
        <v>4.2407464593217252</v>
      </c>
      <c r="BV30" s="265">
        <f>'Módulo 2'!EL38</f>
        <v>3.8811820216323194</v>
      </c>
      <c r="BW30" s="275">
        <f>'Módulo 2'!EF38</f>
        <v>4.2882600044442576</v>
      </c>
      <c r="BX30" s="265">
        <f>'Módulo 2'!EO38</f>
        <v>3.9205274234150047</v>
      </c>
      <c r="CA30" s="268">
        <f>'Módulo 2'!EU38</f>
        <v>3.6883306244914502</v>
      </c>
      <c r="CB30" s="271">
        <f>'Módulo 2'!DX38</f>
        <v>4.2407464593217252</v>
      </c>
      <c r="CC30" s="275"/>
      <c r="CD30" s="265"/>
      <c r="CE30" s="275">
        <f>'Módulo 2'!FQ38</f>
        <v>4.2338725381262226</v>
      </c>
      <c r="CF30" s="265">
        <f>'Módulo 2'!GE38</f>
        <v>3.9101499737301357</v>
      </c>
      <c r="CG30" s="275">
        <f>'Módulo 2'!FY38</f>
        <v>4.3058573635149662</v>
      </c>
      <c r="CH30" s="265">
        <f>'Módulo 2'!GH38</f>
        <v>3.970066565595098</v>
      </c>
      <c r="CK30" s="268">
        <f>'Módulo 2'!GN38</f>
        <v>3.7141621694471314</v>
      </c>
      <c r="CL30" s="271">
        <f>'Módulo 2'!GR38</f>
        <v>4.1307932837892816</v>
      </c>
      <c r="CM30" s="275"/>
      <c r="CN30" s="265"/>
      <c r="CO30" s="275">
        <f>'Módulo 2'!HJ38</f>
        <v>4.4464647571706628</v>
      </c>
      <c r="CP30" s="265">
        <f>'Módulo 2'!HX38</f>
        <v>3.9939085870899063</v>
      </c>
      <c r="CQ30" s="275">
        <f>'Módulo 2'!HR38</f>
        <v>4.5057463886032307</v>
      </c>
      <c r="CR30" s="265">
        <f>'Módulo 2'!IA38</f>
        <v>4.0353147855847888</v>
      </c>
    </row>
    <row r="31" spans="2:96">
      <c r="B31" s="268">
        <f>Módulo1!O39</f>
        <v>4.1566471393585172</v>
      </c>
      <c r="C31" s="271">
        <f>Módulo1!S39</f>
        <v>4.1521094685956799</v>
      </c>
      <c r="D31" s="275">
        <f>Módulo1!AC39</f>
        <v>4.5786760938478768</v>
      </c>
      <c r="E31" s="265">
        <f>Módulo1!AV39</f>
        <v>4.179610247669169</v>
      </c>
      <c r="F31" s="275">
        <f>Módulo1!AK39</f>
        <v>4.5961678109353512</v>
      </c>
      <c r="G31" s="265">
        <f>Módulo1!AY39</f>
        <v>4.1893999007645855</v>
      </c>
      <c r="H31" s="275">
        <f>Módulo1!AS39</f>
        <v>4.6223135915353897</v>
      </c>
      <c r="I31" s="265">
        <f>Módulo1!BB39</f>
        <v>4.2002839542599011</v>
      </c>
      <c r="K31" s="268">
        <f>Módulo1!BI39</f>
        <v>4.1308717838897726</v>
      </c>
      <c r="L31" s="278">
        <f>Módulo1!BM39</f>
        <v>4.1615411390668369</v>
      </c>
      <c r="M31" s="275">
        <f>Módulo1!BW39</f>
        <v>4.5123862635748919</v>
      </c>
      <c r="N31" s="265">
        <f>Módulo1!CP39</f>
        <v>4.1110439353045063</v>
      </c>
      <c r="O31" s="275">
        <f>Módulo1!CE39</f>
        <v>4.5308642211905372</v>
      </c>
      <c r="P31" s="265">
        <f>Módulo1!CS39</f>
        <v>4.1313896401675763</v>
      </c>
      <c r="Q31" s="275">
        <f>Módulo1!CM39</f>
        <v>4.582741935587654</v>
      </c>
      <c r="R31" s="265">
        <f>Módulo1!CV39</f>
        <v>4.1541944058424818</v>
      </c>
      <c r="T31" s="268">
        <f>Módulo1!DB39</f>
        <v>4.0589799588712001</v>
      </c>
      <c r="U31" s="271">
        <f>Módulo1!DF39</f>
        <v>3.8100142568531554</v>
      </c>
      <c r="V31" s="275">
        <f>Módulo1!DP39</f>
        <v>4.2249450679378677</v>
      </c>
      <c r="W31" s="265">
        <f>Módulo1!EI39</f>
        <v>3.9523815052824363</v>
      </c>
      <c r="X31" s="275">
        <f>Módulo1!DX39</f>
        <v>4.2438322933911845</v>
      </c>
      <c r="Y31" s="265">
        <f>Módulo1!EL39</f>
        <v>3.9778303467256011</v>
      </c>
      <c r="Z31" s="275">
        <f>Módulo1!EF39</f>
        <v>4.2963884402872035</v>
      </c>
      <c r="AA31" s="265">
        <f>Módulo1!EO39</f>
        <v>4.0066858222369914</v>
      </c>
      <c r="AC31" s="268">
        <f>Módulo1!EU39</f>
        <v>4.2125355633736987</v>
      </c>
      <c r="AD31" s="271">
        <f>Módulo1!EY39</f>
        <v>4.1226613934215646</v>
      </c>
      <c r="AE31" s="275">
        <f>Módulo1!FI39</f>
        <v>4.5274018461893686</v>
      </c>
      <c r="AF31" s="265">
        <f>Módulo1!GB39</f>
        <v>4.1070202562972522</v>
      </c>
      <c r="AG31" s="275">
        <f>Módulo1!FQ39</f>
        <v>4.2438322933911845</v>
      </c>
      <c r="AH31" s="265">
        <f>Módulo1!GE39</f>
        <v>4.1271530922961581</v>
      </c>
      <c r="AI31" s="275">
        <f>Módulo1!FY39</f>
        <v>4.2963884402872035</v>
      </c>
      <c r="AJ31" s="265">
        <f>Módulo1!GH39</f>
        <v>4.1497141356595586</v>
      </c>
      <c r="AL31" s="268">
        <f>Módulo1!GN39</f>
        <v>4.1629285373529443</v>
      </c>
      <c r="AM31" s="271">
        <f>Módulo1!GR39</f>
        <v>4.1000415402638355</v>
      </c>
      <c r="AN31" s="275">
        <f>Módulo1!HB39</f>
        <v>4.4862968108668664</v>
      </c>
      <c r="AO31" s="265">
        <f>Módulo1!HU39</f>
        <v>4.0921129070205779</v>
      </c>
      <c r="AP31" s="275">
        <f>Módulo1!HJ39</f>
        <v>4.5045695894091953</v>
      </c>
      <c r="AQ31" s="265">
        <f>Módulo1!HX39</f>
        <v>4.1129583833363235</v>
      </c>
      <c r="AR31" s="275">
        <f>Módulo1!HR39</f>
        <v>4.5559263814166995</v>
      </c>
      <c r="AS31" s="265">
        <f>Módulo1!IA39</f>
        <v>4.1363512095771506</v>
      </c>
      <c r="AW31" s="268">
        <f>'Módulo 2'!O39</f>
        <v>4.0196088292502665</v>
      </c>
      <c r="AX31" s="271">
        <f>'Módulo 2'!S39</f>
        <v>4.0750617504626412</v>
      </c>
      <c r="AY31" s="275"/>
      <c r="AZ31" s="265"/>
      <c r="BA31" s="275">
        <f>'Módulo 2'!AK39</f>
        <v>4.4689582797386684</v>
      </c>
      <c r="BB31" s="265">
        <f>'Módulo 2'!AY39</f>
        <v>4.0534433317594205</v>
      </c>
      <c r="BC31" s="275">
        <f>'Módulo 2'!AS39</f>
        <v>4.5152863438122068</v>
      </c>
      <c r="BD31" s="265">
        <f>'Módulo 2'!BB39</f>
        <v>4.0917302557064223</v>
      </c>
      <c r="BG31" s="268">
        <f>'Módulo 2'!BI39</f>
        <v>4.0353168522838807</v>
      </c>
      <c r="BH31" s="271">
        <f>'Módulo 2'!BM39</f>
        <v>4.1078158504791267</v>
      </c>
      <c r="BI31" s="275"/>
      <c r="BJ31" s="265"/>
      <c r="BK31" s="275">
        <f>'Módulo 2'!CE39</f>
        <v>4.4988782793105475</v>
      </c>
      <c r="BL31" s="265">
        <f>'Módulo 2'!CS39</f>
        <v>4.097730602562871</v>
      </c>
      <c r="BM31" s="275">
        <f>'Módulo 2'!CM39</f>
        <v>4.5026827930398952</v>
      </c>
      <c r="BN31" s="265">
        <f>'Módulo 2'!CV39</f>
        <v>4.084194447566305</v>
      </c>
      <c r="BQ31" s="268">
        <f>'Módulo 2'!DB39</f>
        <v>3.545711605181908</v>
      </c>
      <c r="BR31" s="271">
        <f>'Módulo 2'!DF39</f>
        <v>3.8950322828221617</v>
      </c>
      <c r="BS31" s="275"/>
      <c r="BT31" s="265"/>
      <c r="BU31" s="275">
        <f>'Módulo 2'!DX39</f>
        <v>4.2958518268071195</v>
      </c>
      <c r="BV31" s="265">
        <f>'Módulo 2'!EL39</f>
        <v>3.9491275708647495</v>
      </c>
      <c r="BW31" s="275">
        <f>'Módulo 2'!EF39</f>
        <v>4.3329222250397441</v>
      </c>
      <c r="BX31" s="265">
        <f>'Módulo 2'!EO39</f>
        <v>3.9782665350514272</v>
      </c>
      <c r="CA31" s="268">
        <f>'Módulo 2'!EU39</f>
        <v>3.7688702518672921</v>
      </c>
      <c r="CB31" s="271">
        <f>'Módulo 2'!DX39</f>
        <v>4.2958518268071195</v>
      </c>
      <c r="CC31" s="275"/>
      <c r="CD31" s="265"/>
      <c r="CE31" s="275">
        <f>'Módulo 2'!FQ39</f>
        <v>4.2744821167623543</v>
      </c>
      <c r="CF31" s="265">
        <f>'Módulo 2'!GE39</f>
        <v>3.9773119773822723</v>
      </c>
      <c r="CG31" s="275">
        <f>'Módulo 2'!FY39</f>
        <v>4.3433190567940505</v>
      </c>
      <c r="CH31" s="265">
        <f>'Módulo 2'!GH39</f>
        <v>4.0227239321584554</v>
      </c>
      <c r="CK31" s="268">
        <f>'Módulo 2'!GN39</f>
        <v>3.8026666521216699</v>
      </c>
      <c r="CL31" s="271">
        <f>'Módulo 2'!GR39</f>
        <v>4.1878772488381308</v>
      </c>
      <c r="CM31" s="275"/>
      <c r="CN31" s="265"/>
      <c r="CO31" s="275">
        <f>'Módulo 2'!HJ39</f>
        <v>4.5065166625215136</v>
      </c>
      <c r="CP31" s="265">
        <f>'Módulo 2'!HX39</f>
        <v>4.0561037581019521</v>
      </c>
      <c r="CQ31" s="275">
        <f>'Módulo 2'!HR39</f>
        <v>4.5467425898871605</v>
      </c>
      <c r="CR31" s="265">
        <f>'Módulo 2'!IA39</f>
        <v>4.0845559728059699</v>
      </c>
    </row>
    <row r="32" spans="2:96">
      <c r="B32" s="268">
        <f>Módulo1!O40</f>
        <v>4.2169179625190036</v>
      </c>
      <c r="C32" s="271">
        <f>Módulo1!S40</f>
        <v>4.2026945315054345</v>
      </c>
      <c r="D32" s="275">
        <f>Módulo1!AC40</f>
        <v>4.6385986815041989</v>
      </c>
      <c r="E32" s="265">
        <f>Módulo1!AV40</f>
        <v>4.2129748079913414</v>
      </c>
      <c r="F32" s="275">
        <f>Módulo1!AK40</f>
        <v>4.6480519838954484</v>
      </c>
      <c r="G32" s="265">
        <f>Módulo1!AY40</f>
        <v>4.2196153016677798</v>
      </c>
      <c r="H32" s="275">
        <f>Módulo1!AS40</f>
        <v>4.6579340170080208</v>
      </c>
      <c r="I32" s="265">
        <f>Módulo1!BB40</f>
        <v>4.2226504394522086</v>
      </c>
      <c r="K32" s="268">
        <f>Módulo1!BI40</f>
        <v>4.2010995958803807</v>
      </c>
      <c r="L32" s="278">
        <f>Módulo1!BM40</f>
        <v>4.2149130948685247</v>
      </c>
      <c r="M32" s="275">
        <f>Módulo1!BW40</f>
        <v>4.5627663915764991</v>
      </c>
      <c r="N32" s="265">
        <f>Módulo1!CP40</f>
        <v>4.1601595321715275</v>
      </c>
      <c r="O32" s="275">
        <f>Módulo1!CE40</f>
        <v>4.5713410719822534</v>
      </c>
      <c r="P32" s="265">
        <f>Módulo1!CS40</f>
        <v>4.174369894723422</v>
      </c>
      <c r="Q32" s="275">
        <f>Módulo1!CM40</f>
        <v>4.6049702587418411</v>
      </c>
      <c r="R32" s="265">
        <f>Módulo1!CV40</f>
        <v>4.1824062184881639</v>
      </c>
      <c r="T32" s="268">
        <f>Módulo1!DB40</f>
        <v>4.1258292291514245</v>
      </c>
      <c r="U32" s="271">
        <f>Módulo1!DF40</f>
        <v>3.8566285804913014</v>
      </c>
      <c r="V32" s="275">
        <f>Módulo1!DP40</f>
        <v>4.2763759617908184</v>
      </c>
      <c r="W32" s="265">
        <f>Módulo1!EI40</f>
        <v>4.0142934840012598</v>
      </c>
      <c r="X32" s="275">
        <f>Módulo1!DX40</f>
        <v>4.28523353877197</v>
      </c>
      <c r="Y32" s="265">
        <f>Módulo1!EL40</f>
        <v>4.0325197665886749</v>
      </c>
      <c r="Z32" s="275">
        <f>Módulo1!EF40</f>
        <v>4.3192137546287235</v>
      </c>
      <c r="AA32" s="265">
        <f>Módulo1!EO40</f>
        <v>4.0428926420167572</v>
      </c>
      <c r="AC32" s="268">
        <f>Módulo1!EU40</f>
        <v>4.2811578580923477</v>
      </c>
      <c r="AD32" s="271">
        <f>Módulo1!EY40</f>
        <v>4.169452093622569</v>
      </c>
      <c r="AE32" s="275">
        <f>Módulo1!FI40</f>
        <v>4.5774954656548523</v>
      </c>
      <c r="AF32" s="265">
        <f>Módulo1!GB40</f>
        <v>4.1556148410214746</v>
      </c>
      <c r="AG32" s="275">
        <f>Módulo1!FQ40</f>
        <v>4.28523353877197</v>
      </c>
      <c r="AH32" s="265">
        <f>Módulo1!GE40</f>
        <v>4.1696710578346385</v>
      </c>
      <c r="AI32" s="275">
        <f>Módulo1!FY40</f>
        <v>4.3192137546287235</v>
      </c>
      <c r="AJ32" s="265">
        <f>Módulo1!GH40</f>
        <v>4.177620011817047</v>
      </c>
      <c r="AL32" s="268">
        <f>Módulo1!GN40</f>
        <v>4.2306528125411829</v>
      </c>
      <c r="AM32" s="271">
        <f>Módulo1!GR40</f>
        <v>4.1468322404648408</v>
      </c>
      <c r="AN32" s="275">
        <f>Módulo1!HB40</f>
        <v>4.5361251445513977</v>
      </c>
      <c r="AO32" s="265">
        <f>Módulo1!HU40</f>
        <v>4.1424752200872152</v>
      </c>
      <c r="AP32" s="275">
        <f>Módulo1!HJ40</f>
        <v>4.5445937204503473</v>
      </c>
      <c r="AQ32" s="265">
        <f>Módulo1!HX40</f>
        <v>4.1570728743188416</v>
      </c>
      <c r="AR32" s="275">
        <f>Módulo1!HR40</f>
        <v>4.577895621883231</v>
      </c>
      <c r="AS32" s="265">
        <f>Módulo1!IA40</f>
        <v>4.1653338593634492</v>
      </c>
      <c r="AW32" s="268">
        <f>'Módulo 2'!O40</f>
        <v>4.0738405164135614</v>
      </c>
      <c r="AX32" s="271">
        <f>'Módulo 2'!S40</f>
        <v>4.124286619421353</v>
      </c>
      <c r="AY32" s="275"/>
      <c r="AZ32" s="265"/>
      <c r="BA32" s="275">
        <f>'Módulo 2'!AK40</f>
        <v>4.5074497331478192</v>
      </c>
      <c r="BB32" s="265">
        <f>'Módulo 2'!AY40</f>
        <v>4.0998756472798812</v>
      </c>
      <c r="BC32" s="275">
        <f>'Módulo 2'!AS40</f>
        <v>4.5423619723735005</v>
      </c>
      <c r="BD32" s="265">
        <f>'Módulo 2'!BB40</f>
        <v>4.1307242664553847</v>
      </c>
      <c r="BG32" s="268">
        <f>'Módulo 2'!BI40</f>
        <v>4.0877540723334143</v>
      </c>
      <c r="BH32" s="271">
        <f>'Módulo 2'!BM40</f>
        <v>4.1548514393341573</v>
      </c>
      <c r="BI32" s="275"/>
      <c r="BJ32" s="265"/>
      <c r="BK32" s="275">
        <f>'Módulo 2'!CE40</f>
        <v>4.5564266544066543</v>
      </c>
      <c r="BL32" s="265">
        <f>'Módulo 2'!CS40</f>
        <v>4.1533793056213311</v>
      </c>
      <c r="BM32" s="275">
        <f>'Módulo 2'!CM40</f>
        <v>4.5283583559504992</v>
      </c>
      <c r="BN32" s="265">
        <f>'Módulo 2'!CV40</f>
        <v>4.1165108145166958</v>
      </c>
      <c r="BQ32" s="268">
        <f>'Módulo 2'!DB40</f>
        <v>3.6265052026798861</v>
      </c>
      <c r="BR32" s="271">
        <f>'Módulo 2'!DF40</f>
        <v>3.9443457081406028</v>
      </c>
      <c r="BS32" s="275"/>
      <c r="BT32" s="265"/>
      <c r="BU32" s="275">
        <f>'Módulo 2'!DX40</f>
        <v>4.335007919618211</v>
      </c>
      <c r="BV32" s="265">
        <f>'Módulo 2'!EL40</f>
        <v>4.0030244174328979</v>
      </c>
      <c r="BW32" s="275">
        <f>'Módulo 2'!EF40</f>
        <v>4.3638184022174498</v>
      </c>
      <c r="BX32" s="265">
        <f>'Módulo 2'!EO40</f>
        <v>4.0238339856620335</v>
      </c>
      <c r="CA32" s="268">
        <f>'Módulo 2'!EU40</f>
        <v>3.8377944139538647</v>
      </c>
      <c r="CB32" s="271">
        <f>'Módulo 2'!DX40</f>
        <v>4.335007919618211</v>
      </c>
      <c r="CC32" s="275"/>
      <c r="CD32" s="265"/>
      <c r="CE32" s="275">
        <f>'Módulo 2'!FQ40</f>
        <v>4.297131026572715</v>
      </c>
      <c r="CF32" s="265">
        <f>'Módulo 2'!GE40</f>
        <v>4.0323688310606975</v>
      </c>
      <c r="CG32" s="275">
        <f>'Módulo 2'!FY40</f>
        <v>4.3676488475821245</v>
      </c>
      <c r="CH32" s="265">
        <f>'Módulo 2'!GH40</f>
        <v>4.0652048782834074</v>
      </c>
      <c r="CK32" s="268">
        <f>'Módulo 2'!GN40</f>
        <v>3.8788018280458441</v>
      </c>
      <c r="CL32" s="271">
        <f>'Módulo 2'!GR40</f>
        <v>4.2382090592934025</v>
      </c>
      <c r="CM32" s="275"/>
      <c r="CN32" s="265"/>
      <c r="CO32" s="275">
        <f>'Módulo 2'!HJ40</f>
        <v>4.5516320572281517</v>
      </c>
      <c r="CP32" s="265">
        <f>'Módulo 2'!HX40</f>
        <v>4.1047632309078441</v>
      </c>
      <c r="CQ32" s="275">
        <f>'Módulo 2'!HR40</f>
        <v>4.5746308292056055</v>
      </c>
      <c r="CR32" s="265">
        <f>'Módulo 2'!IA40</f>
        <v>4.124357826343636</v>
      </c>
    </row>
    <row r="33" spans="2:96" ht="15.75" thickBot="1">
      <c r="B33" s="269">
        <f>Módulo1!O41</f>
        <v>4.263426279803352</v>
      </c>
      <c r="C33" s="272">
        <f>Módulo1!S41</f>
        <v>4.2471290210446391</v>
      </c>
      <c r="D33" s="276">
        <f>Módulo1!AC41</f>
        <v>4.6962212239154875</v>
      </c>
      <c r="E33" s="266">
        <f>Módulo1!AV41</f>
        <v>4.235167938123606</v>
      </c>
      <c r="F33" s="276">
        <f>Módulo1!AK41</f>
        <v>4.696493987014879</v>
      </c>
      <c r="G33" s="266">
        <f>Módulo1!AY41</f>
        <v>4.2403721673294834</v>
      </c>
      <c r="H33" s="276">
        <f>Módulo1!AS41</f>
        <v>4.6891797197532936</v>
      </c>
      <c r="I33" s="266">
        <f>Módulo1!BB41</f>
        <v>4.2383933707479819</v>
      </c>
      <c r="K33" s="269">
        <f>Módulo1!BI41</f>
        <v>4.2571417175335542</v>
      </c>
      <c r="L33" s="279">
        <f>Módulo1!BM41</f>
        <v>4.261874526015605</v>
      </c>
      <c r="M33" s="276">
        <f>Módulo1!BW41</f>
        <v>4.5936955658089831</v>
      </c>
      <c r="N33" s="266">
        <f>Módulo1!CP41</f>
        <v>4.1959535891080817</v>
      </c>
      <c r="O33" s="276">
        <f>Módulo1!CE41</f>
        <v>4.5926803506299576</v>
      </c>
      <c r="P33" s="266">
        <f>Módulo1!CS41</f>
        <v>4.2050902007429336</v>
      </c>
      <c r="Q33" s="276">
        <f>Módulo1!CM41</f>
        <v>4.6129369561583777</v>
      </c>
      <c r="R33" s="266">
        <f>Módulo1!CV41</f>
        <v>4.2019207884558352</v>
      </c>
      <c r="T33" s="269">
        <f>Módulo1!DB41</f>
        <v>4.1788022333058343</v>
      </c>
      <c r="U33" s="272">
        <f>Módulo1!DF41</f>
        <v>3.8974988776684945</v>
      </c>
      <c r="V33" s="276">
        <f>Módulo1!DP41</f>
        <v>4.3080971013197686</v>
      </c>
      <c r="W33" s="266">
        <f>Módulo1!EI41</f>
        <v>4.0604883651651784</v>
      </c>
      <c r="X33" s="276">
        <f>Módulo1!DX41</f>
        <v>4.3072370409873963</v>
      </c>
      <c r="Y33" s="266">
        <f>Módulo1!EL41</f>
        <v>4.0724342716191897</v>
      </c>
      <c r="Z33" s="276">
        <f>Módulo1!EF41</f>
        <v>4.3275684903860236</v>
      </c>
      <c r="AA33" s="266">
        <f>Módulo1!EO41</f>
        <v>4.068283049991229</v>
      </c>
      <c r="AC33" s="268">
        <f>Módulo1!EU41</f>
        <v>4.3348973319027602</v>
      </c>
      <c r="AD33" s="271">
        <f>Módulo1!EY41</f>
        <v>4.2104770334498438</v>
      </c>
      <c r="AE33" s="275">
        <f>Módulo1!FI41</f>
        <v>4.6082301453259999</v>
      </c>
      <c r="AF33" s="265">
        <f>Módulo1!GB41</f>
        <v>4.1910203512339415</v>
      </c>
      <c r="AG33" s="275">
        <f>Módulo1!FQ41</f>
        <v>4.3072370409873963</v>
      </c>
      <c r="AH33" s="265">
        <f>Módulo1!GE41</f>
        <v>4.2000584151324771</v>
      </c>
      <c r="AI33" s="275">
        <f>Módulo1!FY41</f>
        <v>4.3275684903860236</v>
      </c>
      <c r="AJ33" s="265">
        <f>Módulo1!GH41</f>
        <v>4.1969231036774026</v>
      </c>
      <c r="AL33" s="268">
        <f>Módulo1!GN41</f>
        <v>4.2853745143253326</v>
      </c>
      <c r="AM33" s="271">
        <f>Módulo1!GR41</f>
        <v>4.1878571802921165</v>
      </c>
      <c r="AN33" s="275">
        <f>Módulo1!HB41</f>
        <v>4.5666983572834905</v>
      </c>
      <c r="AO33" s="265">
        <f>Módulo1!HU41</f>
        <v>4.1792695473889721</v>
      </c>
      <c r="AP33" s="275">
        <f>Módulo1!HJ41</f>
        <v>4.5656736060014671</v>
      </c>
      <c r="AQ33" s="265">
        <f>Módulo1!HX41</f>
        <v>4.1886751115872913</v>
      </c>
      <c r="AR33" s="275">
        <f>Módulo1!HR41</f>
        <v>4.5857490719618248</v>
      </c>
      <c r="AS33" s="265">
        <f>Módulo1!IA41</f>
        <v>4.1854117401434729</v>
      </c>
      <c r="AW33" s="268">
        <f>'Módulo 2'!O41</f>
        <v>4.1156628095426715</v>
      </c>
      <c r="AX33" s="271">
        <f>'Módulo 2'!S41</f>
        <v>4.1675121400385269</v>
      </c>
      <c r="AY33" s="275"/>
      <c r="AZ33" s="265"/>
      <c r="BA33" s="275">
        <f>'Módulo 2'!AK41</f>
        <v>4.5298972181302615</v>
      </c>
      <c r="BB33" s="265">
        <f>'Módulo 2'!AY41</f>
        <v>4.1347821040341906</v>
      </c>
      <c r="BC33" s="275">
        <f>'Módulo 2'!AS41</f>
        <v>4.5554908923284012</v>
      </c>
      <c r="BD33" s="265">
        <f>'Módulo 2'!BB41</f>
        <v>4.1608917206304783</v>
      </c>
      <c r="BG33" s="268">
        <f>'Módulo 2'!BI41</f>
        <v>4.1276377607718224</v>
      </c>
      <c r="BH33" s="271">
        <f>'Módulo 2'!BM41</f>
        <v>4.1960999622572883</v>
      </c>
      <c r="BI33" s="275"/>
      <c r="BJ33" s="265"/>
      <c r="BK33" s="275">
        <f>'Módulo 2'!CE41</f>
        <v>4.6032498663653865</v>
      </c>
      <c r="BL33" s="265">
        <f>'Módulo 2'!CS41</f>
        <v>4.1994527973633327</v>
      </c>
      <c r="BM33" s="275">
        <f>'Módulo 2'!CM41</f>
        <v>4.544414670759326</v>
      </c>
      <c r="BN33" s="265">
        <f>'Módulo 2'!CV41</f>
        <v>4.1421877876481439</v>
      </c>
      <c r="BQ33" s="268">
        <f>'Módulo 2'!DB41</f>
        <v>3.6987068575242468</v>
      </c>
      <c r="BR33" s="271">
        <f>'Módulo 2'!DF41</f>
        <v>3.9876489921898428</v>
      </c>
      <c r="BS33" s="275"/>
      <c r="BT33" s="265"/>
      <c r="BU33" s="275">
        <f>'Módulo 2'!DX41</f>
        <v>4.3579393753659259</v>
      </c>
      <c r="BV33" s="265">
        <f>'Módulo 2'!EL41</f>
        <v>4.0441143164760094</v>
      </c>
      <c r="BW33" s="275">
        <f>'Módulo 2'!EF41</f>
        <v>4.3808170197258542</v>
      </c>
      <c r="BX33" s="265">
        <f>'Módulo 2'!EO41</f>
        <v>4.058221193470227</v>
      </c>
      <c r="CA33" s="268">
        <f>'Módulo 2'!EU41</f>
        <v>3.8960612194243547</v>
      </c>
      <c r="CB33" s="271">
        <f>'Módulo 2'!DX41</f>
        <v>4.3579393753659259</v>
      </c>
      <c r="CC33" s="275"/>
      <c r="CD33" s="265"/>
      <c r="CE33" s="275">
        <f>'Módulo 2'!FQ41</f>
        <v>4.303349561699843</v>
      </c>
      <c r="CF33" s="265">
        <f>'Módulo 2'!GE41</f>
        <v>4.0765267634382685</v>
      </c>
      <c r="CG33" s="275">
        <f>'Módulo 2'!FY41</f>
        <v>4.379085496820049</v>
      </c>
      <c r="CH33" s="265">
        <f>'Módulo 2'!GH41</f>
        <v>4.0986289661409332</v>
      </c>
      <c r="CK33" s="268">
        <f>'Módulo 2'!GN41</f>
        <v>3.9434573083040845</v>
      </c>
      <c r="CL33" s="271">
        <f>'Módulo 2'!GR41</f>
        <v>4.2824066113957544</v>
      </c>
      <c r="CM33" s="275"/>
      <c r="CN33" s="265"/>
      <c r="CO33" s="275">
        <f>'Módulo 2'!HJ41</f>
        <v>4.5817300185023404</v>
      </c>
      <c r="CP33" s="265">
        <f>'Módulo 2'!HX41</f>
        <v>4.1416077159077549</v>
      </c>
      <c r="CQ33" s="275">
        <f>'Módulo 2'!HR41</f>
        <v>4.589543953977854</v>
      </c>
      <c r="CR33" s="265">
        <f>'Módulo 2'!IA41</f>
        <v>4.1559361925243712</v>
      </c>
    </row>
    <row r="34" spans="2:96">
      <c r="B34" s="254"/>
      <c r="C34" s="255"/>
      <c r="D34" s="255"/>
      <c r="E34" s="256"/>
      <c r="F34" s="255"/>
      <c r="G34" s="256"/>
      <c r="H34" s="255"/>
      <c r="I34" s="256"/>
    </row>
    <row r="35" spans="2:96">
      <c r="B35" s="254">
        <v>0</v>
      </c>
      <c r="C35" s="255">
        <v>4.5</v>
      </c>
      <c r="D35" s="255"/>
      <c r="E35" s="256"/>
      <c r="F35" s="255"/>
      <c r="G35" s="256"/>
      <c r="H35" s="255"/>
      <c r="I35" s="256"/>
    </row>
    <row r="36" spans="2:96">
      <c r="B36" s="254"/>
      <c r="C36" s="255"/>
      <c r="D36" s="255"/>
      <c r="E36" s="256"/>
      <c r="F36" s="255"/>
      <c r="G36" s="256"/>
      <c r="H36" s="255"/>
      <c r="I36" s="256"/>
    </row>
    <row r="37" spans="2:96">
      <c r="B37" s="254"/>
      <c r="C37" s="255"/>
      <c r="D37" s="255"/>
      <c r="E37" s="256"/>
      <c r="F37" s="255"/>
      <c r="G37" s="256"/>
      <c r="H37" s="255"/>
      <c r="I37" s="256"/>
    </row>
    <row r="38" spans="2:96">
      <c r="B38" s="254"/>
      <c r="C38" s="255"/>
      <c r="D38" s="255"/>
      <c r="E38" s="256"/>
      <c r="F38" s="255"/>
      <c r="G38" s="256"/>
      <c r="H38" s="255"/>
      <c r="I38" s="256"/>
    </row>
    <row r="39" spans="2:96">
      <c r="B39" s="254"/>
      <c r="C39" s="255"/>
      <c r="D39" s="255"/>
      <c r="E39" s="256"/>
      <c r="F39" s="255"/>
      <c r="G39" s="256"/>
      <c r="H39" s="255"/>
      <c r="I39" s="256"/>
    </row>
    <row r="40" spans="2:96">
      <c r="B40" s="254"/>
      <c r="C40" s="255"/>
      <c r="D40" s="255"/>
      <c r="E40" s="256"/>
      <c r="F40" s="255"/>
      <c r="G40" s="256"/>
      <c r="H40" s="255"/>
      <c r="I40" s="256"/>
    </row>
    <row r="41" spans="2:96">
      <c r="B41" s="254"/>
      <c r="C41" s="255"/>
      <c r="D41" s="255"/>
      <c r="E41" s="256"/>
      <c r="F41" s="255"/>
      <c r="G41" s="256"/>
      <c r="H41" s="255"/>
      <c r="I41" s="256"/>
    </row>
    <row r="42" spans="2:96">
      <c r="B42" s="254"/>
      <c r="C42" s="255"/>
      <c r="D42" s="255"/>
      <c r="E42" s="256"/>
      <c r="F42" s="255"/>
      <c r="G42" s="256"/>
      <c r="H42" s="255"/>
      <c r="I42" s="256"/>
    </row>
    <row r="43" spans="2:96">
      <c r="B43" s="254"/>
      <c r="C43" s="255"/>
      <c r="D43" s="255"/>
      <c r="E43" s="256"/>
      <c r="F43" s="255"/>
      <c r="G43" s="256"/>
      <c r="H43" s="255"/>
      <c r="I43" s="256"/>
    </row>
    <row r="44" spans="2:96">
      <c r="B44" s="254"/>
      <c r="C44" s="255"/>
      <c r="D44" s="255"/>
      <c r="E44" s="256"/>
      <c r="F44" s="255"/>
      <c r="G44" s="256"/>
      <c r="H44" s="255"/>
      <c r="I44" s="256"/>
    </row>
    <row r="45" spans="2:96">
      <c r="B45" s="254"/>
      <c r="C45" s="255"/>
      <c r="D45" s="255"/>
      <c r="E45" s="256"/>
      <c r="F45" s="255"/>
      <c r="G45" s="256"/>
      <c r="H45" s="255"/>
      <c r="I45" s="256"/>
    </row>
    <row r="46" spans="2:96">
      <c r="B46" s="254"/>
      <c r="C46" s="255"/>
      <c r="D46" s="255"/>
      <c r="E46" s="256"/>
      <c r="F46" s="255"/>
      <c r="G46" s="256"/>
      <c r="H46" s="255"/>
      <c r="I46" s="256"/>
    </row>
    <row r="47" spans="2:96">
      <c r="B47" s="254"/>
      <c r="C47" s="255"/>
      <c r="D47" s="255"/>
      <c r="E47" s="256"/>
      <c r="F47" s="255"/>
      <c r="G47" s="256"/>
      <c r="H47" s="255"/>
      <c r="I47" s="256"/>
    </row>
    <row r="48" spans="2:96">
      <c r="B48" s="254"/>
      <c r="C48" s="255"/>
      <c r="D48" s="255"/>
      <c r="E48" s="256"/>
      <c r="F48" s="255"/>
      <c r="G48" s="256"/>
      <c r="H48" s="255"/>
      <c r="I48" s="256"/>
    </row>
    <row r="49" spans="2:9">
      <c r="B49" s="254"/>
      <c r="C49" s="255"/>
      <c r="D49" s="255"/>
      <c r="E49" s="256"/>
      <c r="F49" s="255"/>
      <c r="G49" s="256"/>
      <c r="H49" s="255"/>
      <c r="I49" s="256"/>
    </row>
    <row r="50" spans="2:9">
      <c r="B50" s="254"/>
      <c r="C50" s="255"/>
      <c r="D50" s="255"/>
      <c r="E50" s="256"/>
      <c r="F50" s="255"/>
      <c r="G50" s="256"/>
      <c r="H50" s="255"/>
      <c r="I50" s="256"/>
    </row>
    <row r="51" spans="2:9">
      <c r="B51" s="254"/>
      <c r="C51" s="255"/>
      <c r="D51" s="255"/>
      <c r="E51" s="256"/>
      <c r="F51" s="255"/>
      <c r="G51" s="256"/>
      <c r="H51" s="255"/>
      <c r="I51" s="256"/>
    </row>
    <row r="52" spans="2:9">
      <c r="B52" s="254"/>
      <c r="C52" s="255"/>
      <c r="D52" s="255"/>
      <c r="E52" s="256"/>
      <c r="F52" s="255"/>
      <c r="G52" s="256"/>
      <c r="H52" s="255"/>
      <c r="I52" s="256"/>
    </row>
    <row r="53" spans="2:9">
      <c r="B53" s="254"/>
      <c r="C53" s="255"/>
      <c r="D53" s="255"/>
      <c r="E53" s="256"/>
      <c r="F53" s="255"/>
      <c r="G53" s="256"/>
      <c r="H53" s="255"/>
      <c r="I53" s="256"/>
    </row>
    <row r="54" spans="2:9">
      <c r="B54" s="254"/>
      <c r="C54" s="255"/>
      <c r="D54" s="255"/>
      <c r="E54" s="256"/>
      <c r="F54" s="255"/>
      <c r="G54" s="256"/>
      <c r="H54" s="255"/>
      <c r="I54" s="256"/>
    </row>
    <row r="55" spans="2:9">
      <c r="B55" s="254"/>
      <c r="C55" s="255"/>
      <c r="D55" s="255"/>
      <c r="E55" s="256"/>
      <c r="F55" s="255"/>
      <c r="G55" s="256"/>
      <c r="H55" s="255"/>
      <c r="I55" s="256"/>
    </row>
    <row r="56" spans="2:9">
      <c r="B56" s="254"/>
      <c r="C56" s="255"/>
      <c r="D56" s="255"/>
      <c r="E56" s="256"/>
      <c r="F56" s="255"/>
      <c r="G56" s="256"/>
      <c r="H56" s="255"/>
      <c r="I56" s="256"/>
    </row>
    <row r="57" spans="2:9">
      <c r="B57" s="254"/>
      <c r="C57" s="255"/>
      <c r="D57" s="255"/>
      <c r="E57" s="256"/>
      <c r="F57" s="255"/>
      <c r="G57" s="256"/>
      <c r="H57" s="255"/>
      <c r="I57" s="256"/>
    </row>
    <row r="58" spans="2:9">
      <c r="B58" s="254"/>
      <c r="C58" s="255"/>
      <c r="D58" s="255"/>
      <c r="E58" s="256"/>
      <c r="F58" s="255"/>
      <c r="G58" s="256"/>
      <c r="H58" s="255"/>
      <c r="I58" s="256"/>
    </row>
    <row r="59" spans="2:9">
      <c r="B59" s="254"/>
      <c r="C59" s="255"/>
      <c r="D59" s="255"/>
      <c r="E59" s="256"/>
      <c r="F59" s="255"/>
      <c r="G59" s="256"/>
      <c r="H59" s="255"/>
      <c r="I59" s="256"/>
    </row>
    <row r="60" spans="2:9">
      <c r="B60" s="254"/>
      <c r="C60" s="255"/>
      <c r="D60" s="255"/>
      <c r="E60" s="256"/>
      <c r="F60" s="255"/>
      <c r="G60" s="256"/>
      <c r="H60" s="255"/>
      <c r="I60" s="256"/>
    </row>
    <row r="61" spans="2:9">
      <c r="B61" s="254"/>
      <c r="C61" s="255"/>
      <c r="D61" s="255"/>
      <c r="E61" s="256"/>
      <c r="F61" s="255"/>
      <c r="G61" s="256"/>
      <c r="H61" s="255"/>
      <c r="I61" s="256"/>
    </row>
    <row r="62" spans="2:9">
      <c r="B62" s="254"/>
      <c r="C62" s="255"/>
      <c r="D62" s="255"/>
      <c r="E62" s="256"/>
      <c r="F62" s="255"/>
      <c r="G62" s="256"/>
      <c r="H62" s="255"/>
      <c r="I62" s="256"/>
    </row>
    <row r="63" spans="2:9">
      <c r="B63" s="254"/>
      <c r="C63" s="255"/>
      <c r="D63" s="255"/>
      <c r="E63" s="256"/>
      <c r="F63" s="255"/>
      <c r="G63" s="256"/>
      <c r="H63" s="255"/>
      <c r="I63" s="256"/>
    </row>
    <row r="64" spans="2:9">
      <c r="B64" s="254"/>
      <c r="C64" s="255"/>
      <c r="D64" s="255"/>
      <c r="E64" s="256"/>
      <c r="F64" s="255"/>
      <c r="G64" s="256"/>
      <c r="H64" s="255"/>
      <c r="I64" s="256"/>
    </row>
    <row r="65" spans="2:9">
      <c r="B65" s="254"/>
      <c r="C65" s="255"/>
      <c r="D65" s="255"/>
      <c r="E65" s="256"/>
      <c r="F65" s="255"/>
      <c r="G65" s="256"/>
      <c r="H65" s="255"/>
      <c r="I65" s="256"/>
    </row>
    <row r="66" spans="2:9">
      <c r="B66" s="254"/>
      <c r="C66" s="255"/>
      <c r="D66" s="255"/>
      <c r="E66" s="256"/>
      <c r="F66" s="255"/>
      <c r="G66" s="256"/>
      <c r="H66" s="255"/>
      <c r="I66" s="256"/>
    </row>
    <row r="67" spans="2:9">
      <c r="B67" s="254"/>
      <c r="C67" s="255"/>
      <c r="D67" s="255"/>
      <c r="E67" s="256"/>
      <c r="F67" s="255"/>
      <c r="G67" s="256"/>
      <c r="H67" s="255"/>
      <c r="I67" s="256"/>
    </row>
    <row r="68" spans="2:9">
      <c r="B68" s="254"/>
      <c r="C68" s="255"/>
      <c r="D68" s="255"/>
      <c r="E68" s="256"/>
      <c r="F68" s="255"/>
      <c r="G68" s="256"/>
      <c r="H68" s="255"/>
      <c r="I68" s="256"/>
    </row>
    <row r="69" spans="2:9">
      <c r="B69" s="254"/>
      <c r="C69" s="255"/>
      <c r="D69" s="255"/>
      <c r="E69" s="256"/>
      <c r="F69" s="255"/>
      <c r="G69" s="256"/>
      <c r="H69" s="255"/>
      <c r="I69" s="256"/>
    </row>
    <row r="70" spans="2:9">
      <c r="B70" s="254"/>
      <c r="C70" s="255"/>
      <c r="D70" s="255"/>
      <c r="E70" s="256"/>
      <c r="F70" s="255"/>
      <c r="G70" s="256"/>
      <c r="H70" s="255"/>
      <c r="I70" s="256"/>
    </row>
    <row r="71" spans="2:9">
      <c r="B71" s="254"/>
      <c r="C71" s="255"/>
      <c r="D71" s="255"/>
      <c r="E71" s="256"/>
      <c r="F71" s="255"/>
      <c r="G71" s="256"/>
      <c r="H71" s="255"/>
      <c r="I71" s="256"/>
    </row>
    <row r="72" spans="2:9">
      <c r="B72" s="254"/>
      <c r="C72" s="255"/>
      <c r="D72" s="255"/>
      <c r="E72" s="256"/>
      <c r="F72" s="255"/>
      <c r="G72" s="256"/>
      <c r="H72" s="255"/>
      <c r="I72" s="256"/>
    </row>
    <row r="73" spans="2:9">
      <c r="B73" s="254"/>
      <c r="C73" s="255"/>
      <c r="D73" s="255"/>
      <c r="E73" s="256"/>
      <c r="F73" s="255"/>
      <c r="G73" s="256"/>
      <c r="H73" s="255"/>
      <c r="I73" s="256"/>
    </row>
    <row r="74" spans="2:9">
      <c r="B74" s="254"/>
      <c r="C74" s="255"/>
      <c r="D74" s="255"/>
      <c r="E74" s="256"/>
      <c r="F74" s="255"/>
      <c r="G74" s="256"/>
      <c r="H74" s="255"/>
      <c r="I74" s="256"/>
    </row>
    <row r="75" spans="2:9">
      <c r="B75" s="254">
        <v>0</v>
      </c>
      <c r="C75" s="255">
        <v>5</v>
      </c>
      <c r="D75" s="255"/>
      <c r="E75" s="256"/>
      <c r="F75" s="255"/>
      <c r="G75" s="256"/>
      <c r="H75" s="255"/>
      <c r="I75" s="256"/>
    </row>
    <row r="76" spans="2:9">
      <c r="B76" s="254"/>
      <c r="C76" s="255"/>
      <c r="D76" s="255"/>
      <c r="E76" s="256"/>
      <c r="F76" s="255"/>
      <c r="G76" s="256"/>
      <c r="H76" s="255"/>
      <c r="I76" s="256"/>
    </row>
    <row r="77" spans="2:9">
      <c r="B77" s="254"/>
      <c r="C77" s="255"/>
      <c r="D77" s="255"/>
      <c r="E77" s="256"/>
      <c r="F77" s="255"/>
      <c r="G77" s="256"/>
      <c r="H77" s="255"/>
      <c r="I77" s="256"/>
    </row>
    <row r="78" spans="2:9">
      <c r="B78" s="254"/>
      <c r="C78" s="255"/>
      <c r="D78" s="255"/>
      <c r="E78" s="256"/>
      <c r="F78" s="255"/>
      <c r="G78" s="256"/>
      <c r="H78" s="255"/>
      <c r="I78" s="256"/>
    </row>
    <row r="79" spans="2:9">
      <c r="B79" s="254"/>
      <c r="C79" s="255"/>
      <c r="D79" s="255"/>
      <c r="E79" s="256"/>
      <c r="F79" s="255"/>
      <c r="G79" s="256"/>
      <c r="H79" s="255"/>
      <c r="I79" s="256"/>
    </row>
    <row r="80" spans="2:9">
      <c r="B80" s="254"/>
      <c r="C80" s="255"/>
      <c r="D80" s="255"/>
      <c r="E80" s="256"/>
      <c r="F80" s="255"/>
      <c r="G80" s="256"/>
      <c r="H80" s="255"/>
      <c r="I80" s="256"/>
    </row>
    <row r="81" spans="2:9">
      <c r="B81" s="254"/>
      <c r="C81" s="255"/>
      <c r="D81" s="255"/>
      <c r="E81" s="256"/>
      <c r="F81" s="255"/>
      <c r="G81" s="256"/>
      <c r="H81" s="255"/>
      <c r="I81" s="256"/>
    </row>
    <row r="82" spans="2:9">
      <c r="B82" s="254"/>
      <c r="C82" s="255"/>
      <c r="D82" s="255"/>
      <c r="E82" s="256"/>
      <c r="F82" s="255"/>
      <c r="G82" s="256"/>
      <c r="H82" s="255"/>
      <c r="I82" s="256"/>
    </row>
  </sheetData>
  <mergeCells count="60">
    <mergeCell ref="CK2:CR2"/>
    <mergeCell ref="CK3:CK4"/>
    <mergeCell ref="CL3:CL4"/>
    <mergeCell ref="CM3:CN3"/>
    <mergeCell ref="CO3:CP3"/>
    <mergeCell ref="CQ3:CR3"/>
    <mergeCell ref="CA2:CH2"/>
    <mergeCell ref="CA3:CA4"/>
    <mergeCell ref="CB3:CB4"/>
    <mergeCell ref="CC3:CD3"/>
    <mergeCell ref="CE3:CF3"/>
    <mergeCell ref="CG3:CH3"/>
    <mergeCell ref="BQ2:BX2"/>
    <mergeCell ref="BQ3:BQ4"/>
    <mergeCell ref="BR3:BR4"/>
    <mergeCell ref="BS3:BT3"/>
    <mergeCell ref="BU3:BV3"/>
    <mergeCell ref="BW3:BX3"/>
    <mergeCell ref="BG2:BN2"/>
    <mergeCell ref="BG3:BG4"/>
    <mergeCell ref="BH3:BH4"/>
    <mergeCell ref="BI3:BJ3"/>
    <mergeCell ref="BK3:BL3"/>
    <mergeCell ref="BM3:BN3"/>
    <mergeCell ref="AW2:BD2"/>
    <mergeCell ref="AW3:AW4"/>
    <mergeCell ref="AX3:AX4"/>
    <mergeCell ref="AY3:AZ3"/>
    <mergeCell ref="BA3:BB3"/>
    <mergeCell ref="BC3:BD3"/>
    <mergeCell ref="AL2:AS2"/>
    <mergeCell ref="AL3:AL4"/>
    <mergeCell ref="AM3:AM4"/>
    <mergeCell ref="AN3:AO3"/>
    <mergeCell ref="AP3:AQ3"/>
    <mergeCell ref="AR3:AS3"/>
    <mergeCell ref="AC2:AJ2"/>
    <mergeCell ref="AC3:AC4"/>
    <mergeCell ref="AD3:AD4"/>
    <mergeCell ref="AE3:AF3"/>
    <mergeCell ref="AG3:AH3"/>
    <mergeCell ref="AI3:AJ3"/>
    <mergeCell ref="T2:AA2"/>
    <mergeCell ref="T3:T4"/>
    <mergeCell ref="U3:U4"/>
    <mergeCell ref="V3:W3"/>
    <mergeCell ref="X3:Y3"/>
    <mergeCell ref="Z3:AA3"/>
    <mergeCell ref="K2:R2"/>
    <mergeCell ref="K3:K4"/>
    <mergeCell ref="L3:L4"/>
    <mergeCell ref="M3:N3"/>
    <mergeCell ref="O3:P3"/>
    <mergeCell ref="Q3:R3"/>
    <mergeCell ref="H3:I3"/>
    <mergeCell ref="F3:G3"/>
    <mergeCell ref="D3:E3"/>
    <mergeCell ref="C3:C4"/>
    <mergeCell ref="B2:I2"/>
    <mergeCell ref="B3:B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>
    <pageSetUpPr autoPageBreaks="0"/>
  </sheetPr>
  <dimension ref="A1:AH172"/>
  <sheetViews>
    <sheetView zoomScale="60" zoomScaleNormal="60" workbookViewId="0">
      <pane ySplit="5" topLeftCell="A144" activePane="bottomLeft" state="frozen"/>
      <selection pane="bottomLeft" activeCell="J165" sqref="J165:J166"/>
    </sheetView>
  </sheetViews>
  <sheetFormatPr baseColWidth="10" defaultRowHeight="15"/>
  <cols>
    <col min="3" max="3" width="12.140625" bestFit="1" customWidth="1"/>
    <col min="4" max="4" width="18.140625" bestFit="1" customWidth="1"/>
    <col min="5" max="5" width="9.7109375" style="43" bestFit="1" customWidth="1"/>
    <col min="6" max="6" width="10.28515625" bestFit="1" customWidth="1"/>
    <col min="7" max="7" width="9.28515625" bestFit="1" customWidth="1"/>
    <col min="8" max="8" width="12.28515625" bestFit="1" customWidth="1"/>
    <col min="9" max="10" width="14.140625" style="43" bestFit="1" customWidth="1"/>
    <col min="11" max="11" width="14.140625" style="43" customWidth="1"/>
    <col min="12" max="12" width="9.7109375" style="43" bestFit="1" customWidth="1"/>
    <col min="13" max="13" width="9.28515625" style="43" bestFit="1" customWidth="1"/>
    <col min="14" max="14" width="10.28515625" style="43" bestFit="1" customWidth="1"/>
    <col min="15" max="15" width="12.28515625" style="43" bestFit="1" customWidth="1"/>
    <col min="16" max="16" width="12.28515625" style="43" customWidth="1"/>
    <col min="17" max="17" width="14.140625" style="43" bestFit="1" customWidth="1"/>
    <col min="18" max="18" width="14.140625" style="43" customWidth="1"/>
    <col min="19" max="19" width="9.7109375" style="43" bestFit="1" customWidth="1"/>
    <col min="20" max="20" width="8.140625" style="43" bestFit="1" customWidth="1"/>
    <col min="21" max="21" width="10.28515625" style="43" bestFit="1" customWidth="1"/>
    <col min="22" max="22" width="12.28515625" style="43" bestFit="1" customWidth="1"/>
    <col min="23" max="24" width="12.28515625" style="43" customWidth="1"/>
    <col min="25" max="25" width="14.140625" style="43" bestFit="1" customWidth="1"/>
    <col min="26" max="26" width="11.42578125" style="43"/>
    <col min="28" max="28" width="12.42578125" bestFit="1" customWidth="1"/>
  </cols>
  <sheetData>
    <row r="1" spans="1:31" s="303" customFormat="1">
      <c r="A1" s="303" t="s">
        <v>131</v>
      </c>
    </row>
    <row r="2" spans="1:31" s="303" customFormat="1" ht="15.75" thickBot="1">
      <c r="A2" s="303" t="s">
        <v>132</v>
      </c>
    </row>
    <row r="3" spans="1:31" ht="15.75" thickBot="1">
      <c r="E3" s="488" t="s">
        <v>61</v>
      </c>
      <c r="F3" s="489"/>
      <c r="G3" s="489"/>
      <c r="H3" s="489"/>
      <c r="I3" s="489"/>
      <c r="J3" s="489"/>
      <c r="K3" s="490"/>
      <c r="L3" s="488" t="s">
        <v>62</v>
      </c>
      <c r="M3" s="489"/>
      <c r="N3" s="489"/>
      <c r="O3" s="489"/>
      <c r="P3" s="489"/>
      <c r="Q3" s="489"/>
      <c r="R3" s="490"/>
      <c r="S3" s="488" t="s">
        <v>56</v>
      </c>
      <c r="T3" s="489"/>
      <c r="U3" s="489"/>
      <c r="V3" s="489"/>
      <c r="W3" s="489"/>
      <c r="X3" s="489"/>
      <c r="Y3" s="490"/>
    </row>
    <row r="4" spans="1:31">
      <c r="A4" s="91" t="s">
        <v>67</v>
      </c>
      <c r="B4" s="92" t="s">
        <v>70</v>
      </c>
      <c r="C4" s="93" t="s">
        <v>17</v>
      </c>
      <c r="D4" s="94" t="s">
        <v>71</v>
      </c>
      <c r="E4" s="92" t="s">
        <v>78</v>
      </c>
      <c r="F4" s="81" t="s">
        <v>63</v>
      </c>
      <c r="G4" s="81" t="s">
        <v>63</v>
      </c>
      <c r="H4" s="492" t="s">
        <v>74</v>
      </c>
      <c r="I4" s="493"/>
      <c r="J4" s="494" t="s">
        <v>81</v>
      </c>
      <c r="K4" s="495"/>
      <c r="L4" s="92" t="s">
        <v>78</v>
      </c>
      <c r="M4" s="81" t="s">
        <v>63</v>
      </c>
      <c r="N4" s="81" t="s">
        <v>63</v>
      </c>
      <c r="O4" s="492" t="s">
        <v>74</v>
      </c>
      <c r="P4" s="493"/>
      <c r="Q4" s="494" t="s">
        <v>81</v>
      </c>
      <c r="R4" s="495"/>
      <c r="S4" s="92" t="s">
        <v>78</v>
      </c>
      <c r="T4" s="81" t="s">
        <v>63</v>
      </c>
      <c r="U4" s="81" t="s">
        <v>63</v>
      </c>
      <c r="V4" s="492" t="s">
        <v>74</v>
      </c>
      <c r="W4" s="493"/>
      <c r="X4" s="494" t="s">
        <v>81</v>
      </c>
      <c r="Y4" s="495"/>
      <c r="AB4" s="159" t="s">
        <v>67</v>
      </c>
      <c r="AC4" s="491" t="s">
        <v>68</v>
      </c>
      <c r="AD4" s="491"/>
      <c r="AE4" s="487"/>
    </row>
    <row r="5" spans="1:31" ht="15.75" thickBot="1">
      <c r="A5" s="95" t="s">
        <v>69</v>
      </c>
      <c r="B5" s="96" t="s">
        <v>72</v>
      </c>
      <c r="C5" s="97" t="s">
        <v>73</v>
      </c>
      <c r="D5" s="98"/>
      <c r="E5" s="133"/>
      <c r="F5" s="134" t="s">
        <v>75</v>
      </c>
      <c r="G5" s="134" t="s">
        <v>76</v>
      </c>
      <c r="H5" s="137" t="s">
        <v>77</v>
      </c>
      <c r="I5" s="137" t="s">
        <v>80</v>
      </c>
      <c r="J5" s="137" t="s">
        <v>77</v>
      </c>
      <c r="K5" s="137" t="s">
        <v>80</v>
      </c>
      <c r="L5" s="133"/>
      <c r="M5" s="134" t="s">
        <v>75</v>
      </c>
      <c r="N5" s="134" t="s">
        <v>76</v>
      </c>
      <c r="O5" s="137" t="s">
        <v>77</v>
      </c>
      <c r="P5" s="137" t="s">
        <v>80</v>
      </c>
      <c r="Q5" s="137" t="s">
        <v>77</v>
      </c>
      <c r="R5" s="137" t="s">
        <v>80</v>
      </c>
      <c r="S5" s="133"/>
      <c r="T5" s="134" t="s">
        <v>75</v>
      </c>
      <c r="U5" s="134" t="s">
        <v>76</v>
      </c>
      <c r="V5" s="137" t="s">
        <v>77</v>
      </c>
      <c r="W5" s="137" t="s">
        <v>80</v>
      </c>
      <c r="X5" s="137" t="s">
        <v>77</v>
      </c>
      <c r="Y5" s="149" t="s">
        <v>80</v>
      </c>
      <c r="AB5" s="160" t="s">
        <v>69</v>
      </c>
      <c r="AC5" s="161" t="s">
        <v>54</v>
      </c>
      <c r="AD5" s="161" t="s">
        <v>55</v>
      </c>
      <c r="AE5" s="162" t="s">
        <v>56</v>
      </c>
    </row>
    <row r="6" spans="1:31">
      <c r="A6" s="99">
        <v>5</v>
      </c>
      <c r="B6" s="100">
        <v>0.1</v>
      </c>
      <c r="C6" s="114">
        <f>B6/(2*PI())</f>
        <v>1.5915494309189534E-2</v>
      </c>
      <c r="D6" s="101">
        <f>LOG(B6)</f>
        <v>-1</v>
      </c>
      <c r="E6" s="125">
        <f t="shared" ref="E6:E20" si="0">D6+$AC$6</f>
        <v>0.95263388881550615</v>
      </c>
      <c r="F6" s="126">
        <v>2.85</v>
      </c>
      <c r="G6" s="126">
        <f>F6*10^6</f>
        <v>2850000</v>
      </c>
      <c r="H6" s="142">
        <f>LOG(G6)</f>
        <v>6.4548448600085102</v>
      </c>
      <c r="I6" s="142">
        <f t="shared" ref="I6:I37" si="1">$AC$20*E6^3+$AC$21*E6^2+$AC$22*E6+$AC$23</f>
        <v>6.4721033767111802</v>
      </c>
      <c r="J6" s="123">
        <v>62.7</v>
      </c>
      <c r="K6" s="138">
        <f>$AF$20*E6^3+$AF$21*E6^2+$AF$22*E6+$AF$23</f>
        <v>62.832023740085511</v>
      </c>
      <c r="L6" s="125">
        <f>D6+$AD$6</f>
        <v>0.95614647352434634</v>
      </c>
      <c r="M6" s="126">
        <v>4.38</v>
      </c>
      <c r="N6" s="126">
        <f>M6*10^6</f>
        <v>4380000</v>
      </c>
      <c r="O6" s="142">
        <f>LOG(N6)</f>
        <v>6.6414741105040997</v>
      </c>
      <c r="P6" s="142">
        <f>$AD$20*L6^3+$AD$21*L6^2+$AD$22*L6+$AD$23</f>
        <v>6.6475659219629444</v>
      </c>
      <c r="Q6" s="123">
        <v>56.9</v>
      </c>
      <c r="R6" s="147">
        <f>$AG$20*L6^3+$AG$21*L6^2+$AG$22*L6+$AG$23</f>
        <v>57.262160420180308</v>
      </c>
      <c r="S6" s="125">
        <f>D6+$AE$6</f>
        <v>0.97977841623616868</v>
      </c>
      <c r="T6" s="126">
        <v>10.7</v>
      </c>
      <c r="U6" s="126">
        <f>T6*10^6</f>
        <v>10700000</v>
      </c>
      <c r="V6" s="142">
        <f>LOG(U6)</f>
        <v>7.0293837776852097</v>
      </c>
      <c r="W6" s="142">
        <f>$AE$20*S6^3+$AE$21*S6^2+$AE$22*S6+$AE$23</f>
        <v>7.0019672024958384</v>
      </c>
      <c r="X6" s="123">
        <v>45.4</v>
      </c>
      <c r="Y6" s="150">
        <f>$AH$20*S6^3+$AH$21*S6^2+$AH$22*S6+$AH$23</f>
        <v>46.654942076053054</v>
      </c>
      <c r="AB6" s="163">
        <v>5</v>
      </c>
      <c r="AC6" s="155">
        <v>1.9526338888155061</v>
      </c>
      <c r="AD6" s="155">
        <v>1.9561464735243463</v>
      </c>
      <c r="AE6" s="164">
        <v>1.9797784162361687</v>
      </c>
    </row>
    <row r="7" spans="1:31">
      <c r="A7" s="102">
        <v>5</v>
      </c>
      <c r="B7" s="103">
        <v>0.16</v>
      </c>
      <c r="C7" s="104">
        <f>B7/(2*PI())</f>
        <v>2.5464790894703257E-2</v>
      </c>
      <c r="D7" s="117">
        <f t="shared" ref="D7:D19" si="2">LOG(B7)</f>
        <v>-0.79588001734407521</v>
      </c>
      <c r="E7" s="128">
        <f t="shared" si="0"/>
        <v>1.1567538714714309</v>
      </c>
      <c r="F7" s="124">
        <v>4.0599999999999996</v>
      </c>
      <c r="G7" s="124">
        <f t="shared" ref="G7:G70" si="3">F7*10^6</f>
        <v>4059999.9999999995</v>
      </c>
      <c r="H7" s="143">
        <f t="shared" ref="H7:H70" si="4">LOG(G7)</f>
        <v>6.6085260335771938</v>
      </c>
      <c r="I7" s="143">
        <f t="shared" si="1"/>
        <v>6.6120382620110627</v>
      </c>
      <c r="J7" s="120">
        <v>60.5</v>
      </c>
      <c r="K7" s="129">
        <f>$AF$20*E7^3+$AF$21*E7^2+$AF$22*E7+$AF$23</f>
        <v>60.998634956129948</v>
      </c>
      <c r="L7" s="128">
        <f t="shared" ref="L7:L20" si="5">D7+$AD$6</f>
        <v>1.1602664561802711</v>
      </c>
      <c r="M7" s="124">
        <v>6.03</v>
      </c>
      <c r="N7" s="124">
        <f t="shared" ref="N7:N70" si="6">M7*10^6</f>
        <v>6030000</v>
      </c>
      <c r="O7" s="143">
        <f t="shared" ref="O7:O70" si="7">LOG(N7)</f>
        <v>6.7803173121401512</v>
      </c>
      <c r="P7" s="145">
        <f>$AD$20*L7^3+$AD$21*L7^2+$AD$22*L7+$AD$23</f>
        <v>6.7754614954804122</v>
      </c>
      <c r="Q7" s="120">
        <v>54.8</v>
      </c>
      <c r="R7" s="148">
        <f>$AG$20*L7^3+$AG$21*L7^2+$AG$22*L7+$AG$23</f>
        <v>55.520026281287997</v>
      </c>
      <c r="S7" s="128">
        <f t="shared" ref="S7:S20" si="8">D7+$AE$6</f>
        <v>1.1838983988920935</v>
      </c>
      <c r="T7" s="124">
        <v>13.1</v>
      </c>
      <c r="U7" s="124">
        <f t="shared" ref="U7:U70" si="9">T7*10^6</f>
        <v>13100000</v>
      </c>
      <c r="V7" s="143">
        <f t="shared" ref="V7:V70" si="10">LOG(U7)</f>
        <v>7.1172712956557644</v>
      </c>
      <c r="W7" s="145">
        <f>$AE$20*S7^3+$AE$21*S7^2+$AE$22*S7+$AE$23</f>
        <v>7.1051465196424459</v>
      </c>
      <c r="X7" s="120">
        <v>44</v>
      </c>
      <c r="Y7" s="151">
        <f>$AH$20*S7^3+$AH$21*S7^2+$AH$22*S7+$AH$23</f>
        <v>45.158017139120155</v>
      </c>
      <c r="AB7" s="165">
        <v>10</v>
      </c>
      <c r="AC7" s="124">
        <v>1.2660664644947974</v>
      </c>
      <c r="AD7" s="124">
        <v>1.2660664644947974</v>
      </c>
      <c r="AE7" s="166">
        <v>1.2660664644947974</v>
      </c>
    </row>
    <row r="8" spans="1:31">
      <c r="A8" s="102">
        <v>5</v>
      </c>
      <c r="B8" s="103">
        <v>0.25600000000000001</v>
      </c>
      <c r="C8" s="115">
        <f>B8/(2*PI())</f>
        <v>4.074366543152521E-2</v>
      </c>
      <c r="D8" s="105">
        <f t="shared" si="2"/>
        <v>-0.59176003468815042</v>
      </c>
      <c r="E8" s="128">
        <f t="shared" si="0"/>
        <v>1.3608738541273557</v>
      </c>
      <c r="F8" s="124">
        <v>5.6</v>
      </c>
      <c r="G8" s="124">
        <f t="shared" si="3"/>
        <v>5600000</v>
      </c>
      <c r="H8" s="143">
        <f t="shared" si="4"/>
        <v>6.7481880270062007</v>
      </c>
      <c r="I8" s="143">
        <f t="shared" si="1"/>
        <v>6.7475908108128504</v>
      </c>
      <c r="J8" s="120">
        <v>58.3</v>
      </c>
      <c r="K8" s="129">
        <f t="shared" ref="K8:K71" si="11">$AF$20*E8^3+$AF$21*E8^2+$AF$22*E8+$AF$23</f>
        <v>59.104113691465571</v>
      </c>
      <c r="L8" s="128">
        <f t="shared" si="5"/>
        <v>1.3643864388361959</v>
      </c>
      <c r="M8" s="124">
        <v>8.06</v>
      </c>
      <c r="N8" s="124">
        <f t="shared" si="6"/>
        <v>8060000.0000000009</v>
      </c>
      <c r="O8" s="143">
        <f t="shared" si="7"/>
        <v>6.9063350418050904</v>
      </c>
      <c r="P8" s="145">
        <f t="shared" ref="P8:P71" si="12">$AD$20*L8^3+$AD$21*L8^2+$AD$22*L8+$AD$23</f>
        <v>6.8991855969986888</v>
      </c>
      <c r="Q8" s="120">
        <v>52.8</v>
      </c>
      <c r="R8" s="148">
        <f t="shared" ref="R8:R71" si="13">$AG$20*L8^3+$AG$21*L8^2+$AG$22*L8+$AG$23</f>
        <v>53.740440193585769</v>
      </c>
      <c r="S8" s="128">
        <f t="shared" si="8"/>
        <v>1.3880183815480183</v>
      </c>
      <c r="T8" s="124">
        <v>16.100000000000001</v>
      </c>
      <c r="U8" s="124">
        <f t="shared" si="9"/>
        <v>16100000.000000002</v>
      </c>
      <c r="V8" s="143">
        <f t="shared" si="10"/>
        <v>7.20682587603185</v>
      </c>
      <c r="W8" s="145">
        <f t="shared" ref="W8:W71" si="14">$AE$20*S8^3+$AE$21*S8^2+$AE$22*S8+$AE$23</f>
        <v>7.20432649883222</v>
      </c>
      <c r="X8" s="120">
        <v>42.6</v>
      </c>
      <c r="Y8" s="151">
        <f t="shared" ref="Y8:Y71" si="15">$AH$20*S8^3+$AH$21*S8^2+$AH$22*S8+$AH$23</f>
        <v>43.661521049916644</v>
      </c>
      <c r="AB8" s="165">
        <v>15</v>
      </c>
      <c r="AC8" s="124">
        <v>0.61130461830130411</v>
      </c>
      <c r="AD8" s="124">
        <v>0.61130461830130411</v>
      </c>
      <c r="AE8" s="166">
        <v>0.61130461830130411</v>
      </c>
    </row>
    <row r="9" spans="1:31">
      <c r="A9" s="102">
        <v>5</v>
      </c>
      <c r="B9" s="103">
        <v>0.41099999999999998</v>
      </c>
      <c r="C9" s="104">
        <f>B9/(2*PI())</f>
        <v>6.5412681610768977E-2</v>
      </c>
      <c r="D9" s="105">
        <f t="shared" si="2"/>
        <v>-0.38615817812393083</v>
      </c>
      <c r="E9" s="128">
        <f t="shared" si="0"/>
        <v>1.5664757106915754</v>
      </c>
      <c r="F9" s="124">
        <v>7.59</v>
      </c>
      <c r="G9" s="124">
        <f t="shared" si="3"/>
        <v>7590000</v>
      </c>
      <c r="H9" s="143">
        <f t="shared" si="4"/>
        <v>6.8802417758954801</v>
      </c>
      <c r="I9" s="143">
        <f t="shared" si="1"/>
        <v>6.8795506529050439</v>
      </c>
      <c r="J9" s="120">
        <v>56.2</v>
      </c>
      <c r="K9" s="129">
        <f t="shared" si="11"/>
        <v>57.133853286841699</v>
      </c>
      <c r="L9" s="128">
        <f t="shared" si="5"/>
        <v>1.5699882954004156</v>
      </c>
      <c r="M9" s="124">
        <v>10.6</v>
      </c>
      <c r="N9" s="124">
        <f t="shared" si="6"/>
        <v>10600000</v>
      </c>
      <c r="O9" s="143">
        <f t="shared" si="7"/>
        <v>7.0253058652647704</v>
      </c>
      <c r="P9" s="145">
        <f t="shared" si="12"/>
        <v>7.0194913406663364</v>
      </c>
      <c r="Q9" s="120">
        <v>50.8</v>
      </c>
      <c r="R9" s="148">
        <f t="shared" si="13"/>
        <v>51.910234323418528</v>
      </c>
      <c r="S9" s="128">
        <f t="shared" si="8"/>
        <v>1.593620238112238</v>
      </c>
      <c r="T9" s="124">
        <v>19.600000000000001</v>
      </c>
      <c r="U9" s="124">
        <f t="shared" si="9"/>
        <v>19600000</v>
      </c>
      <c r="V9" s="143">
        <f t="shared" si="10"/>
        <v>7.2922560713564764</v>
      </c>
      <c r="W9" s="145">
        <f t="shared" si="14"/>
        <v>7.3001643806869918</v>
      </c>
      <c r="X9" s="120">
        <v>41.2</v>
      </c>
      <c r="Y9" s="151">
        <f t="shared" si="15"/>
        <v>42.155227739614133</v>
      </c>
      <c r="AB9" s="165">
        <v>20</v>
      </c>
      <c r="AC9" s="124">
        <v>0</v>
      </c>
      <c r="AD9" s="124">
        <v>0</v>
      </c>
      <c r="AE9" s="166">
        <v>0</v>
      </c>
    </row>
    <row r="10" spans="1:31">
      <c r="A10" s="102">
        <v>5</v>
      </c>
      <c r="B10" s="103">
        <v>0.65800000000000003</v>
      </c>
      <c r="C10" s="104">
        <f t="shared" ref="C10:C19" si="16">B10/(2*PI())</f>
        <v>0.10472395255446713</v>
      </c>
      <c r="D10" s="117">
        <f t="shared" si="2"/>
        <v>-0.18177410638604449</v>
      </c>
      <c r="E10" s="128">
        <f t="shared" si="0"/>
        <v>1.7708597824294616</v>
      </c>
      <c r="F10" s="124">
        <v>10.1</v>
      </c>
      <c r="G10" s="124">
        <f t="shared" si="3"/>
        <v>10100000</v>
      </c>
      <c r="H10" s="143">
        <f t="shared" si="4"/>
        <v>7.0043213737826422</v>
      </c>
      <c r="I10" s="143">
        <f t="shared" si="1"/>
        <v>7.0060303686566598</v>
      </c>
      <c r="J10" s="120">
        <v>54</v>
      </c>
      <c r="K10" s="129">
        <f t="shared" si="11"/>
        <v>55.113420393530646</v>
      </c>
      <c r="L10" s="128">
        <f t="shared" si="5"/>
        <v>1.7743723671383018</v>
      </c>
      <c r="M10" s="124">
        <v>13.8</v>
      </c>
      <c r="N10" s="124">
        <f t="shared" si="6"/>
        <v>13800000</v>
      </c>
      <c r="O10" s="143">
        <f t="shared" si="7"/>
        <v>7.1398790864012369</v>
      </c>
      <c r="P10" s="145">
        <f t="shared" si="12"/>
        <v>7.1346916586729829</v>
      </c>
      <c r="Q10" s="120">
        <v>48.8</v>
      </c>
      <c r="R10" s="148">
        <f t="shared" si="13"/>
        <v>50.05352732650865</v>
      </c>
      <c r="S10" s="128">
        <f t="shared" si="8"/>
        <v>1.7980043098501242</v>
      </c>
      <c r="T10" s="124">
        <v>23.9</v>
      </c>
      <c r="U10" s="124">
        <f t="shared" si="9"/>
        <v>23900000</v>
      </c>
      <c r="V10" s="143">
        <f t="shared" si="10"/>
        <v>7.378397900948138</v>
      </c>
      <c r="W10" s="145">
        <f t="shared" si="14"/>
        <v>7.3913749057947395</v>
      </c>
      <c r="X10" s="120">
        <v>39.799999999999997</v>
      </c>
      <c r="Y10" s="151">
        <f t="shared" si="15"/>
        <v>40.659548136464856</v>
      </c>
      <c r="AB10" s="165">
        <v>25</v>
      </c>
      <c r="AC10" s="124">
        <v>-0.57343694385333344</v>
      </c>
      <c r="AD10" s="124">
        <v>-0.58485934806193041</v>
      </c>
      <c r="AE10" s="166">
        <v>-0.6041867456965343</v>
      </c>
    </row>
    <row r="11" spans="1:31">
      <c r="A11" s="102">
        <v>5</v>
      </c>
      <c r="B11" s="103">
        <v>1.05</v>
      </c>
      <c r="C11" s="104">
        <f t="shared" si="16"/>
        <v>0.16711269024649011</v>
      </c>
      <c r="D11" s="105">
        <f t="shared" si="2"/>
        <v>2.1189299069938092E-2</v>
      </c>
      <c r="E11" s="128">
        <f t="shared" si="0"/>
        <v>1.9738231878854442</v>
      </c>
      <c r="F11" s="124">
        <v>13.4</v>
      </c>
      <c r="G11" s="124">
        <f t="shared" si="3"/>
        <v>13400000</v>
      </c>
      <c r="H11" s="143">
        <f t="shared" si="4"/>
        <v>7.1271047983648073</v>
      </c>
      <c r="I11" s="143">
        <f t="shared" si="1"/>
        <v>7.1268514002373475</v>
      </c>
      <c r="J11" s="120">
        <v>51.8</v>
      </c>
      <c r="K11" s="129">
        <f t="shared" si="11"/>
        <v>53.045832401977989</v>
      </c>
      <c r="L11" s="128">
        <f t="shared" si="5"/>
        <v>1.9773357725942844</v>
      </c>
      <c r="M11" s="124">
        <v>17.7</v>
      </c>
      <c r="N11" s="124">
        <f t="shared" si="6"/>
        <v>17700000</v>
      </c>
      <c r="O11" s="143">
        <f t="shared" si="7"/>
        <v>7.2479732663618064</v>
      </c>
      <c r="P11" s="145">
        <f t="shared" si="12"/>
        <v>7.2446594049047484</v>
      </c>
      <c r="Q11" s="120">
        <v>46.9</v>
      </c>
      <c r="R11" s="148">
        <f t="shared" si="13"/>
        <v>48.173040210180318</v>
      </c>
      <c r="S11" s="128">
        <f t="shared" si="8"/>
        <v>2.000967715306107</v>
      </c>
      <c r="T11" s="124">
        <v>29</v>
      </c>
      <c r="U11" s="124">
        <f t="shared" si="9"/>
        <v>29000000</v>
      </c>
      <c r="V11" s="143">
        <f t="shared" si="10"/>
        <v>7.4623979978989565</v>
      </c>
      <c r="W11" s="145">
        <f t="shared" si="14"/>
        <v>7.4779271379650227</v>
      </c>
      <c r="X11" s="120">
        <v>38.4</v>
      </c>
      <c r="Y11" s="151">
        <f t="shared" si="15"/>
        <v>39.176555150907788</v>
      </c>
      <c r="AB11" s="165">
        <v>30</v>
      </c>
      <c r="AC11" s="124">
        <v>-1.1024058178037219</v>
      </c>
      <c r="AD11" s="124">
        <v>-1.1325826077122576</v>
      </c>
      <c r="AE11" s="166">
        <v>-1.1576363644684995</v>
      </c>
    </row>
    <row r="12" spans="1:31">
      <c r="A12" s="102">
        <v>5</v>
      </c>
      <c r="B12" s="103">
        <v>1.69</v>
      </c>
      <c r="C12" s="104">
        <f t="shared" si="16"/>
        <v>0.26897185382530314</v>
      </c>
      <c r="D12" s="117">
        <f t="shared" si="2"/>
        <v>0.22788670461367352</v>
      </c>
      <c r="E12" s="128">
        <f t="shared" si="0"/>
        <v>2.1805205934291796</v>
      </c>
      <c r="F12" s="124">
        <v>17.5</v>
      </c>
      <c r="G12" s="124">
        <f t="shared" si="3"/>
        <v>17500000</v>
      </c>
      <c r="H12" s="143">
        <f t="shared" si="4"/>
        <v>7.2430380486862944</v>
      </c>
      <c r="I12" s="143">
        <f t="shared" si="1"/>
        <v>7.2448526966231386</v>
      </c>
      <c r="J12" s="120">
        <v>49.7</v>
      </c>
      <c r="K12" s="129">
        <f t="shared" si="11"/>
        <v>50.877340778162079</v>
      </c>
      <c r="L12" s="128">
        <f t="shared" si="5"/>
        <v>2.1840331781380198</v>
      </c>
      <c r="M12" s="124">
        <v>22.5</v>
      </c>
      <c r="N12" s="124">
        <f t="shared" si="6"/>
        <v>22500000</v>
      </c>
      <c r="O12" s="143">
        <f t="shared" si="7"/>
        <v>7.3521825181113627</v>
      </c>
      <c r="P12" s="145">
        <f t="shared" si="12"/>
        <v>7.3520111755471795</v>
      </c>
      <c r="Q12" s="120">
        <v>45</v>
      </c>
      <c r="R12" s="148">
        <f t="shared" si="13"/>
        <v>46.220545236141007</v>
      </c>
      <c r="S12" s="128">
        <f t="shared" si="8"/>
        <v>2.2076651208498421</v>
      </c>
      <c r="T12" s="124">
        <v>35</v>
      </c>
      <c r="U12" s="124">
        <f t="shared" si="9"/>
        <v>35000000</v>
      </c>
      <c r="V12" s="143">
        <f t="shared" si="10"/>
        <v>7.5440680443502757</v>
      </c>
      <c r="W12" s="145">
        <f t="shared" si="14"/>
        <v>7.5619308674483925</v>
      </c>
      <c r="X12" s="120">
        <v>37</v>
      </c>
      <c r="Y12" s="151">
        <f t="shared" si="15"/>
        <v>37.669261554495876</v>
      </c>
      <c r="AB12" s="165">
        <v>35</v>
      </c>
      <c r="AC12" s="124">
        <v>-1.6148346585721405</v>
      </c>
      <c r="AD12" s="124">
        <v>-1.706957987291513</v>
      </c>
      <c r="AE12" s="166">
        <v>-1.6564165049843051</v>
      </c>
    </row>
    <row r="13" spans="1:31">
      <c r="A13" s="102">
        <v>5</v>
      </c>
      <c r="B13" s="103">
        <v>2.7</v>
      </c>
      <c r="C13" s="104">
        <f t="shared" si="16"/>
        <v>0.42971834634811745</v>
      </c>
      <c r="D13" s="118">
        <f t="shared" si="2"/>
        <v>0.43136376415898736</v>
      </c>
      <c r="E13" s="128">
        <f t="shared" si="0"/>
        <v>2.3839976529744935</v>
      </c>
      <c r="F13" s="124">
        <v>22.5</v>
      </c>
      <c r="G13" s="124">
        <f t="shared" si="3"/>
        <v>22500000</v>
      </c>
      <c r="H13" s="143">
        <f t="shared" si="4"/>
        <v>7.3521825181113627</v>
      </c>
      <c r="I13" s="143">
        <f t="shared" si="1"/>
        <v>7.3559002448108952</v>
      </c>
      <c r="J13" s="120">
        <v>47.5</v>
      </c>
      <c r="K13" s="129">
        <f t="shared" si="11"/>
        <v>48.680487199446844</v>
      </c>
      <c r="L13" s="128">
        <f t="shared" si="5"/>
        <v>2.3875102376833337</v>
      </c>
      <c r="M13" s="124">
        <v>28.3</v>
      </c>
      <c r="N13" s="124">
        <f t="shared" si="6"/>
        <v>28300000</v>
      </c>
      <c r="O13" s="143">
        <f t="shared" si="7"/>
        <v>7.4517864355242907</v>
      </c>
      <c r="P13" s="145">
        <f t="shared" si="12"/>
        <v>7.4530193286266533</v>
      </c>
      <c r="Q13" s="120">
        <v>43.2</v>
      </c>
      <c r="R13" s="148">
        <f t="shared" si="13"/>
        <v>44.26175386227537</v>
      </c>
      <c r="S13" s="128">
        <f t="shared" si="8"/>
        <v>2.411142180395156</v>
      </c>
      <c r="T13" s="124">
        <v>42</v>
      </c>
      <c r="U13" s="124">
        <f t="shared" si="9"/>
        <v>42000000</v>
      </c>
      <c r="V13" s="143">
        <f t="shared" si="10"/>
        <v>7.6232492903979008</v>
      </c>
      <c r="W13" s="145">
        <f t="shared" si="14"/>
        <v>7.6405254502754483</v>
      </c>
      <c r="X13" s="120">
        <v>35.700000000000003</v>
      </c>
      <c r="Y13" s="151">
        <f t="shared" si="15"/>
        <v>36.189018384792206</v>
      </c>
      <c r="AB13" s="165">
        <v>40</v>
      </c>
      <c r="AC13" s="124">
        <v>-2.0593707971556072</v>
      </c>
      <c r="AD13" s="124">
        <v>-2.1631095621642293</v>
      </c>
      <c r="AE13" s="166">
        <v>-2.1782106471565665</v>
      </c>
    </row>
    <row r="14" spans="1:31">
      <c r="A14" s="102">
        <v>5</v>
      </c>
      <c r="B14" s="103">
        <v>4.33</v>
      </c>
      <c r="C14" s="104">
        <f t="shared" si="16"/>
        <v>0.68914090358790681</v>
      </c>
      <c r="D14" s="105">
        <f t="shared" si="2"/>
        <v>0.63648789635336545</v>
      </c>
      <c r="E14" s="128">
        <f t="shared" si="0"/>
        <v>2.5891217851688717</v>
      </c>
      <c r="F14" s="124">
        <v>28.7</v>
      </c>
      <c r="G14" s="124">
        <f t="shared" si="3"/>
        <v>28700000</v>
      </c>
      <c r="H14" s="143">
        <f t="shared" si="4"/>
        <v>7.4578818967339924</v>
      </c>
      <c r="I14" s="143">
        <f t="shared" si="1"/>
        <v>7.4625635428691588</v>
      </c>
      <c r="J14" s="120">
        <v>45.4</v>
      </c>
      <c r="K14" s="129">
        <f t="shared" si="11"/>
        <v>46.403256123255431</v>
      </c>
      <c r="L14" s="128">
        <f t="shared" si="5"/>
        <v>2.5926343698777119</v>
      </c>
      <c r="M14" s="124">
        <v>35.299999999999997</v>
      </c>
      <c r="N14" s="124">
        <f t="shared" si="6"/>
        <v>35300000</v>
      </c>
      <c r="O14" s="143">
        <f t="shared" si="7"/>
        <v>7.5477747053878224</v>
      </c>
      <c r="P14" s="145">
        <f t="shared" si="12"/>
        <v>7.5500549837339079</v>
      </c>
      <c r="Q14" s="120">
        <v>41.3</v>
      </c>
      <c r="R14" s="148">
        <f t="shared" si="13"/>
        <v>42.250395309245569</v>
      </c>
      <c r="S14" s="128">
        <f t="shared" si="8"/>
        <v>2.6162663125895342</v>
      </c>
      <c r="T14" s="124">
        <v>50.2</v>
      </c>
      <c r="U14" s="124">
        <f t="shared" si="9"/>
        <v>50200000</v>
      </c>
      <c r="V14" s="143">
        <f t="shared" si="10"/>
        <v>7.7007037171450197</v>
      </c>
      <c r="W14" s="145">
        <f t="shared" si="14"/>
        <v>7.7156194436100449</v>
      </c>
      <c r="X14" s="120">
        <v>34.299999999999997</v>
      </c>
      <c r="Y14" s="151">
        <f t="shared" si="15"/>
        <v>34.701006889762652</v>
      </c>
      <c r="AB14" s="165">
        <v>45</v>
      </c>
      <c r="AC14" s="124">
        <v>-2.4628018234561853</v>
      </c>
      <c r="AD14" s="124">
        <v>-2.5665405884648074</v>
      </c>
      <c r="AE14" s="166">
        <v>-2.5816416734571446</v>
      </c>
    </row>
    <row r="15" spans="1:31">
      <c r="A15" s="102">
        <v>5</v>
      </c>
      <c r="B15" s="103">
        <v>6.93</v>
      </c>
      <c r="C15" s="104">
        <f t="shared" si="16"/>
        <v>1.1029437556268347</v>
      </c>
      <c r="D15" s="105">
        <f t="shared" si="2"/>
        <v>0.84073323461180671</v>
      </c>
      <c r="E15" s="128">
        <f t="shared" si="0"/>
        <v>2.7933671234273127</v>
      </c>
      <c r="F15" s="124">
        <v>36.1</v>
      </c>
      <c r="G15" s="124">
        <f t="shared" si="3"/>
        <v>36100000</v>
      </c>
      <c r="H15" s="143">
        <f t="shared" si="4"/>
        <v>7.5575072019056577</v>
      </c>
      <c r="I15" s="143">
        <f t="shared" si="1"/>
        <v>7.5633541862645322</v>
      </c>
      <c r="J15" s="120">
        <v>43.3</v>
      </c>
      <c r="K15" s="129">
        <f t="shared" si="11"/>
        <v>44.073153610635771</v>
      </c>
      <c r="L15" s="128">
        <f t="shared" si="5"/>
        <v>2.7968797081361529</v>
      </c>
      <c r="M15" s="124">
        <v>43.6</v>
      </c>
      <c r="N15" s="124">
        <f t="shared" si="6"/>
        <v>43600000</v>
      </c>
      <c r="O15" s="143">
        <f t="shared" si="7"/>
        <v>7.6394864892685863</v>
      </c>
      <c r="P15" s="145">
        <f t="shared" si="12"/>
        <v>7.6417976877590688</v>
      </c>
      <c r="Q15" s="120">
        <v>39.5</v>
      </c>
      <c r="R15" s="148">
        <f t="shared" si="13"/>
        <v>40.211189912435636</v>
      </c>
      <c r="S15" s="128">
        <f t="shared" si="8"/>
        <v>2.8205116508479753</v>
      </c>
      <c r="T15" s="124">
        <v>59.6</v>
      </c>
      <c r="U15" s="124">
        <f t="shared" si="9"/>
        <v>59600000</v>
      </c>
      <c r="V15" s="143">
        <f t="shared" si="10"/>
        <v>7.7752462597402365</v>
      </c>
      <c r="W15" s="145">
        <f t="shared" si="14"/>
        <v>7.7862459552250147</v>
      </c>
      <c r="X15" s="120">
        <v>33</v>
      </c>
      <c r="Y15" s="151">
        <f t="shared" si="15"/>
        <v>33.22420168023055</v>
      </c>
      <c r="AB15" s="165">
        <v>50</v>
      </c>
      <c r="AC15" s="124">
        <v>-2.8407360875773788</v>
      </c>
      <c r="AD15" s="124">
        <v>-2.9602318797731191</v>
      </c>
      <c r="AE15" s="166">
        <v>-3.0093943113741046</v>
      </c>
    </row>
    <row r="16" spans="1:31" ht="15.75" thickBot="1">
      <c r="A16" s="102">
        <v>5</v>
      </c>
      <c r="B16" s="103">
        <v>11.1</v>
      </c>
      <c r="C16" s="104">
        <f t="shared" si="16"/>
        <v>1.7666198683200383</v>
      </c>
      <c r="D16" s="105">
        <f t="shared" si="2"/>
        <v>1.0453229787866574</v>
      </c>
      <c r="E16" s="128">
        <f t="shared" si="0"/>
        <v>2.9979568676021637</v>
      </c>
      <c r="F16" s="124">
        <v>45</v>
      </c>
      <c r="G16" s="124">
        <f t="shared" si="3"/>
        <v>45000000</v>
      </c>
      <c r="H16" s="143">
        <f t="shared" si="4"/>
        <v>7.653212513775344</v>
      </c>
      <c r="I16" s="143">
        <f t="shared" si="1"/>
        <v>7.6587514393058687</v>
      </c>
      <c r="J16" s="120">
        <v>41.2</v>
      </c>
      <c r="K16" s="129">
        <f t="shared" si="11"/>
        <v>41.676286542951871</v>
      </c>
      <c r="L16" s="128">
        <f t="shared" si="5"/>
        <v>3.0014694523110039</v>
      </c>
      <c r="M16" s="124">
        <v>53.2</v>
      </c>
      <c r="N16" s="124">
        <f t="shared" si="6"/>
        <v>53200000</v>
      </c>
      <c r="O16" s="143">
        <f t="shared" si="7"/>
        <v>7.7259116322950483</v>
      </c>
      <c r="P16" s="145">
        <f t="shared" si="12"/>
        <v>7.7287171360079086</v>
      </c>
      <c r="Q16" s="120">
        <v>37.700000000000003</v>
      </c>
      <c r="R16" s="148">
        <f t="shared" si="13"/>
        <v>38.132227570120989</v>
      </c>
      <c r="S16" s="128">
        <f t="shared" si="8"/>
        <v>3.0251013950228263</v>
      </c>
      <c r="T16" s="124">
        <v>70.3</v>
      </c>
      <c r="U16" s="124">
        <f t="shared" si="9"/>
        <v>70300000</v>
      </c>
      <c r="V16" s="143">
        <f t="shared" si="10"/>
        <v>7.8469553250198238</v>
      </c>
      <c r="W16" s="145">
        <f t="shared" si="14"/>
        <v>7.8528252273161723</v>
      </c>
      <c r="X16" s="120">
        <v>31.8</v>
      </c>
      <c r="Y16" s="151">
        <f t="shared" si="15"/>
        <v>31.750368572007321</v>
      </c>
      <c r="AB16" s="167">
        <v>55</v>
      </c>
      <c r="AC16" s="131">
        <v>-3.1910210610559959</v>
      </c>
      <c r="AD16" s="131">
        <v>-3.3282589778810494</v>
      </c>
      <c r="AE16" s="168">
        <v>-3.4098956274383463</v>
      </c>
    </row>
    <row r="17" spans="1:34" ht="15.75" thickBot="1">
      <c r="A17" s="102">
        <v>5</v>
      </c>
      <c r="B17" s="103">
        <v>17.8</v>
      </c>
      <c r="C17" s="104">
        <f t="shared" si="16"/>
        <v>2.8329579870357371</v>
      </c>
      <c r="D17" s="105">
        <f t="shared" si="2"/>
        <v>1.2504200023088941</v>
      </c>
      <c r="E17" s="128">
        <f t="shared" si="0"/>
        <v>3.2030538911244002</v>
      </c>
      <c r="F17" s="124">
        <v>55.4</v>
      </c>
      <c r="G17" s="124">
        <f t="shared" si="3"/>
        <v>55400000</v>
      </c>
      <c r="H17" s="143">
        <f t="shared" si="4"/>
        <v>7.7435097647284294</v>
      </c>
      <c r="I17" s="143">
        <f t="shared" si="1"/>
        <v>7.7486502015230556</v>
      </c>
      <c r="J17" s="120">
        <v>39.200000000000003</v>
      </c>
      <c r="K17" s="129">
        <f t="shared" si="11"/>
        <v>39.210168970294696</v>
      </c>
      <c r="L17" s="128">
        <f t="shared" si="5"/>
        <v>3.2065664758332404</v>
      </c>
      <c r="M17" s="124">
        <v>64.3</v>
      </c>
      <c r="N17" s="124">
        <f t="shared" si="6"/>
        <v>64300000</v>
      </c>
      <c r="O17" s="143">
        <f t="shared" si="7"/>
        <v>7.8082109729242219</v>
      </c>
      <c r="P17" s="145">
        <f t="shared" si="12"/>
        <v>7.8107520805501833</v>
      </c>
      <c r="Q17" s="120">
        <v>36</v>
      </c>
      <c r="R17" s="148">
        <f t="shared" si="13"/>
        <v>36.011786271216558</v>
      </c>
      <c r="S17" s="128">
        <f t="shared" si="8"/>
        <v>3.2301984185450627</v>
      </c>
      <c r="T17" s="124">
        <v>82.4</v>
      </c>
      <c r="U17" s="124">
        <f t="shared" si="9"/>
        <v>82400000</v>
      </c>
      <c r="V17" s="143">
        <f t="shared" si="10"/>
        <v>7.9159272116971158</v>
      </c>
      <c r="W17" s="145">
        <f t="shared" si="14"/>
        <v>7.9153651335916972</v>
      </c>
      <c r="X17" s="120">
        <v>30.5</v>
      </c>
      <c r="Y17" s="151">
        <f t="shared" si="15"/>
        <v>30.279000418650838</v>
      </c>
    </row>
    <row r="18" spans="1:34" ht="15.75" thickBot="1">
      <c r="A18" s="102">
        <v>5</v>
      </c>
      <c r="B18" s="103">
        <v>28.5</v>
      </c>
      <c r="C18" s="104">
        <f t="shared" si="16"/>
        <v>4.5359158781190176</v>
      </c>
      <c r="D18" s="105">
        <f t="shared" si="2"/>
        <v>1.4548448600085102</v>
      </c>
      <c r="E18" s="128">
        <f t="shared" si="0"/>
        <v>3.4074787488240164</v>
      </c>
      <c r="F18" s="124">
        <v>67.5</v>
      </c>
      <c r="G18" s="124">
        <f t="shared" si="3"/>
        <v>67500000</v>
      </c>
      <c r="H18" s="143">
        <f t="shared" si="4"/>
        <v>7.8293037728310253</v>
      </c>
      <c r="I18" s="143">
        <f t="shared" si="1"/>
        <v>7.8323946334513437</v>
      </c>
      <c r="J18" s="120">
        <v>37.200000000000003</v>
      </c>
      <c r="K18" s="129">
        <f t="shared" si="11"/>
        <v>36.688874628758271</v>
      </c>
      <c r="L18" s="128">
        <f t="shared" si="5"/>
        <v>3.4109913335328566</v>
      </c>
      <c r="M18" s="124">
        <v>76.8</v>
      </c>
      <c r="N18" s="124">
        <f t="shared" si="6"/>
        <v>76800000</v>
      </c>
      <c r="O18" s="143">
        <f t="shared" si="7"/>
        <v>7.8853612200315117</v>
      </c>
      <c r="P18" s="145">
        <f t="shared" si="12"/>
        <v>7.8873379221600821</v>
      </c>
      <c r="Q18" s="120">
        <v>34.4</v>
      </c>
      <c r="R18" s="148">
        <f t="shared" si="13"/>
        <v>33.862263285983985</v>
      </c>
      <c r="S18" s="128">
        <f t="shared" si="8"/>
        <v>3.4346232762446789</v>
      </c>
      <c r="T18" s="124">
        <v>95.9</v>
      </c>
      <c r="U18" s="124">
        <f t="shared" si="9"/>
        <v>95900000</v>
      </c>
      <c r="V18" s="143">
        <f t="shared" si="10"/>
        <v>7.9818186071706636</v>
      </c>
      <c r="W18" s="145">
        <f t="shared" si="14"/>
        <v>7.9734920740522792</v>
      </c>
      <c r="X18" s="120">
        <v>29.3</v>
      </c>
      <c r="Y18" s="151">
        <f t="shared" si="15"/>
        <v>28.819181079058446</v>
      </c>
      <c r="AC18" s="488" t="s">
        <v>79</v>
      </c>
      <c r="AD18" s="489"/>
      <c r="AE18" s="490"/>
      <c r="AF18" s="489" t="s">
        <v>64</v>
      </c>
      <c r="AG18" s="489"/>
      <c r="AH18" s="490"/>
    </row>
    <row r="19" spans="1:34" ht="15.75" thickBot="1">
      <c r="A19" s="102">
        <v>5</v>
      </c>
      <c r="B19" s="103">
        <v>45.6</v>
      </c>
      <c r="C19" s="104">
        <f t="shared" si="16"/>
        <v>7.2574654049904277</v>
      </c>
      <c r="D19" s="116">
        <f t="shared" si="2"/>
        <v>1.658964842664435</v>
      </c>
      <c r="E19" s="128">
        <f t="shared" si="0"/>
        <v>3.6115987314799414</v>
      </c>
      <c r="F19" s="124">
        <v>81.400000000000006</v>
      </c>
      <c r="G19" s="124">
        <f t="shared" si="3"/>
        <v>81400000</v>
      </c>
      <c r="H19" s="143">
        <f t="shared" si="4"/>
        <v>7.9106244048892016</v>
      </c>
      <c r="I19" s="143">
        <f t="shared" si="1"/>
        <v>7.9100320675812066</v>
      </c>
      <c r="J19" s="120">
        <v>35.299999999999997</v>
      </c>
      <c r="K19" s="129">
        <f t="shared" si="11"/>
        <v>34.108143016218541</v>
      </c>
      <c r="L19" s="128">
        <f t="shared" si="5"/>
        <v>3.6151113161887816</v>
      </c>
      <c r="M19" s="124">
        <v>90.7</v>
      </c>
      <c r="N19" s="124">
        <f t="shared" si="6"/>
        <v>90700000</v>
      </c>
      <c r="O19" s="143">
        <f t="shared" si="7"/>
        <v>7.9576072870600951</v>
      </c>
      <c r="P19" s="145">
        <f t="shared" si="12"/>
        <v>7.9585508318023095</v>
      </c>
      <c r="Q19" s="120">
        <v>32.799999999999997</v>
      </c>
      <c r="R19" s="148">
        <f t="shared" si="13"/>
        <v>31.680213403425462</v>
      </c>
      <c r="S19" s="128">
        <f t="shared" si="8"/>
        <v>3.6387432589006039</v>
      </c>
      <c r="T19" s="124">
        <v>111</v>
      </c>
      <c r="U19" s="124">
        <f t="shared" si="9"/>
        <v>111000000</v>
      </c>
      <c r="V19" s="143">
        <f t="shared" si="10"/>
        <v>8.0453229787866576</v>
      </c>
      <c r="W19" s="145">
        <f t="shared" si="14"/>
        <v>8.027321689801628</v>
      </c>
      <c r="X19" s="120">
        <v>28</v>
      </c>
      <c r="Y19" s="151">
        <f t="shared" si="15"/>
        <v>27.36886647825963</v>
      </c>
      <c r="AB19" s="136" t="s">
        <v>53</v>
      </c>
      <c r="AC19" s="178" t="s">
        <v>54</v>
      </c>
      <c r="AD19" s="179" t="s">
        <v>55</v>
      </c>
      <c r="AE19" s="180" t="s">
        <v>56</v>
      </c>
      <c r="AF19" s="179" t="s">
        <v>54</v>
      </c>
      <c r="AG19" s="179" t="s">
        <v>55</v>
      </c>
      <c r="AH19" s="180" t="s">
        <v>56</v>
      </c>
    </row>
    <row r="20" spans="1:34" ht="15.75" thickBot="1">
      <c r="A20" s="106">
        <v>5</v>
      </c>
      <c r="B20" s="107">
        <v>73</v>
      </c>
      <c r="C20" s="108">
        <f>B20/(2*PI())</f>
        <v>11.618310845708359</v>
      </c>
      <c r="D20" s="109">
        <f>LOG(B20)</f>
        <v>1.8633228601204559</v>
      </c>
      <c r="E20" s="130">
        <f t="shared" si="0"/>
        <v>3.815956748935962</v>
      </c>
      <c r="F20" s="131">
        <v>97</v>
      </c>
      <c r="G20" s="131">
        <f t="shared" si="3"/>
        <v>97000000</v>
      </c>
      <c r="H20" s="144">
        <f t="shared" si="4"/>
        <v>7.9867717342662452</v>
      </c>
      <c r="I20" s="144">
        <f t="shared" si="1"/>
        <v>7.9816268720177099</v>
      </c>
      <c r="J20" s="121">
        <v>33.4</v>
      </c>
      <c r="K20" s="139">
        <f t="shared" si="11"/>
        <v>31.460957565750697</v>
      </c>
      <c r="L20" s="130">
        <f t="shared" si="5"/>
        <v>3.8194693336448022</v>
      </c>
      <c r="M20" s="131">
        <v>106</v>
      </c>
      <c r="N20" s="131">
        <f t="shared" si="6"/>
        <v>106000000</v>
      </c>
      <c r="O20" s="144">
        <f t="shared" si="7"/>
        <v>8.0253058652647695</v>
      </c>
      <c r="P20" s="146">
        <f t="shared" si="12"/>
        <v>8.0244842914710528</v>
      </c>
      <c r="Q20" s="121">
        <v>31.2</v>
      </c>
      <c r="R20" s="156">
        <f t="shared" si="13"/>
        <v>29.460009219278042</v>
      </c>
      <c r="S20" s="130">
        <f t="shared" si="8"/>
        <v>3.8431012763566246</v>
      </c>
      <c r="T20" s="131">
        <v>127</v>
      </c>
      <c r="U20" s="131">
        <f t="shared" si="9"/>
        <v>127000000</v>
      </c>
      <c r="V20" s="144">
        <f t="shared" si="10"/>
        <v>8.1038037209559572</v>
      </c>
      <c r="W20" s="152">
        <f t="shared" si="14"/>
        <v>8.0769802946808387</v>
      </c>
      <c r="X20" s="121">
        <v>26.8</v>
      </c>
      <c r="Y20" s="153">
        <f t="shared" si="15"/>
        <v>25.924822364315069</v>
      </c>
      <c r="AB20" s="172" t="s">
        <v>4</v>
      </c>
      <c r="AC20" s="176">
        <v>-2.8354234999999998E-3</v>
      </c>
      <c r="AD20">
        <v>-1.9254423E-3</v>
      </c>
      <c r="AE20" s="177">
        <v>-3.6996639999999998E-4</v>
      </c>
      <c r="AF20" s="90">
        <v>-3.5864171000000002E-3</v>
      </c>
      <c r="AG20" s="90">
        <v>3.1032E-3</v>
      </c>
      <c r="AH20" s="177">
        <v>1.2251822900000001E-2</v>
      </c>
    </row>
    <row r="21" spans="1:34">
      <c r="A21" s="110">
        <v>10</v>
      </c>
      <c r="B21" s="100">
        <v>0.1</v>
      </c>
      <c r="C21" s="114">
        <f>B21/(2*PI())</f>
        <v>1.5915494309189534E-2</v>
      </c>
      <c r="D21" s="101">
        <f>LOG(B21)</f>
        <v>-1</v>
      </c>
      <c r="E21" s="125">
        <f t="shared" ref="E21:E35" si="17">D21+$AC$7</f>
        <v>0.26606646449479743</v>
      </c>
      <c r="F21" s="126">
        <v>0.89800000000000002</v>
      </c>
      <c r="G21" s="126">
        <f t="shared" si="3"/>
        <v>898000</v>
      </c>
      <c r="H21" s="142">
        <f t="shared" si="4"/>
        <v>5.9532763366673045</v>
      </c>
      <c r="I21" s="142">
        <f t="shared" si="1"/>
        <v>5.9711641369611357</v>
      </c>
      <c r="J21" s="123">
        <v>68.3</v>
      </c>
      <c r="K21" s="127">
        <f t="shared" si="11"/>
        <v>68.552495701652944</v>
      </c>
      <c r="L21" s="125">
        <f>D21+$AD$7</f>
        <v>0.26606646449479743</v>
      </c>
      <c r="M21" s="126">
        <v>1.51</v>
      </c>
      <c r="N21" s="126">
        <f t="shared" si="6"/>
        <v>1510000</v>
      </c>
      <c r="O21" s="142">
        <f t="shared" si="7"/>
        <v>6.1789769472931697</v>
      </c>
      <c r="P21" s="142">
        <f t="shared" si="12"/>
        <v>6.1855967280176944</v>
      </c>
      <c r="Q21" s="123">
        <v>62.5</v>
      </c>
      <c r="R21" s="148">
        <f t="shared" si="13"/>
        <v>62.872452214128749</v>
      </c>
      <c r="S21" s="154">
        <f>D21+$AE$7</f>
        <v>0.26606646449479743</v>
      </c>
      <c r="T21" s="155">
        <v>4.58</v>
      </c>
      <c r="U21" s="155">
        <f t="shared" si="9"/>
        <v>4580000</v>
      </c>
      <c r="V21" s="145">
        <f t="shared" si="10"/>
        <v>6.6608654780038696</v>
      </c>
      <c r="W21" s="145">
        <f t="shared" si="14"/>
        <v>6.6100300531946541</v>
      </c>
      <c r="X21" s="122">
        <v>50.5</v>
      </c>
      <c r="Y21" s="151">
        <f t="shared" si="15"/>
        <v>51.883353988095408</v>
      </c>
      <c r="AB21" s="173" t="s">
        <v>57</v>
      </c>
      <c r="AC21" s="169">
        <v>-4.2750521499999999E-2</v>
      </c>
      <c r="AD21" s="82">
        <v>-4.33576273E-2</v>
      </c>
      <c r="AE21" s="83">
        <v>-4.6680004999999997E-2</v>
      </c>
      <c r="AF21" s="82">
        <v>-0.72117388309999997</v>
      </c>
      <c r="AG21" s="82">
        <v>-0.46024333249999999</v>
      </c>
      <c r="AH21" s="83">
        <v>-3.8368357899999997E-2</v>
      </c>
    </row>
    <row r="22" spans="1:34">
      <c r="A22" s="102">
        <v>10</v>
      </c>
      <c r="B22" s="103">
        <v>0.16</v>
      </c>
      <c r="C22" s="104">
        <f>B22/(2*PI())</f>
        <v>2.5464790894703257E-2</v>
      </c>
      <c r="D22" s="117">
        <f t="shared" ref="D22:D34" si="18">LOG(B22)</f>
        <v>-0.79588001734407521</v>
      </c>
      <c r="E22" s="128">
        <f t="shared" si="17"/>
        <v>0.47018644715072222</v>
      </c>
      <c r="F22" s="124">
        <v>1.31</v>
      </c>
      <c r="G22" s="124">
        <f t="shared" si="3"/>
        <v>1310000</v>
      </c>
      <c r="H22" s="143">
        <f t="shared" si="4"/>
        <v>6.1172712956557644</v>
      </c>
      <c r="I22" s="143">
        <f t="shared" si="1"/>
        <v>6.1247774460524269</v>
      </c>
      <c r="J22" s="120">
        <v>66.599999999999994</v>
      </c>
      <c r="K22" s="129">
        <f t="shared" si="11"/>
        <v>66.923385970149965</v>
      </c>
      <c r="L22" s="128">
        <f t="shared" ref="L22:L35" si="19">D22+$AD$7</f>
        <v>0.47018644715072222</v>
      </c>
      <c r="M22" s="124">
        <v>2.14</v>
      </c>
      <c r="N22" s="124">
        <f t="shared" si="6"/>
        <v>2140000</v>
      </c>
      <c r="O22" s="143">
        <f t="shared" si="7"/>
        <v>6.330413773349191</v>
      </c>
      <c r="P22" s="145">
        <f t="shared" si="12"/>
        <v>6.3268674693291027</v>
      </c>
      <c r="Q22" s="120">
        <v>60.7</v>
      </c>
      <c r="R22" s="148">
        <f t="shared" si="13"/>
        <v>61.258106606007651</v>
      </c>
      <c r="S22" s="128">
        <f t="shared" ref="S22:S35" si="20">D22+$AE$7</f>
        <v>0.47018644715072222</v>
      </c>
      <c r="T22" s="124">
        <v>5.78</v>
      </c>
      <c r="U22" s="124">
        <f t="shared" si="9"/>
        <v>5780000</v>
      </c>
      <c r="V22" s="143">
        <f t="shared" si="10"/>
        <v>6.7619278384205295</v>
      </c>
      <c r="W22" s="145">
        <f t="shared" si="14"/>
        <v>6.727044774261179</v>
      </c>
      <c r="X22" s="120">
        <v>49.2</v>
      </c>
      <c r="Y22" s="151">
        <f t="shared" si="15"/>
        <v>50.389844233182806</v>
      </c>
      <c r="AB22" s="174" t="s">
        <v>58</v>
      </c>
      <c r="AC22" s="170">
        <v>0.78522127190000002</v>
      </c>
      <c r="AD22" s="86">
        <v>0.72482160330000001</v>
      </c>
      <c r="AE22" s="87">
        <v>0.60778696180000003</v>
      </c>
      <c r="AF22" s="86">
        <v>-7.4486761180999999</v>
      </c>
      <c r="AG22" s="86">
        <v>-7.5712457360999998</v>
      </c>
      <c r="AH22" s="87">
        <v>-7.2936826549999996</v>
      </c>
    </row>
    <row r="23" spans="1:34" ht="15.75" thickBot="1">
      <c r="A23" s="102">
        <v>10</v>
      </c>
      <c r="B23" s="103">
        <v>0.25600000000000001</v>
      </c>
      <c r="C23" s="115">
        <f>B23/(2*PI())</f>
        <v>4.074366543152521E-2</v>
      </c>
      <c r="D23" s="105">
        <f t="shared" si="18"/>
        <v>-0.59176003468815042</v>
      </c>
      <c r="E23" s="128">
        <f t="shared" si="17"/>
        <v>0.67430642980664701</v>
      </c>
      <c r="F23" s="124">
        <v>1.87</v>
      </c>
      <c r="G23" s="124">
        <f t="shared" si="3"/>
        <v>1870000</v>
      </c>
      <c r="H23" s="143">
        <f t="shared" si="4"/>
        <v>6.2718416065364986</v>
      </c>
      <c r="I23" s="143">
        <f t="shared" si="1"/>
        <v>6.2744950761491269</v>
      </c>
      <c r="J23" s="120">
        <v>64.8</v>
      </c>
      <c r="K23" s="129">
        <f t="shared" si="11"/>
        <v>65.233759312119915</v>
      </c>
      <c r="L23" s="128">
        <f t="shared" si="19"/>
        <v>0.67430642980664701</v>
      </c>
      <c r="M23" s="124">
        <v>2.95</v>
      </c>
      <c r="N23" s="124">
        <f t="shared" si="6"/>
        <v>2950000</v>
      </c>
      <c r="O23" s="143">
        <f t="shared" si="7"/>
        <v>6.4698220159781634</v>
      </c>
      <c r="P23" s="145">
        <f t="shared" si="12"/>
        <v>6.4642989024036321</v>
      </c>
      <c r="Q23" s="120">
        <v>59</v>
      </c>
      <c r="R23" s="148">
        <f t="shared" si="13"/>
        <v>59.605773706840111</v>
      </c>
      <c r="S23" s="128">
        <f t="shared" si="20"/>
        <v>0.67430642980664701</v>
      </c>
      <c r="T23" s="124">
        <v>7.28</v>
      </c>
      <c r="U23" s="124">
        <f t="shared" si="9"/>
        <v>7280000</v>
      </c>
      <c r="V23" s="143">
        <f t="shared" si="10"/>
        <v>6.8621313793130376</v>
      </c>
      <c r="W23" s="145">
        <f t="shared" si="14"/>
        <v>6.8401261670389566</v>
      </c>
      <c r="X23" s="120">
        <v>47.7</v>
      </c>
      <c r="Y23" s="151">
        <f t="shared" si="15"/>
        <v>48.894577347048333</v>
      </c>
      <c r="AB23" s="175" t="s">
        <v>59</v>
      </c>
      <c r="AC23" s="171">
        <v>5.7653228627999997</v>
      </c>
      <c r="AD23" s="84">
        <v>5.9958516182999997</v>
      </c>
      <c r="AE23" s="85">
        <v>6.4516298347000003</v>
      </c>
      <c r="AF23" s="84">
        <v>70.585459055000001</v>
      </c>
      <c r="AG23" s="84">
        <v>64.919429602600005</v>
      </c>
      <c r="AH23" s="85">
        <v>53.826443728000001</v>
      </c>
    </row>
    <row r="24" spans="1:34">
      <c r="A24" s="102">
        <v>10</v>
      </c>
      <c r="B24" s="103">
        <v>0.41099999999999998</v>
      </c>
      <c r="C24" s="104">
        <f>B24/(2*PI())</f>
        <v>6.5412681610768977E-2</v>
      </c>
      <c r="D24" s="105">
        <f t="shared" si="18"/>
        <v>-0.38615817812393083</v>
      </c>
      <c r="E24" s="128">
        <f t="shared" si="17"/>
        <v>0.8799082863708666</v>
      </c>
      <c r="F24" s="124">
        <v>2.62</v>
      </c>
      <c r="G24" s="124">
        <f t="shared" si="3"/>
        <v>2620000</v>
      </c>
      <c r="H24" s="143">
        <f t="shared" si="4"/>
        <v>6.4183012913197457</v>
      </c>
      <c r="I24" s="143">
        <f t="shared" si="1"/>
        <v>6.4212148053427134</v>
      </c>
      <c r="J24" s="120">
        <v>63</v>
      </c>
      <c r="K24" s="129">
        <f t="shared" si="11"/>
        <v>63.47050328528772</v>
      </c>
      <c r="L24" s="128">
        <f t="shared" si="19"/>
        <v>0.8799082863708666</v>
      </c>
      <c r="M24" s="124">
        <v>4.0199999999999996</v>
      </c>
      <c r="N24" s="124">
        <f t="shared" si="6"/>
        <v>4019999.9999999995</v>
      </c>
      <c r="O24" s="143">
        <f t="shared" si="7"/>
        <v>6.6042260530844699</v>
      </c>
      <c r="P24" s="145">
        <f t="shared" si="12"/>
        <v>6.598747280047129</v>
      </c>
      <c r="Q24" s="120">
        <v>57.2</v>
      </c>
      <c r="R24" s="148">
        <f t="shared" si="13"/>
        <v>57.90320367411141</v>
      </c>
      <c r="S24" s="128">
        <f t="shared" si="20"/>
        <v>0.8799082863708666</v>
      </c>
      <c r="T24" s="124">
        <v>9.15</v>
      </c>
      <c r="U24" s="124">
        <f t="shared" si="9"/>
        <v>9150000</v>
      </c>
      <c r="V24" s="143">
        <f t="shared" si="10"/>
        <v>6.9614210940664485</v>
      </c>
      <c r="W24" s="145">
        <f t="shared" si="14"/>
        <v>6.9500331144480958</v>
      </c>
      <c r="X24" s="120">
        <v>46.3</v>
      </c>
      <c r="Y24" s="151">
        <f t="shared" si="15"/>
        <v>47.387312322334367</v>
      </c>
    </row>
    <row r="25" spans="1:34">
      <c r="A25" s="102">
        <v>10</v>
      </c>
      <c r="B25" s="103">
        <v>0.65800000000000003</v>
      </c>
      <c r="C25" s="104">
        <f t="shared" ref="C25:C34" si="21">B25/(2*PI())</f>
        <v>0.10472395255446713</v>
      </c>
      <c r="D25" s="117">
        <f t="shared" si="18"/>
        <v>-0.18177410638604449</v>
      </c>
      <c r="E25" s="128">
        <f t="shared" si="17"/>
        <v>1.0842923581087529</v>
      </c>
      <c r="F25" s="124">
        <v>3.64</v>
      </c>
      <c r="G25" s="124">
        <f t="shared" si="3"/>
        <v>3640000</v>
      </c>
      <c r="H25" s="143">
        <f t="shared" si="4"/>
        <v>6.5611013836490564</v>
      </c>
      <c r="I25" s="143">
        <f t="shared" si="1"/>
        <v>6.5628563561934712</v>
      </c>
      <c r="J25" s="120">
        <v>61.1</v>
      </c>
      <c r="K25" s="129">
        <f t="shared" si="11"/>
        <v>61.656467664367774</v>
      </c>
      <c r="L25" s="128">
        <f t="shared" si="19"/>
        <v>1.0842923581087529</v>
      </c>
      <c r="M25" s="124">
        <v>5.41</v>
      </c>
      <c r="N25" s="124">
        <f t="shared" si="6"/>
        <v>5410000</v>
      </c>
      <c r="O25" s="143">
        <f t="shared" si="7"/>
        <v>6.7331972651065692</v>
      </c>
      <c r="P25" s="145">
        <f t="shared" si="12"/>
        <v>6.728340480814003</v>
      </c>
      <c r="Q25" s="120">
        <v>55.4</v>
      </c>
      <c r="R25" s="148">
        <f t="shared" si="13"/>
        <v>56.1728381970767</v>
      </c>
      <c r="S25" s="128">
        <f t="shared" si="20"/>
        <v>1.0842923581087529</v>
      </c>
      <c r="T25" s="124">
        <v>11.5</v>
      </c>
      <c r="U25" s="124">
        <f t="shared" si="9"/>
        <v>11500000</v>
      </c>
      <c r="V25" s="143">
        <f t="shared" si="10"/>
        <v>7.0606978403536118</v>
      </c>
      <c r="W25" s="145">
        <f t="shared" si="14"/>
        <v>7.0552957514374741</v>
      </c>
      <c r="X25" s="120">
        <v>44.9</v>
      </c>
      <c r="Y25" s="151">
        <f t="shared" si="15"/>
        <v>45.888468592002695</v>
      </c>
    </row>
    <row r="26" spans="1:34">
      <c r="A26" s="102">
        <v>10</v>
      </c>
      <c r="B26" s="103">
        <v>1.05</v>
      </c>
      <c r="C26" s="104">
        <f t="shared" si="21"/>
        <v>0.16711269024649011</v>
      </c>
      <c r="D26" s="105">
        <f t="shared" si="18"/>
        <v>2.1189299069938092E-2</v>
      </c>
      <c r="E26" s="128">
        <f t="shared" si="17"/>
        <v>1.2872557635647355</v>
      </c>
      <c r="F26" s="124">
        <v>5</v>
      </c>
      <c r="G26" s="124">
        <f t="shared" si="3"/>
        <v>5000000</v>
      </c>
      <c r="H26" s="143">
        <f t="shared" si="4"/>
        <v>6.6989700043360187</v>
      </c>
      <c r="I26" s="143">
        <f t="shared" si="1"/>
        <v>6.6992166756340401</v>
      </c>
      <c r="J26" s="120">
        <v>59.2</v>
      </c>
      <c r="K26" s="129">
        <f t="shared" si="11"/>
        <v>59.794453013500245</v>
      </c>
      <c r="L26" s="128">
        <f t="shared" si="19"/>
        <v>1.2872557635647355</v>
      </c>
      <c r="M26" s="124">
        <v>7.2</v>
      </c>
      <c r="N26" s="124">
        <f t="shared" si="6"/>
        <v>7200000</v>
      </c>
      <c r="O26" s="143">
        <f t="shared" si="7"/>
        <v>6.8573324964312681</v>
      </c>
      <c r="P26" s="145">
        <f t="shared" si="12"/>
        <v>6.8529306250103614</v>
      </c>
      <c r="Q26" s="120">
        <v>53.6</v>
      </c>
      <c r="R26" s="148">
        <f t="shared" si="13"/>
        <v>54.417283260119603</v>
      </c>
      <c r="S26" s="128">
        <f t="shared" si="20"/>
        <v>1.2872557635647355</v>
      </c>
      <c r="T26" s="124">
        <v>14.3</v>
      </c>
      <c r="U26" s="124">
        <f t="shared" si="9"/>
        <v>14300000</v>
      </c>
      <c r="V26" s="143">
        <f t="shared" si="10"/>
        <v>7.1553360374650614</v>
      </c>
      <c r="W26" s="145">
        <f t="shared" si="14"/>
        <v>7.1558679119233677</v>
      </c>
      <c r="X26" s="120">
        <v>43.4</v>
      </c>
      <c r="Y26" s="151">
        <f t="shared" si="15"/>
        <v>44.400164632035853</v>
      </c>
    </row>
    <row r="27" spans="1:34">
      <c r="A27" s="102">
        <v>10</v>
      </c>
      <c r="B27" s="103">
        <v>1.69</v>
      </c>
      <c r="C27" s="104">
        <f t="shared" si="21"/>
        <v>0.26897185382530314</v>
      </c>
      <c r="D27" s="117">
        <f t="shared" si="18"/>
        <v>0.22788670461367352</v>
      </c>
      <c r="E27" s="128">
        <f t="shared" si="17"/>
        <v>1.4939531691084709</v>
      </c>
      <c r="F27" s="124">
        <v>6.79</v>
      </c>
      <c r="G27" s="124">
        <f t="shared" si="3"/>
        <v>6790000</v>
      </c>
      <c r="H27" s="143">
        <f t="shared" si="4"/>
        <v>6.8318697742805012</v>
      </c>
      <c r="I27" s="143">
        <f t="shared" si="1"/>
        <v>6.833537660147095</v>
      </c>
      <c r="J27" s="120">
        <v>57.1</v>
      </c>
      <c r="K27" s="129">
        <f t="shared" si="11"/>
        <v>57.835942242715845</v>
      </c>
      <c r="L27" s="128">
        <f t="shared" si="19"/>
        <v>1.4939531691084709</v>
      </c>
      <c r="M27" s="124">
        <v>9.49</v>
      </c>
      <c r="N27" s="124">
        <f t="shared" si="6"/>
        <v>9490000</v>
      </c>
      <c r="O27" s="143">
        <f t="shared" si="7"/>
        <v>6.9772662124272928</v>
      </c>
      <c r="P27" s="145">
        <f t="shared" si="12"/>
        <v>6.9755113364635797</v>
      </c>
      <c r="Q27" s="120">
        <v>51.7</v>
      </c>
      <c r="R27" s="148">
        <f t="shared" si="13"/>
        <v>52.591474904681093</v>
      </c>
      <c r="S27" s="128">
        <f t="shared" si="20"/>
        <v>1.4939531691084709</v>
      </c>
      <c r="T27" s="124">
        <v>17.7</v>
      </c>
      <c r="U27" s="124">
        <f t="shared" si="9"/>
        <v>17700000</v>
      </c>
      <c r="V27" s="143">
        <f t="shared" si="10"/>
        <v>7.2479732663618064</v>
      </c>
      <c r="W27" s="145">
        <f t="shared" si="14"/>
        <v>7.2542165758440458</v>
      </c>
      <c r="X27" s="120">
        <v>42</v>
      </c>
      <c r="Y27" s="151">
        <f t="shared" si="15"/>
        <v>42.885241067569858</v>
      </c>
    </row>
    <row r="28" spans="1:34">
      <c r="A28" s="102">
        <v>10</v>
      </c>
      <c r="B28" s="103">
        <v>2.7</v>
      </c>
      <c r="C28" s="104">
        <f t="shared" si="21"/>
        <v>0.42971834634811745</v>
      </c>
      <c r="D28" s="118">
        <f t="shared" si="18"/>
        <v>0.43136376415898736</v>
      </c>
      <c r="E28" s="128">
        <f t="shared" si="17"/>
        <v>1.6974302286537848</v>
      </c>
      <c r="F28" s="124">
        <v>9.1199999999999992</v>
      </c>
      <c r="G28" s="124">
        <f t="shared" si="3"/>
        <v>9120000</v>
      </c>
      <c r="H28" s="143">
        <f t="shared" si="4"/>
        <v>6.9599948383284165</v>
      </c>
      <c r="I28" s="143">
        <f t="shared" si="1"/>
        <v>6.9611380591792491</v>
      </c>
      <c r="J28" s="120">
        <v>55.1</v>
      </c>
      <c r="K28" s="129">
        <f t="shared" si="11"/>
        <v>55.846414537965153</v>
      </c>
      <c r="L28" s="128">
        <f t="shared" si="19"/>
        <v>1.6974302286537848</v>
      </c>
      <c r="M28" s="124">
        <v>12.4</v>
      </c>
      <c r="N28" s="124">
        <f t="shared" si="6"/>
        <v>12400000</v>
      </c>
      <c r="O28" s="143">
        <f t="shared" si="7"/>
        <v>7.0934216851622347</v>
      </c>
      <c r="P28" s="145">
        <f t="shared" si="12"/>
        <v>7.0918438500055645</v>
      </c>
      <c r="Q28" s="120">
        <v>49.9</v>
      </c>
      <c r="R28" s="148">
        <f t="shared" si="13"/>
        <v>50.756860186787975</v>
      </c>
      <c r="S28" s="128">
        <f t="shared" si="20"/>
        <v>1.6974302286537848</v>
      </c>
      <c r="T28" s="124">
        <v>21.9</v>
      </c>
      <c r="U28" s="124">
        <f t="shared" si="9"/>
        <v>21900000</v>
      </c>
      <c r="V28" s="143">
        <f t="shared" si="10"/>
        <v>7.3404441148401185</v>
      </c>
      <c r="W28" s="145">
        <f t="shared" si="14"/>
        <v>7.3469987125665224</v>
      </c>
      <c r="X28" s="120">
        <v>40.6</v>
      </c>
      <c r="Y28" s="151">
        <f t="shared" si="15"/>
        <v>41.395297385097592</v>
      </c>
    </row>
    <row r="29" spans="1:34">
      <c r="A29" s="102">
        <v>10</v>
      </c>
      <c r="B29" s="103">
        <v>4.33</v>
      </c>
      <c r="C29" s="104">
        <f t="shared" si="21"/>
        <v>0.68914090358790681</v>
      </c>
      <c r="D29" s="105">
        <f t="shared" si="18"/>
        <v>0.63648789635336545</v>
      </c>
      <c r="E29" s="128">
        <f t="shared" si="17"/>
        <v>1.9025543608481628</v>
      </c>
      <c r="F29" s="124">
        <v>12.1</v>
      </c>
      <c r="G29" s="124">
        <f t="shared" si="3"/>
        <v>12100000</v>
      </c>
      <c r="H29" s="143">
        <f t="shared" si="4"/>
        <v>7.0827853703164498</v>
      </c>
      <c r="I29" s="143">
        <f t="shared" si="1"/>
        <v>7.0849776816796766</v>
      </c>
      <c r="J29" s="120">
        <v>53</v>
      </c>
      <c r="K29" s="129">
        <f t="shared" si="11"/>
        <v>53.778806692827089</v>
      </c>
      <c r="L29" s="128">
        <f t="shared" si="19"/>
        <v>1.9025543608481628</v>
      </c>
      <c r="M29" s="124">
        <v>16</v>
      </c>
      <c r="N29" s="124">
        <f t="shared" si="6"/>
        <v>16000000</v>
      </c>
      <c r="O29" s="143">
        <f t="shared" si="7"/>
        <v>7.204119982655925</v>
      </c>
      <c r="P29" s="145">
        <f t="shared" si="12"/>
        <v>7.2046620038576386</v>
      </c>
      <c r="Q29" s="120">
        <v>48</v>
      </c>
      <c r="R29" s="148">
        <f t="shared" si="13"/>
        <v>48.870145002684993</v>
      </c>
      <c r="S29" s="128">
        <f t="shared" si="20"/>
        <v>1.9025543608481628</v>
      </c>
      <c r="T29" s="124">
        <v>26.8</v>
      </c>
      <c r="U29" s="124">
        <f t="shared" si="9"/>
        <v>26800000</v>
      </c>
      <c r="V29" s="143">
        <f t="shared" si="10"/>
        <v>7.4281347940287885</v>
      </c>
      <c r="W29" s="145">
        <f t="shared" si="14"/>
        <v>7.4364614959671362</v>
      </c>
      <c r="X29" s="120">
        <v>39.200000000000003</v>
      </c>
      <c r="Y29" s="151">
        <f t="shared" si="15"/>
        <v>39.895308178755627</v>
      </c>
    </row>
    <row r="30" spans="1:34">
      <c r="A30" s="102">
        <v>10</v>
      </c>
      <c r="B30" s="103">
        <v>6.93</v>
      </c>
      <c r="C30" s="104">
        <f t="shared" si="21"/>
        <v>1.1029437556268347</v>
      </c>
      <c r="D30" s="105">
        <f t="shared" si="18"/>
        <v>0.84073323461180671</v>
      </c>
      <c r="E30" s="128">
        <f t="shared" si="17"/>
        <v>2.1067996991066043</v>
      </c>
      <c r="F30" s="124">
        <v>15.9</v>
      </c>
      <c r="G30" s="124">
        <f t="shared" si="3"/>
        <v>15900000</v>
      </c>
      <c r="H30" s="143">
        <f t="shared" si="4"/>
        <v>7.2013971243204518</v>
      </c>
      <c r="I30" s="143">
        <f t="shared" si="1"/>
        <v>7.2033593662817088</v>
      </c>
      <c r="J30" s="120">
        <v>50.9</v>
      </c>
      <c r="K30" s="129">
        <f t="shared" si="11"/>
        <v>51.658046978612276</v>
      </c>
      <c r="L30" s="128">
        <f t="shared" si="19"/>
        <v>2.1067996991066043</v>
      </c>
      <c r="M30" s="124">
        <v>20.399999999999999</v>
      </c>
      <c r="N30" s="124">
        <f t="shared" si="6"/>
        <v>20400000</v>
      </c>
      <c r="O30" s="143">
        <f t="shared" si="7"/>
        <v>7.3096301674258983</v>
      </c>
      <c r="P30" s="145">
        <f t="shared" si="12"/>
        <v>7.3124528784970648</v>
      </c>
      <c r="Q30" s="120">
        <v>46.2</v>
      </c>
      <c r="R30" s="148">
        <f t="shared" si="13"/>
        <v>46.954511823912902</v>
      </c>
      <c r="S30" s="128">
        <f t="shared" si="20"/>
        <v>2.1067996991066043</v>
      </c>
      <c r="T30" s="124">
        <v>32.700000000000003</v>
      </c>
      <c r="U30" s="124">
        <f t="shared" si="9"/>
        <v>32700000.000000004</v>
      </c>
      <c r="V30" s="143">
        <f t="shared" si="10"/>
        <v>7.5145477526602864</v>
      </c>
      <c r="W30" s="145">
        <f t="shared" si="14"/>
        <v>7.5214614717506372</v>
      </c>
      <c r="X30" s="120">
        <v>37.9</v>
      </c>
      <c r="Y30" s="151">
        <f t="shared" si="15"/>
        <v>38.404383199657573</v>
      </c>
    </row>
    <row r="31" spans="1:34">
      <c r="A31" s="102">
        <v>10</v>
      </c>
      <c r="B31" s="103">
        <v>11.1</v>
      </c>
      <c r="C31" s="104">
        <f t="shared" si="21"/>
        <v>1.7666198683200383</v>
      </c>
      <c r="D31" s="105">
        <f t="shared" si="18"/>
        <v>1.0453229787866574</v>
      </c>
      <c r="E31" s="128">
        <f t="shared" si="17"/>
        <v>2.3113894432814548</v>
      </c>
      <c r="F31" s="124">
        <v>20.6</v>
      </c>
      <c r="G31" s="124">
        <f t="shared" si="3"/>
        <v>20600000</v>
      </c>
      <c r="H31" s="143">
        <f t="shared" si="4"/>
        <v>7.3138672203691533</v>
      </c>
      <c r="I31" s="143">
        <f t="shared" si="1"/>
        <v>7.3168658117436314</v>
      </c>
      <c r="J31" s="120">
        <v>48.7</v>
      </c>
      <c r="K31" s="129">
        <f t="shared" si="11"/>
        <v>49.471493580987037</v>
      </c>
      <c r="L31" s="128">
        <f t="shared" si="19"/>
        <v>2.3113894432814548</v>
      </c>
      <c r="M31" s="124">
        <v>25.9</v>
      </c>
      <c r="N31" s="124">
        <f t="shared" si="6"/>
        <v>25900000</v>
      </c>
      <c r="O31" s="143">
        <f t="shared" si="7"/>
        <v>7.4132997640812519</v>
      </c>
      <c r="P31" s="145">
        <f t="shared" si="12"/>
        <v>7.4157809719031018</v>
      </c>
      <c r="Q31" s="120">
        <v>44.4</v>
      </c>
      <c r="R31" s="148">
        <f t="shared" si="13"/>
        <v>44.998792715132907</v>
      </c>
      <c r="S31" s="128">
        <f t="shared" si="20"/>
        <v>2.3113894432814548</v>
      </c>
      <c r="T31" s="124">
        <v>39.5</v>
      </c>
      <c r="U31" s="124">
        <f t="shared" si="9"/>
        <v>39500000</v>
      </c>
      <c r="V31" s="143">
        <f t="shared" si="10"/>
        <v>7.5965970956264606</v>
      </c>
      <c r="W31" s="145">
        <f t="shared" si="14"/>
        <v>7.6025047030988491</v>
      </c>
      <c r="X31" s="120">
        <v>36.5</v>
      </c>
      <c r="Y31" s="151">
        <f t="shared" si="15"/>
        <v>36.914212308865537</v>
      </c>
    </row>
    <row r="32" spans="1:34">
      <c r="A32" s="102">
        <v>10</v>
      </c>
      <c r="B32" s="103">
        <v>17.8</v>
      </c>
      <c r="C32" s="104">
        <f t="shared" si="21"/>
        <v>2.8329579870357371</v>
      </c>
      <c r="D32" s="105">
        <f t="shared" si="18"/>
        <v>1.2504200023088941</v>
      </c>
      <c r="E32" s="128">
        <f t="shared" si="17"/>
        <v>2.5164864668036913</v>
      </c>
      <c r="F32" s="124">
        <v>26.4</v>
      </c>
      <c r="G32" s="124">
        <f t="shared" si="3"/>
        <v>26400000</v>
      </c>
      <c r="H32" s="143">
        <f t="shared" si="4"/>
        <v>7.4216039268698308</v>
      </c>
      <c r="I32" s="143">
        <f t="shared" si="1"/>
        <v>7.4254093879506167</v>
      </c>
      <c r="J32" s="120">
        <v>46.6</v>
      </c>
      <c r="K32" s="129">
        <f t="shared" si="11"/>
        <v>47.216831842744185</v>
      </c>
      <c r="L32" s="128">
        <f t="shared" si="19"/>
        <v>2.5164864668036913</v>
      </c>
      <c r="M32" s="124">
        <v>32.4</v>
      </c>
      <c r="N32" s="124">
        <f t="shared" si="6"/>
        <v>32400000</v>
      </c>
      <c r="O32" s="143">
        <f t="shared" si="7"/>
        <v>7.510545010206612</v>
      </c>
      <c r="P32" s="145">
        <f t="shared" si="12"/>
        <v>7.5146001832848839</v>
      </c>
      <c r="Q32" s="120">
        <v>42.6</v>
      </c>
      <c r="R32" s="148">
        <f t="shared" si="13"/>
        <v>43.001360419764183</v>
      </c>
      <c r="S32" s="128">
        <f t="shared" si="20"/>
        <v>2.5164864668036913</v>
      </c>
      <c r="T32" s="124">
        <v>47.5</v>
      </c>
      <c r="U32" s="124">
        <f t="shared" si="9"/>
        <v>47500000</v>
      </c>
      <c r="V32" s="143">
        <f t="shared" si="10"/>
        <v>7.6766936096248664</v>
      </c>
      <c r="W32" s="145">
        <f t="shared" si="14"/>
        <v>7.6796109926411713</v>
      </c>
      <c r="X32" s="120">
        <v>35.200000000000003</v>
      </c>
      <c r="Y32" s="151">
        <f t="shared" si="15"/>
        <v>35.424261636930865</v>
      </c>
    </row>
    <row r="33" spans="1:25">
      <c r="A33" s="102">
        <v>10</v>
      </c>
      <c r="B33" s="103">
        <v>28.5</v>
      </c>
      <c r="C33" s="104">
        <f t="shared" si="21"/>
        <v>4.5359158781190176</v>
      </c>
      <c r="D33" s="105">
        <f t="shared" si="18"/>
        <v>1.4548448600085102</v>
      </c>
      <c r="E33" s="128">
        <f t="shared" si="17"/>
        <v>2.7209113245033079</v>
      </c>
      <c r="F33" s="124">
        <v>33.4</v>
      </c>
      <c r="G33" s="124">
        <f t="shared" si="3"/>
        <v>33400000</v>
      </c>
      <c r="H33" s="143">
        <f t="shared" si="4"/>
        <v>7.5237464668115646</v>
      </c>
      <c r="I33" s="143">
        <f t="shared" si="1"/>
        <v>7.5282264439134918</v>
      </c>
      <c r="J33" s="120">
        <v>44.6</v>
      </c>
      <c r="K33" s="129">
        <f t="shared" si="11"/>
        <v>44.906918739395614</v>
      </c>
      <c r="L33" s="128">
        <f t="shared" si="19"/>
        <v>2.7209113245033079</v>
      </c>
      <c r="M33" s="124">
        <v>40.299999999999997</v>
      </c>
      <c r="N33" s="124">
        <f t="shared" si="6"/>
        <v>40300000</v>
      </c>
      <c r="O33" s="143">
        <f t="shared" si="7"/>
        <v>7.6053050461411091</v>
      </c>
      <c r="P33" s="145">
        <f t="shared" si="12"/>
        <v>7.6082489890173592</v>
      </c>
      <c r="Q33" s="120">
        <v>40.799999999999997</v>
      </c>
      <c r="R33" s="148">
        <f t="shared" si="13"/>
        <v>40.973905474483374</v>
      </c>
      <c r="S33" s="128">
        <f t="shared" si="20"/>
        <v>2.7209113245033079</v>
      </c>
      <c r="T33" s="124">
        <v>56.7</v>
      </c>
      <c r="U33" s="124">
        <f t="shared" si="9"/>
        <v>56700000</v>
      </c>
      <c r="V33" s="143">
        <f t="shared" si="10"/>
        <v>7.7535830588929064</v>
      </c>
      <c r="W33" s="145">
        <f t="shared" si="14"/>
        <v>7.7523228937123685</v>
      </c>
      <c r="X33" s="120">
        <v>33.9</v>
      </c>
      <c r="Y33" s="151">
        <f t="shared" si="15"/>
        <v>33.943724560972221</v>
      </c>
    </row>
    <row r="34" spans="1:25">
      <c r="A34" s="102">
        <v>10</v>
      </c>
      <c r="B34" s="103">
        <v>45.6</v>
      </c>
      <c r="C34" s="104">
        <f t="shared" si="21"/>
        <v>7.2574654049904277</v>
      </c>
      <c r="D34" s="116">
        <f t="shared" si="18"/>
        <v>1.658964842664435</v>
      </c>
      <c r="E34" s="128">
        <f t="shared" si="17"/>
        <v>2.9250313071592324</v>
      </c>
      <c r="F34" s="124">
        <v>41.9</v>
      </c>
      <c r="G34" s="124">
        <f t="shared" si="3"/>
        <v>41900000</v>
      </c>
      <c r="H34" s="143">
        <f t="shared" si="4"/>
        <v>7.6222140229662951</v>
      </c>
      <c r="I34" s="143">
        <f t="shared" si="1"/>
        <v>7.6253950784983333</v>
      </c>
      <c r="J34" s="120">
        <v>42.5</v>
      </c>
      <c r="K34" s="129">
        <f t="shared" si="11"/>
        <v>42.537869129276523</v>
      </c>
      <c r="L34" s="128">
        <f t="shared" si="19"/>
        <v>2.9250313071592324</v>
      </c>
      <c r="M34" s="124">
        <v>49.5</v>
      </c>
      <c r="N34" s="124">
        <f t="shared" si="6"/>
        <v>49500000</v>
      </c>
      <c r="O34" s="143">
        <f t="shared" si="7"/>
        <v>7.6946051989335684</v>
      </c>
      <c r="P34" s="145">
        <f t="shared" si="12"/>
        <v>7.6968318272505059</v>
      </c>
      <c r="Q34" s="120">
        <v>39</v>
      </c>
      <c r="R34" s="148">
        <f t="shared" si="13"/>
        <v>38.913205840071257</v>
      </c>
      <c r="S34" s="128">
        <f t="shared" si="20"/>
        <v>2.9250313071592324</v>
      </c>
      <c r="T34" s="124">
        <v>67.2</v>
      </c>
      <c r="U34" s="124">
        <f t="shared" si="9"/>
        <v>67200000</v>
      </c>
      <c r="V34" s="143">
        <f t="shared" si="10"/>
        <v>7.8273692730538249</v>
      </c>
      <c r="W34" s="145">
        <f t="shared" si="14"/>
        <v>7.8207817773252941</v>
      </c>
      <c r="X34" s="120">
        <v>32.700000000000003</v>
      </c>
      <c r="Y34" s="151">
        <f t="shared" si="15"/>
        <v>32.470535510366588</v>
      </c>
    </row>
    <row r="35" spans="1:25" ht="15.75" thickBot="1">
      <c r="A35" s="111">
        <v>10</v>
      </c>
      <c r="B35" s="112">
        <v>73</v>
      </c>
      <c r="C35" s="108">
        <f>B35/(2*PI())</f>
        <v>11.618310845708359</v>
      </c>
      <c r="D35" s="109">
        <f>LOG(B35)</f>
        <v>1.8633228601204559</v>
      </c>
      <c r="E35" s="130">
        <f t="shared" si="17"/>
        <v>3.1293893246152535</v>
      </c>
      <c r="F35" s="131">
        <v>51.9</v>
      </c>
      <c r="G35" s="131">
        <f t="shared" si="3"/>
        <v>51900000</v>
      </c>
      <c r="H35" s="144">
        <f t="shared" si="4"/>
        <v>7.7151673578484576</v>
      </c>
      <c r="I35" s="144">
        <f t="shared" si="1"/>
        <v>7.7170313688351282</v>
      </c>
      <c r="J35" s="121">
        <v>40.5</v>
      </c>
      <c r="K35" s="139">
        <f t="shared" si="11"/>
        <v>40.103229165833511</v>
      </c>
      <c r="L35" s="130">
        <f t="shared" si="19"/>
        <v>3.1293893246152535</v>
      </c>
      <c r="M35" s="131">
        <v>60.1</v>
      </c>
      <c r="N35" s="131">
        <f t="shared" si="6"/>
        <v>60100000</v>
      </c>
      <c r="O35" s="144">
        <f t="shared" si="7"/>
        <v>7.7788744720027392</v>
      </c>
      <c r="P35" s="144">
        <f t="shared" si="12"/>
        <v>7.7804882164944331</v>
      </c>
      <c r="Q35" s="121">
        <v>37.299999999999997</v>
      </c>
      <c r="R35" s="156">
        <f t="shared" si="13"/>
        <v>36.813957137794262</v>
      </c>
      <c r="S35" s="130">
        <f t="shared" si="20"/>
        <v>3.1293893246152535</v>
      </c>
      <c r="T35" s="131">
        <v>79</v>
      </c>
      <c r="U35" s="131">
        <f t="shared" si="9"/>
        <v>79000000</v>
      </c>
      <c r="V35" s="144">
        <f t="shared" si="10"/>
        <v>7.8976270912904418</v>
      </c>
      <c r="W35" s="152">
        <f t="shared" si="14"/>
        <v>7.8851528351879008</v>
      </c>
      <c r="X35" s="121">
        <v>31.4</v>
      </c>
      <c r="Y35" s="153">
        <f t="shared" si="15"/>
        <v>31.001400467332743</v>
      </c>
    </row>
    <row r="36" spans="1:25">
      <c r="A36" s="99">
        <v>15</v>
      </c>
      <c r="B36" s="100">
        <v>0.1</v>
      </c>
      <c r="C36" s="114">
        <f>B36/(2*PI())</f>
        <v>1.5915494309189534E-2</v>
      </c>
      <c r="D36" s="101">
        <f>LOG(B36)</f>
        <v>-1</v>
      </c>
      <c r="E36" s="125">
        <f t="shared" ref="E36:E50" si="22">D36+$AC$8</f>
        <v>-0.38869538169869589</v>
      </c>
      <c r="F36" s="126">
        <v>0.27600000000000002</v>
      </c>
      <c r="G36" s="126">
        <f t="shared" si="3"/>
        <v>276000</v>
      </c>
      <c r="H36" s="142">
        <f t="shared" si="4"/>
        <v>5.4409090820652173</v>
      </c>
      <c r="I36" s="142">
        <f t="shared" si="1"/>
        <v>5.4538185689527037</v>
      </c>
      <c r="J36" s="123">
        <v>72.599999999999994</v>
      </c>
      <c r="K36" s="127">
        <f t="shared" si="11"/>
        <v>73.371977769806023</v>
      </c>
      <c r="L36" s="125">
        <f>D36+$AD$8</f>
        <v>-0.38869538169869589</v>
      </c>
      <c r="M36" s="126">
        <v>0.503</v>
      </c>
      <c r="N36" s="126">
        <f t="shared" si="6"/>
        <v>503000</v>
      </c>
      <c r="O36" s="142">
        <f t="shared" si="7"/>
        <v>5.7015679850559273</v>
      </c>
      <c r="P36" s="145">
        <f t="shared" si="12"/>
        <v>5.7076792333848916</v>
      </c>
      <c r="Q36" s="123">
        <v>67.099999999999994</v>
      </c>
      <c r="R36" s="148">
        <f t="shared" si="13"/>
        <v>67.792620166802664</v>
      </c>
      <c r="S36" s="154">
        <f>D36+$AE$8</f>
        <v>-0.38869538169869589</v>
      </c>
      <c r="T36" s="155">
        <v>1.84</v>
      </c>
      <c r="U36" s="155">
        <f t="shared" si="9"/>
        <v>1840000</v>
      </c>
      <c r="V36" s="145">
        <f t="shared" si="10"/>
        <v>6.2648178230095368</v>
      </c>
      <c r="W36" s="145">
        <f t="shared" si="14"/>
        <v>6.2083549695925173</v>
      </c>
      <c r="X36" s="122">
        <v>55.3</v>
      </c>
      <c r="Y36" s="151">
        <f t="shared" si="15"/>
        <v>56.65494814598614</v>
      </c>
    </row>
    <row r="37" spans="1:25">
      <c r="A37" s="102">
        <v>15</v>
      </c>
      <c r="B37" s="103">
        <v>0.16</v>
      </c>
      <c r="C37" s="104">
        <f>B37/(2*PI())</f>
        <v>2.5464790894703257E-2</v>
      </c>
      <c r="D37" s="117">
        <f t="shared" ref="D37:D49" si="23">LOG(B37)</f>
        <v>-0.79588001734407521</v>
      </c>
      <c r="E37" s="128">
        <f t="shared" si="22"/>
        <v>-0.18457539904277109</v>
      </c>
      <c r="F37" s="124">
        <v>0.41099999999999998</v>
      </c>
      <c r="G37" s="124">
        <f t="shared" si="3"/>
        <v>411000</v>
      </c>
      <c r="H37" s="143">
        <f t="shared" si="4"/>
        <v>5.6138418218760693</v>
      </c>
      <c r="I37" s="143">
        <f t="shared" si="1"/>
        <v>5.6189517346130593</v>
      </c>
      <c r="J37" s="120">
        <v>71.3</v>
      </c>
      <c r="K37" s="129">
        <f t="shared" si="11"/>
        <v>71.935754965640498</v>
      </c>
      <c r="L37" s="128">
        <f t="shared" ref="L37:L50" si="24">D37+$AD$8</f>
        <v>-0.18457539904277109</v>
      </c>
      <c r="M37" s="124">
        <v>0.72799999999999998</v>
      </c>
      <c r="N37" s="124">
        <f t="shared" si="6"/>
        <v>728000</v>
      </c>
      <c r="O37" s="143">
        <f t="shared" si="7"/>
        <v>5.8621313793130376</v>
      </c>
      <c r="P37" s="145">
        <f t="shared" si="12"/>
        <v>5.8606023780400029</v>
      </c>
      <c r="Q37" s="120">
        <v>65.599999999999994</v>
      </c>
      <c r="R37" s="148">
        <f t="shared" si="13"/>
        <v>66.301196186550186</v>
      </c>
      <c r="S37" s="128">
        <f t="shared" ref="S37:S50" si="25">D37+$AE$8</f>
        <v>-0.18457539904277109</v>
      </c>
      <c r="T37" s="124">
        <v>2.38</v>
      </c>
      <c r="U37" s="124">
        <f t="shared" si="9"/>
        <v>2380000</v>
      </c>
      <c r="V37" s="143">
        <f t="shared" si="10"/>
        <v>6.3765769570565123</v>
      </c>
      <c r="W37" s="145">
        <f t="shared" si="14"/>
        <v>6.3378593420410532</v>
      </c>
      <c r="X37" s="120">
        <v>54.1</v>
      </c>
      <c r="Y37" s="151">
        <f t="shared" si="15"/>
        <v>55.171293937287068</v>
      </c>
    </row>
    <row r="38" spans="1:25">
      <c r="A38" s="102">
        <v>15</v>
      </c>
      <c r="B38" s="103">
        <v>0.25600000000000001</v>
      </c>
      <c r="C38" s="115">
        <f>B38/(2*PI())</f>
        <v>4.074366543152521E-2</v>
      </c>
      <c r="D38" s="105">
        <f t="shared" si="23"/>
        <v>-0.59176003468815042</v>
      </c>
      <c r="E38" s="128">
        <f t="shared" si="22"/>
        <v>1.9544583613153699E-2</v>
      </c>
      <c r="F38" s="124">
        <v>0.59899999999999998</v>
      </c>
      <c r="G38" s="124">
        <f t="shared" si="3"/>
        <v>599000</v>
      </c>
      <c r="H38" s="143">
        <f t="shared" si="4"/>
        <v>5.7774268223893115</v>
      </c>
      <c r="I38" s="143">
        <f t="shared" ref="I38:I69" si="26">$AC$20*E38^3+$AC$21*E38^2+$AC$22*E38+$AC$23</f>
        <v>5.7806533341309176</v>
      </c>
      <c r="J38" s="120">
        <v>69.900000000000006</v>
      </c>
      <c r="K38" s="129">
        <f t="shared" si="11"/>
        <v>70.439602273275355</v>
      </c>
      <c r="L38" s="128">
        <f t="shared" si="24"/>
        <v>1.9544583613153699E-2</v>
      </c>
      <c r="M38" s="124">
        <v>1.03</v>
      </c>
      <c r="N38" s="124">
        <f t="shared" si="6"/>
        <v>1030000</v>
      </c>
      <c r="O38" s="143">
        <f t="shared" si="7"/>
        <v>6.012837224705172</v>
      </c>
      <c r="P38" s="145">
        <f t="shared" si="12"/>
        <v>6.0100013781427428</v>
      </c>
      <c r="Q38" s="120">
        <v>64.2</v>
      </c>
      <c r="R38" s="148">
        <f t="shared" si="13"/>
        <v>64.771276971727971</v>
      </c>
      <c r="S38" s="128">
        <f t="shared" si="25"/>
        <v>1.9544583613153699E-2</v>
      </c>
      <c r="T38" s="124">
        <v>3.09</v>
      </c>
      <c r="U38" s="124">
        <f t="shared" si="9"/>
        <v>3090000</v>
      </c>
      <c r="V38" s="143">
        <f t="shared" si="10"/>
        <v>6.4899584794248346</v>
      </c>
      <c r="W38" s="145">
        <f t="shared" si="14"/>
        <v>6.4634909437017161</v>
      </c>
      <c r="X38" s="120">
        <v>52.7</v>
      </c>
      <c r="Y38" s="151">
        <f t="shared" si="15"/>
        <v>53.683877172614061</v>
      </c>
    </row>
    <row r="39" spans="1:25">
      <c r="A39" s="102">
        <v>15</v>
      </c>
      <c r="B39" s="103">
        <v>0.41099999999999998</v>
      </c>
      <c r="C39" s="104">
        <f>B39/(2*PI())</f>
        <v>6.5412681610768977E-2</v>
      </c>
      <c r="D39" s="105">
        <f t="shared" si="23"/>
        <v>-0.38615817812393083</v>
      </c>
      <c r="E39" s="128">
        <f t="shared" si="22"/>
        <v>0.22514644017737329</v>
      </c>
      <c r="F39" s="124">
        <v>0.86599999999999999</v>
      </c>
      <c r="G39" s="124">
        <f t="shared" si="3"/>
        <v>866000</v>
      </c>
      <c r="H39" s="143">
        <f t="shared" si="4"/>
        <v>5.9375178920173468</v>
      </c>
      <c r="I39" s="143">
        <f t="shared" si="26"/>
        <v>5.9399132133264629</v>
      </c>
      <c r="J39" s="120">
        <v>68.5</v>
      </c>
      <c r="K39" s="129">
        <f t="shared" si="11"/>
        <v>68.871818244355865</v>
      </c>
      <c r="L39" s="128">
        <f t="shared" si="24"/>
        <v>0.22514644017737329</v>
      </c>
      <c r="M39" s="124">
        <v>1.44</v>
      </c>
      <c r="N39" s="124">
        <f t="shared" si="6"/>
        <v>1440000</v>
      </c>
      <c r="O39" s="143">
        <f t="shared" si="7"/>
        <v>6.1583624920952493</v>
      </c>
      <c r="P39" s="145">
        <f t="shared" si="12"/>
        <v>6.1568228092083404</v>
      </c>
      <c r="Q39" s="120">
        <v>62.7</v>
      </c>
      <c r="R39" s="148">
        <f t="shared" si="13"/>
        <v>63.191495836128972</v>
      </c>
      <c r="S39" s="128">
        <f t="shared" si="25"/>
        <v>0.22514644017737329</v>
      </c>
      <c r="T39" s="124">
        <v>4</v>
      </c>
      <c r="U39" s="124">
        <f t="shared" si="9"/>
        <v>4000000</v>
      </c>
      <c r="V39" s="143">
        <f t="shared" si="10"/>
        <v>6.6020599913279625</v>
      </c>
      <c r="W39" s="145">
        <f t="shared" si="14"/>
        <v>6.5861004307764741</v>
      </c>
      <c r="X39" s="120">
        <v>51.3</v>
      </c>
      <c r="Y39" s="151">
        <f t="shared" si="15"/>
        <v>52.182491943686223</v>
      </c>
    </row>
    <row r="40" spans="1:25">
      <c r="A40" s="102">
        <v>15</v>
      </c>
      <c r="B40" s="103">
        <v>0.65800000000000003</v>
      </c>
      <c r="C40" s="104">
        <f t="shared" ref="C40:C49" si="27">B40/(2*PI())</f>
        <v>0.10472395255446713</v>
      </c>
      <c r="D40" s="117">
        <f t="shared" si="23"/>
        <v>-0.18177410638604449</v>
      </c>
      <c r="E40" s="128">
        <f t="shared" si="22"/>
        <v>0.42953051191525959</v>
      </c>
      <c r="F40" s="124">
        <v>1.24</v>
      </c>
      <c r="G40" s="124">
        <f t="shared" si="3"/>
        <v>1240000</v>
      </c>
      <c r="H40" s="143">
        <f t="shared" si="4"/>
        <v>6.0934216851622347</v>
      </c>
      <c r="I40" s="143">
        <f t="shared" si="26"/>
        <v>6.0944873393707075</v>
      </c>
      <c r="J40" s="120">
        <v>67</v>
      </c>
      <c r="K40" s="129">
        <f t="shared" si="11"/>
        <v>67.252687147653759</v>
      </c>
      <c r="L40" s="128">
        <f t="shared" si="24"/>
        <v>0.42953051191525959</v>
      </c>
      <c r="M40" s="124">
        <v>2</v>
      </c>
      <c r="N40" s="124">
        <f t="shared" si="6"/>
        <v>2000000</v>
      </c>
      <c r="O40" s="143">
        <f t="shared" si="7"/>
        <v>6.3010299956639813</v>
      </c>
      <c r="P40" s="145">
        <f t="shared" si="12"/>
        <v>6.2990326985781149</v>
      </c>
      <c r="Q40" s="120">
        <v>61.2</v>
      </c>
      <c r="R40" s="148">
        <f t="shared" si="13"/>
        <v>61.582681198698744</v>
      </c>
      <c r="S40" s="128">
        <f t="shared" si="25"/>
        <v>0.42953051191525959</v>
      </c>
      <c r="T40" s="124">
        <v>5.15</v>
      </c>
      <c r="U40" s="124">
        <f t="shared" si="9"/>
        <v>5150000</v>
      </c>
      <c r="V40" s="143">
        <f t="shared" si="10"/>
        <v>6.7118072290411908</v>
      </c>
      <c r="W40" s="145">
        <f t="shared" si="14"/>
        <v>6.7040512651557869</v>
      </c>
      <c r="X40" s="120">
        <v>49.9</v>
      </c>
      <c r="Y40" s="151">
        <f t="shared" si="15"/>
        <v>50.687476575700536</v>
      </c>
    </row>
    <row r="41" spans="1:25">
      <c r="A41" s="102">
        <v>15</v>
      </c>
      <c r="B41" s="103">
        <v>1.05</v>
      </c>
      <c r="C41" s="104">
        <f t="shared" si="27"/>
        <v>0.16711269024649011</v>
      </c>
      <c r="D41" s="105">
        <f t="shared" si="23"/>
        <v>2.1189299069938092E-2</v>
      </c>
      <c r="E41" s="128">
        <f t="shared" si="22"/>
        <v>0.63249391737124216</v>
      </c>
      <c r="F41" s="124">
        <v>1.76</v>
      </c>
      <c r="G41" s="124">
        <f t="shared" si="3"/>
        <v>1760000</v>
      </c>
      <c r="H41" s="143">
        <f t="shared" si="4"/>
        <v>6.2455126678141495</v>
      </c>
      <c r="I41" s="143">
        <f t="shared" si="26"/>
        <v>6.2441508143681705</v>
      </c>
      <c r="J41" s="120">
        <v>65.400000000000006</v>
      </c>
      <c r="K41" s="129">
        <f t="shared" si="11"/>
        <v>65.584804682683398</v>
      </c>
      <c r="L41" s="128">
        <f t="shared" si="24"/>
        <v>0.63249391737124216</v>
      </c>
      <c r="M41" s="124">
        <v>2.75</v>
      </c>
      <c r="N41" s="124">
        <f t="shared" si="6"/>
        <v>2750000</v>
      </c>
      <c r="O41" s="143">
        <f t="shared" si="7"/>
        <v>6.4393326938302629</v>
      </c>
      <c r="P41" s="145">
        <f t="shared" si="12"/>
        <v>6.4364645260451603</v>
      </c>
      <c r="Q41" s="120">
        <v>59.6</v>
      </c>
      <c r="R41" s="148">
        <f t="shared" si="13"/>
        <v>59.94732824459566</v>
      </c>
      <c r="S41" s="128">
        <f t="shared" si="25"/>
        <v>0.63249391737124216</v>
      </c>
      <c r="T41" s="124">
        <v>6.6</v>
      </c>
      <c r="U41" s="124">
        <f t="shared" si="9"/>
        <v>6600000</v>
      </c>
      <c r="V41" s="143">
        <f t="shared" si="10"/>
        <v>6.8195439355418683</v>
      </c>
      <c r="W41" s="145">
        <f t="shared" si="14"/>
        <v>6.8172835105634073</v>
      </c>
      <c r="X41" s="120">
        <v>48.5</v>
      </c>
      <c r="Y41" s="151">
        <f t="shared" si="15"/>
        <v>49.20098466497204</v>
      </c>
    </row>
    <row r="42" spans="1:25">
      <c r="A42" s="102">
        <v>15</v>
      </c>
      <c r="B42" s="103">
        <v>1.69</v>
      </c>
      <c r="C42" s="104">
        <f t="shared" si="27"/>
        <v>0.26897185382530314</v>
      </c>
      <c r="D42" s="117">
        <f t="shared" si="23"/>
        <v>0.22788670461367352</v>
      </c>
      <c r="E42" s="128">
        <f t="shared" si="22"/>
        <v>0.83919132291497767</v>
      </c>
      <c r="F42" s="124">
        <v>2.4700000000000002</v>
      </c>
      <c r="G42" s="124">
        <f t="shared" si="3"/>
        <v>2470000</v>
      </c>
      <c r="H42" s="143">
        <f t="shared" si="4"/>
        <v>6.3926969532596658</v>
      </c>
      <c r="I42" s="143">
        <f t="shared" si="26"/>
        <v>6.3924913068943088</v>
      </c>
      <c r="J42" s="120">
        <v>63.7</v>
      </c>
      <c r="K42" s="129">
        <f t="shared" si="11"/>
        <v>63.824594146153402</v>
      </c>
      <c r="L42" s="128">
        <f t="shared" si="24"/>
        <v>0.83919132291497767</v>
      </c>
      <c r="M42" s="124">
        <v>3.75</v>
      </c>
      <c r="N42" s="124">
        <f t="shared" si="6"/>
        <v>3750000</v>
      </c>
      <c r="O42" s="143">
        <f t="shared" si="7"/>
        <v>6.5740312677277188</v>
      </c>
      <c r="P42" s="145">
        <f t="shared" si="12"/>
        <v>6.5724434284325559</v>
      </c>
      <c r="Q42" s="120">
        <v>57.9</v>
      </c>
      <c r="R42" s="148">
        <f t="shared" si="13"/>
        <v>58.243417129136773</v>
      </c>
      <c r="S42" s="128">
        <f t="shared" si="25"/>
        <v>0.83919132291497767</v>
      </c>
      <c r="T42" s="124">
        <v>8.41</v>
      </c>
      <c r="U42" s="124">
        <f t="shared" si="9"/>
        <v>8410000</v>
      </c>
      <c r="V42" s="143">
        <f t="shared" si="10"/>
        <v>6.9247959957979122</v>
      </c>
      <c r="W42" s="145">
        <f t="shared" si="14"/>
        <v>6.9285867077099201</v>
      </c>
      <c r="X42" s="120">
        <v>47.1</v>
      </c>
      <c r="Y42" s="151">
        <f t="shared" si="15"/>
        <v>47.685868671650965</v>
      </c>
    </row>
    <row r="43" spans="1:25">
      <c r="A43" s="102">
        <v>15</v>
      </c>
      <c r="B43" s="103">
        <v>2.7</v>
      </c>
      <c r="C43" s="104">
        <f t="shared" si="27"/>
        <v>0.42971834634811745</v>
      </c>
      <c r="D43" s="118">
        <f t="shared" si="23"/>
        <v>0.43136376415898736</v>
      </c>
      <c r="E43" s="128">
        <f t="shared" si="22"/>
        <v>1.0426683824602914</v>
      </c>
      <c r="F43" s="124">
        <v>3.43</v>
      </c>
      <c r="G43" s="124">
        <f t="shared" si="3"/>
        <v>3430000</v>
      </c>
      <c r="H43" s="143">
        <f t="shared" si="4"/>
        <v>6.5352941200427708</v>
      </c>
      <c r="I43" s="143">
        <f t="shared" si="26"/>
        <v>6.5343576333313589</v>
      </c>
      <c r="J43" s="120">
        <v>61.9</v>
      </c>
      <c r="K43" s="129">
        <f t="shared" si="11"/>
        <v>62.030865119916868</v>
      </c>
      <c r="L43" s="128">
        <f t="shared" si="24"/>
        <v>1.0426683824602914</v>
      </c>
      <c r="M43" s="124">
        <v>5.0599999999999996</v>
      </c>
      <c r="N43" s="124">
        <f t="shared" si="6"/>
        <v>5060000</v>
      </c>
      <c r="O43" s="143">
        <f t="shared" si="7"/>
        <v>6.7041505168397988</v>
      </c>
      <c r="P43" s="145">
        <f t="shared" si="12"/>
        <v>6.7022810488116988</v>
      </c>
      <c r="Q43" s="120">
        <v>56.2</v>
      </c>
      <c r="R43" s="148">
        <f t="shared" si="13"/>
        <v>56.528291748961863</v>
      </c>
      <c r="S43" s="128">
        <f t="shared" si="25"/>
        <v>1.0426683824602914</v>
      </c>
      <c r="T43" s="124">
        <v>10.7</v>
      </c>
      <c r="U43" s="124">
        <f t="shared" si="9"/>
        <v>10700000</v>
      </c>
      <c r="V43" s="143">
        <f t="shared" si="10"/>
        <v>7.0293837776852097</v>
      </c>
      <c r="W43" s="145">
        <f t="shared" si="14"/>
        <v>7.0341821988212478</v>
      </c>
      <c r="X43" s="120">
        <v>45.7</v>
      </c>
      <c r="Y43" s="151">
        <f t="shared" si="15"/>
        <v>46.193726977120654</v>
      </c>
    </row>
    <row r="44" spans="1:25">
      <c r="A44" s="102">
        <v>15</v>
      </c>
      <c r="B44" s="103">
        <v>4.33</v>
      </c>
      <c r="C44" s="104">
        <f t="shared" si="27"/>
        <v>0.68914090358790681</v>
      </c>
      <c r="D44" s="105">
        <f t="shared" si="23"/>
        <v>0.63648789635336545</v>
      </c>
      <c r="E44" s="128">
        <f t="shared" si="22"/>
        <v>1.2477925146546696</v>
      </c>
      <c r="F44" s="124">
        <v>4.7300000000000004</v>
      </c>
      <c r="G44" s="124">
        <f t="shared" si="3"/>
        <v>4730000</v>
      </c>
      <c r="H44" s="143">
        <f t="shared" si="4"/>
        <v>6.6748611407378116</v>
      </c>
      <c r="I44" s="143">
        <f t="shared" si="26"/>
        <v>6.6730454694183079</v>
      </c>
      <c r="J44" s="120">
        <v>60</v>
      </c>
      <c r="K44" s="129">
        <f t="shared" si="11"/>
        <v>60.161231320443697</v>
      </c>
      <c r="L44" s="128">
        <f t="shared" si="24"/>
        <v>1.2477925146546696</v>
      </c>
      <c r="M44" s="124">
        <v>6.76</v>
      </c>
      <c r="N44" s="124">
        <f t="shared" si="6"/>
        <v>6760000</v>
      </c>
      <c r="O44" s="143">
        <f t="shared" si="7"/>
        <v>6.8299466959416355</v>
      </c>
      <c r="P44" s="145">
        <f t="shared" si="12"/>
        <v>6.8290306227636357</v>
      </c>
      <c r="Q44" s="120">
        <v>54.5</v>
      </c>
      <c r="R44" s="148">
        <f t="shared" si="13"/>
        <v>54.76152223125959</v>
      </c>
      <c r="S44" s="128">
        <f t="shared" si="25"/>
        <v>1.2477925146546696</v>
      </c>
      <c r="T44" s="124">
        <v>13.4</v>
      </c>
      <c r="U44" s="124">
        <f t="shared" si="9"/>
        <v>13400000</v>
      </c>
      <c r="V44" s="143">
        <f t="shared" si="10"/>
        <v>7.1271047983648073</v>
      </c>
      <c r="W44" s="145">
        <f t="shared" si="14"/>
        <v>7.1366229653004023</v>
      </c>
      <c r="X44" s="120">
        <v>44.3</v>
      </c>
      <c r="Y44" s="151">
        <f t="shared" si="15"/>
        <v>44.689504893152389</v>
      </c>
    </row>
    <row r="45" spans="1:25">
      <c r="A45" s="102">
        <v>15</v>
      </c>
      <c r="B45" s="103">
        <v>6.93</v>
      </c>
      <c r="C45" s="104">
        <f t="shared" si="27"/>
        <v>1.1029437556268347</v>
      </c>
      <c r="D45" s="105">
        <f t="shared" si="23"/>
        <v>0.84073323461180671</v>
      </c>
      <c r="E45" s="128">
        <f t="shared" si="22"/>
        <v>1.4520378529131108</v>
      </c>
      <c r="F45" s="124">
        <v>6.45</v>
      </c>
      <c r="G45" s="124">
        <f t="shared" si="3"/>
        <v>6450000</v>
      </c>
      <c r="H45" s="143">
        <f t="shared" si="4"/>
        <v>6.8095597146352675</v>
      </c>
      <c r="I45" s="143">
        <f t="shared" si="26"/>
        <v>6.8066774375658916</v>
      </c>
      <c r="J45" s="120">
        <v>58</v>
      </c>
      <c r="K45" s="129">
        <f t="shared" si="11"/>
        <v>58.238186514437615</v>
      </c>
      <c r="L45" s="128">
        <f t="shared" si="24"/>
        <v>1.4520378529131108</v>
      </c>
      <c r="M45" s="124">
        <v>8.9499999999999993</v>
      </c>
      <c r="N45" s="124">
        <f t="shared" si="6"/>
        <v>8950000</v>
      </c>
      <c r="O45" s="143">
        <f t="shared" si="7"/>
        <v>6.9518230353159121</v>
      </c>
      <c r="P45" s="145">
        <f t="shared" si="12"/>
        <v>6.9510094621915233</v>
      </c>
      <c r="Q45" s="120">
        <v>52.7</v>
      </c>
      <c r="R45" s="148">
        <f t="shared" si="13"/>
        <v>52.964811185314211</v>
      </c>
      <c r="S45" s="128">
        <f t="shared" si="25"/>
        <v>1.4520378529131108</v>
      </c>
      <c r="T45" s="124">
        <v>16.8</v>
      </c>
      <c r="U45" s="124">
        <f t="shared" si="9"/>
        <v>16800000</v>
      </c>
      <c r="V45" s="143">
        <f t="shared" si="10"/>
        <v>7.2253092817258633</v>
      </c>
      <c r="W45" s="145">
        <f t="shared" si="14"/>
        <v>7.2346060861582275</v>
      </c>
      <c r="X45" s="120">
        <v>42.9</v>
      </c>
      <c r="Y45" s="151">
        <f t="shared" si="15"/>
        <v>43.192352962656116</v>
      </c>
    </row>
    <row r="46" spans="1:25">
      <c r="A46" s="102">
        <v>15</v>
      </c>
      <c r="B46" s="103">
        <v>11.1</v>
      </c>
      <c r="C46" s="104">
        <f t="shared" si="27"/>
        <v>1.7666198683200383</v>
      </c>
      <c r="D46" s="105">
        <f t="shared" si="23"/>
        <v>1.0453229787866574</v>
      </c>
      <c r="E46" s="128">
        <f t="shared" si="22"/>
        <v>1.6566275970879616</v>
      </c>
      <c r="F46" s="124">
        <v>8.69</v>
      </c>
      <c r="G46" s="124">
        <f t="shared" si="3"/>
        <v>8690000</v>
      </c>
      <c r="H46" s="143">
        <f t="shared" si="4"/>
        <v>6.9390197764486663</v>
      </c>
      <c r="I46" s="143">
        <f t="shared" si="26"/>
        <v>6.935925741240565</v>
      </c>
      <c r="J46" s="120">
        <v>56</v>
      </c>
      <c r="K46" s="129">
        <f t="shared" si="11"/>
        <v>56.250270666157967</v>
      </c>
      <c r="L46" s="128">
        <f t="shared" si="24"/>
        <v>1.6566275970879616</v>
      </c>
      <c r="M46" s="124">
        <v>11.7</v>
      </c>
      <c r="N46" s="124">
        <f t="shared" si="6"/>
        <v>11700000</v>
      </c>
      <c r="O46" s="143">
        <f t="shared" si="7"/>
        <v>7.0681858617461613</v>
      </c>
      <c r="P46" s="145">
        <f t="shared" si="12"/>
        <v>7.0688657941413595</v>
      </c>
      <c r="Q46" s="120">
        <v>50.9</v>
      </c>
      <c r="R46" s="148">
        <f t="shared" si="13"/>
        <v>51.127704885516337</v>
      </c>
      <c r="S46" s="128">
        <f t="shared" si="25"/>
        <v>1.6566275970879616</v>
      </c>
      <c r="T46" s="124">
        <v>20.9</v>
      </c>
      <c r="U46" s="124">
        <f t="shared" si="9"/>
        <v>20900000</v>
      </c>
      <c r="V46" s="143">
        <f t="shared" si="10"/>
        <v>7.3201462861110542</v>
      </c>
      <c r="W46" s="145">
        <f t="shared" si="14"/>
        <v>7.3287151405815933</v>
      </c>
      <c r="X46" s="120">
        <v>41.5</v>
      </c>
      <c r="Y46" s="151">
        <f t="shared" si="15"/>
        <v>41.693931650157438</v>
      </c>
    </row>
    <row r="47" spans="1:25">
      <c r="A47" s="102">
        <v>15</v>
      </c>
      <c r="B47" s="103">
        <v>17.8</v>
      </c>
      <c r="C47" s="104">
        <f t="shared" si="27"/>
        <v>2.8329579870357371</v>
      </c>
      <c r="D47" s="105">
        <f t="shared" si="23"/>
        <v>1.2504200023088941</v>
      </c>
      <c r="E47" s="128">
        <f t="shared" si="22"/>
        <v>1.8617246206101981</v>
      </c>
      <c r="F47" s="124">
        <v>11.6</v>
      </c>
      <c r="G47" s="124">
        <f t="shared" si="3"/>
        <v>11600000</v>
      </c>
      <c r="H47" s="143">
        <f t="shared" si="4"/>
        <v>7.0644579892269181</v>
      </c>
      <c r="I47" s="143">
        <f t="shared" si="26"/>
        <v>7.0607181945906961</v>
      </c>
      <c r="J47" s="120">
        <v>53.9</v>
      </c>
      <c r="K47" s="129">
        <f t="shared" si="11"/>
        <v>54.195330936835553</v>
      </c>
      <c r="L47" s="128">
        <f t="shared" si="24"/>
        <v>1.8617246206101981</v>
      </c>
      <c r="M47" s="124">
        <v>15.2</v>
      </c>
      <c r="N47" s="124">
        <f t="shared" si="6"/>
        <v>15200000</v>
      </c>
      <c r="O47" s="143">
        <f t="shared" si="7"/>
        <v>7.1818435879447726</v>
      </c>
      <c r="P47" s="145">
        <f t="shared" si="12"/>
        <v>7.1825670613024926</v>
      </c>
      <c r="Q47" s="120">
        <v>49.1</v>
      </c>
      <c r="R47" s="148">
        <f t="shared" si="13"/>
        <v>49.248667315439761</v>
      </c>
      <c r="S47" s="128">
        <f t="shared" si="25"/>
        <v>1.8617246206101981</v>
      </c>
      <c r="T47" s="124">
        <v>25.7</v>
      </c>
      <c r="U47" s="124">
        <f t="shared" si="9"/>
        <v>25700000</v>
      </c>
      <c r="V47" s="143">
        <f t="shared" si="10"/>
        <v>7.4099331233312942</v>
      </c>
      <c r="W47" s="145">
        <f t="shared" si="14"/>
        <v>7.4189807128569294</v>
      </c>
      <c r="X47" s="120">
        <v>40.1</v>
      </c>
      <c r="Y47" s="151">
        <f t="shared" si="15"/>
        <v>40.193687934468485</v>
      </c>
    </row>
    <row r="48" spans="1:25">
      <c r="A48" s="102">
        <v>15</v>
      </c>
      <c r="B48" s="103">
        <v>28.5</v>
      </c>
      <c r="C48" s="104">
        <f t="shared" si="27"/>
        <v>4.5359158781190176</v>
      </c>
      <c r="D48" s="105">
        <f t="shared" si="23"/>
        <v>1.4548448600085102</v>
      </c>
      <c r="E48" s="128">
        <f t="shared" si="22"/>
        <v>2.0661494783098142</v>
      </c>
      <c r="F48" s="124">
        <v>15.3</v>
      </c>
      <c r="G48" s="124">
        <f t="shared" si="3"/>
        <v>15300000</v>
      </c>
      <c r="H48" s="143">
        <f t="shared" si="4"/>
        <v>7.1846914308175984</v>
      </c>
      <c r="I48" s="143">
        <f t="shared" si="26"/>
        <v>7.1801971407385308</v>
      </c>
      <c r="J48" s="120">
        <v>51.9</v>
      </c>
      <c r="K48" s="129">
        <f t="shared" si="11"/>
        <v>52.085075053402122</v>
      </c>
      <c r="L48" s="128">
        <f t="shared" si="24"/>
        <v>2.0661494783098142</v>
      </c>
      <c r="M48" s="124">
        <v>19.600000000000001</v>
      </c>
      <c r="N48" s="124">
        <f t="shared" si="6"/>
        <v>19600000</v>
      </c>
      <c r="O48" s="143">
        <f t="shared" si="7"/>
        <v>7.2922560713564764</v>
      </c>
      <c r="P48" s="145">
        <f t="shared" si="12"/>
        <v>7.2913657752952075</v>
      </c>
      <c r="Q48" s="120">
        <v>47.2</v>
      </c>
      <c r="R48" s="148">
        <f t="shared" si="13"/>
        <v>47.33870878007103</v>
      </c>
      <c r="S48" s="128">
        <f t="shared" si="25"/>
        <v>2.0661494783098142</v>
      </c>
      <c r="T48" s="124">
        <v>31.5</v>
      </c>
      <c r="U48" s="124">
        <f t="shared" si="9"/>
        <v>31500000</v>
      </c>
      <c r="V48" s="143">
        <f t="shared" si="10"/>
        <v>7.4983105537896009</v>
      </c>
      <c r="W48" s="145">
        <f t="shared" si="14"/>
        <v>7.5048696080482387</v>
      </c>
      <c r="X48" s="120">
        <v>38.799999999999997</v>
      </c>
      <c r="Y48" s="151">
        <f t="shared" si="15"/>
        <v>38.700876821499186</v>
      </c>
    </row>
    <row r="49" spans="1:25">
      <c r="A49" s="102">
        <v>15</v>
      </c>
      <c r="B49" s="103">
        <v>45.6</v>
      </c>
      <c r="C49" s="104">
        <f t="shared" si="27"/>
        <v>7.2574654049904277</v>
      </c>
      <c r="D49" s="116">
        <f t="shared" si="23"/>
        <v>1.658964842664435</v>
      </c>
      <c r="E49" s="128">
        <f t="shared" si="22"/>
        <v>2.2702694609657392</v>
      </c>
      <c r="F49" s="124">
        <v>19.899999999999999</v>
      </c>
      <c r="G49" s="124">
        <f t="shared" si="3"/>
        <v>19900000</v>
      </c>
      <c r="H49" s="143">
        <f t="shared" si="4"/>
        <v>7.2988530764097064</v>
      </c>
      <c r="I49" s="143">
        <f t="shared" si="26"/>
        <v>7.2944672757599536</v>
      </c>
      <c r="J49" s="120">
        <v>49.8</v>
      </c>
      <c r="K49" s="129">
        <f t="shared" si="11"/>
        <v>49.915972375241509</v>
      </c>
      <c r="L49" s="128">
        <f t="shared" si="24"/>
        <v>2.2702694609657392</v>
      </c>
      <c r="M49" s="124">
        <v>24.9</v>
      </c>
      <c r="N49" s="124">
        <f t="shared" si="6"/>
        <v>24900000</v>
      </c>
      <c r="O49" s="143">
        <f t="shared" si="7"/>
        <v>7.3961993470957363</v>
      </c>
      <c r="P49" s="145">
        <f t="shared" si="12"/>
        <v>7.395391326575723</v>
      </c>
      <c r="Q49" s="120">
        <v>45.4</v>
      </c>
      <c r="R49" s="148">
        <f t="shared" si="13"/>
        <v>45.394822000975672</v>
      </c>
      <c r="S49" s="128">
        <f t="shared" si="25"/>
        <v>2.2702694609657392</v>
      </c>
      <c r="T49" s="124">
        <v>38.299999999999997</v>
      </c>
      <c r="U49" s="124">
        <f t="shared" si="9"/>
        <v>38300000</v>
      </c>
      <c r="V49" s="143">
        <f t="shared" si="10"/>
        <v>7.5831987739686229</v>
      </c>
      <c r="W49" s="145">
        <f t="shared" si="14"/>
        <v>7.5865464366076978</v>
      </c>
      <c r="X49" s="120">
        <v>37.4</v>
      </c>
      <c r="Y49" s="151">
        <f t="shared" si="15"/>
        <v>37.213425116719847</v>
      </c>
    </row>
    <row r="50" spans="1:25" ht="15.75" thickBot="1">
      <c r="A50" s="106">
        <v>15</v>
      </c>
      <c r="B50" s="107">
        <v>73</v>
      </c>
      <c r="C50" s="108">
        <f>B50/(2*PI())</f>
        <v>11.618310845708359</v>
      </c>
      <c r="D50" s="109">
        <f>LOG(B50)</f>
        <v>1.8633228601204559</v>
      </c>
      <c r="E50" s="130">
        <f t="shared" si="22"/>
        <v>2.4746274784217599</v>
      </c>
      <c r="F50" s="131">
        <v>25.6</v>
      </c>
      <c r="G50" s="131">
        <f t="shared" si="3"/>
        <v>25600000</v>
      </c>
      <c r="H50" s="144">
        <f t="shared" si="4"/>
        <v>7.4082399653118491</v>
      </c>
      <c r="I50" s="144">
        <f t="shared" si="26"/>
        <v>7.4036899344781544</v>
      </c>
      <c r="J50" s="121">
        <v>47.7</v>
      </c>
      <c r="K50" s="139">
        <f t="shared" si="11"/>
        <v>47.682100577738211</v>
      </c>
      <c r="L50" s="130">
        <f t="shared" si="24"/>
        <v>2.4746274784217599</v>
      </c>
      <c r="M50" s="131">
        <v>31.3</v>
      </c>
      <c r="N50" s="131">
        <f t="shared" si="6"/>
        <v>31300000</v>
      </c>
      <c r="O50" s="144">
        <f t="shared" si="7"/>
        <v>7.4955443375464483</v>
      </c>
      <c r="P50" s="144">
        <f t="shared" si="12"/>
        <v>7.4948241525998531</v>
      </c>
      <c r="Q50" s="121">
        <v>43.6</v>
      </c>
      <c r="R50" s="156">
        <f t="shared" si="13"/>
        <v>43.412013543111016</v>
      </c>
      <c r="S50" s="130">
        <f t="shared" si="25"/>
        <v>2.4746274784217599</v>
      </c>
      <c r="T50" s="131">
        <v>46.2</v>
      </c>
      <c r="U50" s="131">
        <f t="shared" si="9"/>
        <v>46200000</v>
      </c>
      <c r="V50" s="144">
        <f t="shared" si="10"/>
        <v>7.6646419755561253</v>
      </c>
      <c r="W50" s="152">
        <f t="shared" si="14"/>
        <v>7.6642115170124914</v>
      </c>
      <c r="X50" s="121">
        <v>36.1</v>
      </c>
      <c r="Y50" s="153">
        <f t="shared" si="15"/>
        <v>35.728001853039459</v>
      </c>
    </row>
    <row r="51" spans="1:25">
      <c r="A51" s="110">
        <v>20</v>
      </c>
      <c r="B51" s="113">
        <v>0.1</v>
      </c>
      <c r="C51" s="114">
        <f>B51/(2*PI())</f>
        <v>1.5915494309189534E-2</v>
      </c>
      <c r="D51" s="101">
        <f>LOG(B51)</f>
        <v>-1</v>
      </c>
      <c r="E51" s="125">
        <f t="shared" ref="E51:E65" si="28">D51+$AC$9</f>
        <v>-1</v>
      </c>
      <c r="F51" s="126">
        <v>8.5999999999999993E-2</v>
      </c>
      <c r="G51" s="126">
        <f t="shared" si="3"/>
        <v>86000</v>
      </c>
      <c r="H51" s="142">
        <f t="shared" si="4"/>
        <v>4.9344984512435675</v>
      </c>
      <c r="I51" s="142">
        <f t="shared" si="26"/>
        <v>4.9401864928999997</v>
      </c>
      <c r="J51" s="123">
        <v>76.099999999999994</v>
      </c>
      <c r="K51" s="127">
        <f t="shared" si="11"/>
        <v>77.3165477071</v>
      </c>
      <c r="L51" s="125">
        <f>D51+$AD$9</f>
        <v>-1</v>
      </c>
      <c r="M51" s="126">
        <v>0.16800000000000001</v>
      </c>
      <c r="N51" s="126">
        <f t="shared" si="6"/>
        <v>168000</v>
      </c>
      <c r="O51" s="142">
        <f t="shared" si="7"/>
        <v>5.2253092817258633</v>
      </c>
      <c r="P51" s="145">
        <f t="shared" si="12"/>
        <v>5.2295978299999994</v>
      </c>
      <c r="Q51" s="123">
        <v>70.7</v>
      </c>
      <c r="R51" s="148">
        <f t="shared" si="13"/>
        <v>72.027328806200003</v>
      </c>
      <c r="S51" s="154">
        <f>D51+$AE$9</f>
        <v>-1</v>
      </c>
      <c r="T51" s="155">
        <v>0.71499999999999997</v>
      </c>
      <c r="U51" s="155">
        <f t="shared" si="9"/>
        <v>715000</v>
      </c>
      <c r="V51" s="145">
        <f t="shared" si="10"/>
        <v>5.8543060418010811</v>
      </c>
      <c r="W51" s="145">
        <f t="shared" si="14"/>
        <v>5.7975328343000001</v>
      </c>
      <c r="X51" s="122">
        <v>59.5</v>
      </c>
      <c r="Y51" s="151">
        <f t="shared" si="15"/>
        <v>61.069506202200003</v>
      </c>
    </row>
    <row r="52" spans="1:25">
      <c r="A52" s="102">
        <v>20</v>
      </c>
      <c r="B52" s="103">
        <v>0.16</v>
      </c>
      <c r="C52" s="104">
        <f>B52/(2*PI())</f>
        <v>2.5464790894703257E-2</v>
      </c>
      <c r="D52" s="117">
        <f t="shared" ref="D52:D64" si="29">LOG(B52)</f>
        <v>-0.79588001734407521</v>
      </c>
      <c r="E52" s="128">
        <f t="shared" si="28"/>
        <v>-0.79588001734407521</v>
      </c>
      <c r="F52" s="124">
        <v>0.129</v>
      </c>
      <c r="G52" s="124">
        <f t="shared" si="3"/>
        <v>129000</v>
      </c>
      <c r="H52" s="143">
        <f t="shared" si="4"/>
        <v>5.1105897102992488</v>
      </c>
      <c r="I52" s="143">
        <f t="shared" si="26"/>
        <v>5.1147311170385006</v>
      </c>
      <c r="J52" s="120">
        <v>75</v>
      </c>
      <c r="K52" s="129">
        <f t="shared" si="11"/>
        <v>76.058709986247607</v>
      </c>
      <c r="L52" s="128">
        <f t="shared" ref="L52:L65" si="30">D52+$AD$9</f>
        <v>-0.79588001734407521</v>
      </c>
      <c r="M52" s="124">
        <v>0.246</v>
      </c>
      <c r="N52" s="124">
        <f t="shared" si="6"/>
        <v>246000</v>
      </c>
      <c r="O52" s="143">
        <f t="shared" si="7"/>
        <v>5.3909351071033793</v>
      </c>
      <c r="P52" s="145">
        <f t="shared" si="12"/>
        <v>5.3924874567420691</v>
      </c>
      <c r="Q52" s="120">
        <v>69.5</v>
      </c>
      <c r="R52" s="148">
        <f t="shared" si="13"/>
        <v>70.65213873939885</v>
      </c>
      <c r="S52" s="128">
        <f t="shared" ref="S52:S65" si="31">D52+$AE$9</f>
        <v>-0.79588001734407521</v>
      </c>
      <c r="T52" s="124">
        <v>0.94599999999999995</v>
      </c>
      <c r="U52" s="124">
        <f t="shared" si="9"/>
        <v>946000</v>
      </c>
      <c r="V52" s="143">
        <f t="shared" si="10"/>
        <v>5.9758911364017928</v>
      </c>
      <c r="W52" s="145">
        <f t="shared" si="14"/>
        <v>5.9385225660130816</v>
      </c>
      <c r="X52" s="120">
        <v>58.4</v>
      </c>
      <c r="Y52" s="151">
        <f t="shared" si="15"/>
        <v>59.600860013610216</v>
      </c>
    </row>
    <row r="53" spans="1:25">
      <c r="A53" s="102">
        <v>20</v>
      </c>
      <c r="B53" s="103">
        <v>0.25600000000000001</v>
      </c>
      <c r="C53" s="115">
        <f>B53/(2*PI())</f>
        <v>4.074366543152521E-2</v>
      </c>
      <c r="D53" s="105">
        <f t="shared" si="29"/>
        <v>-0.59176003468815042</v>
      </c>
      <c r="E53" s="128">
        <f t="shared" si="28"/>
        <v>-0.59176003468815042</v>
      </c>
      <c r="F53" s="124">
        <v>0.192</v>
      </c>
      <c r="G53" s="124">
        <f t="shared" si="3"/>
        <v>192000</v>
      </c>
      <c r="H53" s="143">
        <f t="shared" si="4"/>
        <v>5.2833012287035492</v>
      </c>
      <c r="I53" s="143">
        <f t="shared" si="26"/>
        <v>5.2862774842316549</v>
      </c>
      <c r="J53" s="120">
        <v>73.900000000000006</v>
      </c>
      <c r="K53" s="129">
        <f t="shared" si="11"/>
        <v>74.741490453175871</v>
      </c>
      <c r="L53" s="128">
        <f t="shared" si="30"/>
        <v>-0.59176003468815042</v>
      </c>
      <c r="M53" s="124">
        <v>0.35499999999999998</v>
      </c>
      <c r="N53" s="124">
        <f t="shared" si="6"/>
        <v>355000</v>
      </c>
      <c r="O53" s="143">
        <f t="shared" si="7"/>
        <v>5.5502283530550942</v>
      </c>
      <c r="P53" s="145">
        <f t="shared" si="12"/>
        <v>5.5521471848732187</v>
      </c>
      <c r="Q53" s="120">
        <v>68.3</v>
      </c>
      <c r="R53" s="148">
        <f t="shared" si="13"/>
        <v>69.237979207247051</v>
      </c>
      <c r="S53" s="128">
        <f t="shared" si="31"/>
        <v>-0.59176003468815042</v>
      </c>
      <c r="T53" s="124">
        <v>1.26</v>
      </c>
      <c r="U53" s="124">
        <f t="shared" si="9"/>
        <v>1260000</v>
      </c>
      <c r="V53" s="143">
        <f t="shared" si="10"/>
        <v>6.1003705451175625</v>
      </c>
      <c r="W53" s="145">
        <f t="shared" si="14"/>
        <v>6.0756960651745553</v>
      </c>
      <c r="X53" s="120">
        <v>57.2</v>
      </c>
      <c r="Y53" s="151">
        <f t="shared" si="15"/>
        <v>58.126578946430698</v>
      </c>
    </row>
    <row r="54" spans="1:25">
      <c r="A54" s="102">
        <v>20</v>
      </c>
      <c r="B54" s="103">
        <v>0.41099999999999998</v>
      </c>
      <c r="C54" s="104">
        <f>B54/(2*PI())</f>
        <v>6.5412681610768977E-2</v>
      </c>
      <c r="D54" s="105">
        <f t="shared" si="29"/>
        <v>-0.38615817812393083</v>
      </c>
      <c r="E54" s="128">
        <f t="shared" si="28"/>
        <v>-0.38615817812393083</v>
      </c>
      <c r="F54" s="124">
        <v>0.28299999999999997</v>
      </c>
      <c r="G54" s="124">
        <f t="shared" si="3"/>
        <v>283000</v>
      </c>
      <c r="H54" s="143">
        <f t="shared" si="4"/>
        <v>5.4517864355242907</v>
      </c>
      <c r="I54" s="143">
        <f t="shared" si="26"/>
        <v>5.4558916415580354</v>
      </c>
      <c r="J54" s="120">
        <v>72.7</v>
      </c>
      <c r="K54" s="129">
        <f t="shared" si="11"/>
        <v>73.354492664527598</v>
      </c>
      <c r="L54" s="128">
        <f t="shared" si="30"/>
        <v>-0.38615817812393083</v>
      </c>
      <c r="M54" s="124">
        <v>0.50800000000000001</v>
      </c>
      <c r="N54" s="124">
        <f t="shared" si="6"/>
        <v>508000</v>
      </c>
      <c r="O54" s="143">
        <f t="shared" si="7"/>
        <v>5.7058637122839189</v>
      </c>
      <c r="P54" s="145">
        <f t="shared" si="12"/>
        <v>5.7096012929379585</v>
      </c>
      <c r="Q54" s="120">
        <v>67.099999999999994</v>
      </c>
      <c r="R54" s="148">
        <f t="shared" si="13"/>
        <v>67.77431874101562</v>
      </c>
      <c r="S54" s="128">
        <f t="shared" si="31"/>
        <v>-0.38615817812393083</v>
      </c>
      <c r="T54" s="124">
        <v>1.67</v>
      </c>
      <c r="U54" s="124">
        <f t="shared" si="9"/>
        <v>1670000</v>
      </c>
      <c r="V54" s="143">
        <f t="shared" si="10"/>
        <v>6.2227164711475833</v>
      </c>
      <c r="W54" s="145">
        <f t="shared" si="14"/>
        <v>6.209988397236593</v>
      </c>
      <c r="X54" s="120">
        <v>55.9</v>
      </c>
      <c r="Y54" s="151">
        <f t="shared" si="15"/>
        <v>56.636532016730357</v>
      </c>
    </row>
    <row r="55" spans="1:25">
      <c r="A55" s="102">
        <v>20</v>
      </c>
      <c r="B55" s="103">
        <v>0.65800000000000003</v>
      </c>
      <c r="C55" s="104">
        <f t="shared" ref="C55:C64" si="32">B55/(2*PI())</f>
        <v>0.10472395255446713</v>
      </c>
      <c r="D55" s="117">
        <f t="shared" si="29"/>
        <v>-0.18177410638604449</v>
      </c>
      <c r="E55" s="128">
        <f t="shared" si="28"/>
        <v>-0.18177410638604449</v>
      </c>
      <c r="F55" s="124">
        <v>0.41399999999999998</v>
      </c>
      <c r="G55" s="124">
        <f t="shared" si="3"/>
        <v>414000</v>
      </c>
      <c r="H55" s="143">
        <f t="shared" si="4"/>
        <v>5.6170003411208986</v>
      </c>
      <c r="I55" s="143">
        <f t="shared" si="26"/>
        <v>5.6211944424770097</v>
      </c>
      <c r="J55" s="120">
        <v>71.5</v>
      </c>
      <c r="K55" s="129">
        <f t="shared" si="11"/>
        <v>71.915628138897247</v>
      </c>
      <c r="L55" s="128">
        <f t="shared" si="30"/>
        <v>-0.18177410638604449</v>
      </c>
      <c r="M55" s="124">
        <v>0.72199999999999998</v>
      </c>
      <c r="N55" s="124">
        <f t="shared" si="6"/>
        <v>722000</v>
      </c>
      <c r="O55" s="143">
        <f t="shared" si="7"/>
        <v>5.858537197569639</v>
      </c>
      <c r="P55" s="145">
        <f t="shared" si="12"/>
        <v>5.8626767683966481</v>
      </c>
      <c r="Q55" s="120">
        <v>65.900000000000006</v>
      </c>
      <c r="R55" s="148">
        <f t="shared" si="13"/>
        <v>66.280460112232987</v>
      </c>
      <c r="S55" s="128">
        <f t="shared" si="31"/>
        <v>-0.18177410638604449</v>
      </c>
      <c r="T55" s="124">
        <v>2.21</v>
      </c>
      <c r="U55" s="124">
        <f t="shared" si="9"/>
        <v>2210000</v>
      </c>
      <c r="V55" s="143">
        <f t="shared" si="10"/>
        <v>6.344392273685111</v>
      </c>
      <c r="W55" s="145">
        <f t="shared" si="14"/>
        <v>6.3396097323274656</v>
      </c>
      <c r="X55" s="120">
        <v>54.6</v>
      </c>
      <c r="Y55" s="151">
        <f t="shared" si="15"/>
        <v>55.150905028013987</v>
      </c>
    </row>
    <row r="56" spans="1:25">
      <c r="A56" s="102">
        <v>20</v>
      </c>
      <c r="B56" s="103">
        <v>1.05</v>
      </c>
      <c r="C56" s="104">
        <f t="shared" si="32"/>
        <v>0.16711269024649011</v>
      </c>
      <c r="D56" s="105">
        <f t="shared" si="29"/>
        <v>2.1189299069938092E-2</v>
      </c>
      <c r="E56" s="128">
        <f t="shared" si="28"/>
        <v>2.1189299069938092E-2</v>
      </c>
      <c r="F56" s="124">
        <v>0.60099999999999998</v>
      </c>
      <c r="G56" s="124">
        <f t="shared" si="3"/>
        <v>601000</v>
      </c>
      <c r="H56" s="143">
        <f t="shared" si="4"/>
        <v>5.7788744720027392</v>
      </c>
      <c r="I56" s="143">
        <f t="shared" si="26"/>
        <v>5.7819419297884416</v>
      </c>
      <c r="J56" s="120">
        <v>70.3</v>
      </c>
      <c r="K56" s="129">
        <f t="shared" si="11"/>
        <v>70.427302997676364</v>
      </c>
      <c r="L56" s="128">
        <f t="shared" si="30"/>
        <v>2.1189299069938092E-2</v>
      </c>
      <c r="M56" s="124">
        <v>1.02</v>
      </c>
      <c r="N56" s="124">
        <f t="shared" si="6"/>
        <v>1020000</v>
      </c>
      <c r="O56" s="143">
        <f t="shared" si="7"/>
        <v>6.008600171761918</v>
      </c>
      <c r="P56" s="145">
        <f t="shared" si="12"/>
        <v>6.0111905947218007</v>
      </c>
      <c r="Q56" s="120">
        <v>64.599999999999994</v>
      </c>
      <c r="R56" s="148">
        <f t="shared" si="13"/>
        <v>64.758793598894002</v>
      </c>
      <c r="S56" s="128">
        <f t="shared" si="31"/>
        <v>2.1189299069938092E-2</v>
      </c>
      <c r="T56" s="124">
        <v>2.91</v>
      </c>
      <c r="U56" s="124">
        <f t="shared" si="9"/>
        <v>2910000</v>
      </c>
      <c r="V56" s="143">
        <f t="shared" si="10"/>
        <v>6.4638929889859069</v>
      </c>
      <c r="W56" s="145">
        <f t="shared" si="14"/>
        <v>6.4644874521974707</v>
      </c>
      <c r="X56" s="120">
        <v>53.3</v>
      </c>
      <c r="Y56" s="151">
        <f t="shared" si="15"/>
        <v>53.67187859459154</v>
      </c>
    </row>
    <row r="57" spans="1:25">
      <c r="A57" s="102">
        <v>20</v>
      </c>
      <c r="B57" s="103">
        <v>1.69</v>
      </c>
      <c r="C57" s="104">
        <f t="shared" si="32"/>
        <v>0.26897185382530314</v>
      </c>
      <c r="D57" s="117">
        <f t="shared" si="29"/>
        <v>0.22788670461367352</v>
      </c>
      <c r="E57" s="128">
        <f t="shared" si="28"/>
        <v>0.22788670461367352</v>
      </c>
      <c r="F57" s="124">
        <v>0.86799999999999999</v>
      </c>
      <c r="G57" s="124">
        <f t="shared" si="3"/>
        <v>868000</v>
      </c>
      <c r="H57" s="143">
        <f t="shared" si="4"/>
        <v>5.9385197251764916</v>
      </c>
      <c r="I57" s="143">
        <f t="shared" si="26"/>
        <v>5.9420106594304576</v>
      </c>
      <c r="J57" s="120">
        <v>68.900000000000006</v>
      </c>
      <c r="K57" s="129">
        <f t="shared" si="11"/>
        <v>68.850510101960623</v>
      </c>
      <c r="L57" s="128">
        <f t="shared" si="30"/>
        <v>0.22788670461367352</v>
      </c>
      <c r="M57" s="124">
        <v>1.42</v>
      </c>
      <c r="N57" s="124">
        <f t="shared" si="6"/>
        <v>1420000</v>
      </c>
      <c r="O57" s="143">
        <f t="shared" si="7"/>
        <v>6.1522883443830567</v>
      </c>
      <c r="P57" s="145">
        <f t="shared" si="12"/>
        <v>6.1587543744098205</v>
      </c>
      <c r="Q57" s="120">
        <v>63.2</v>
      </c>
      <c r="R57" s="148">
        <f t="shared" si="13"/>
        <v>63.170178569503641</v>
      </c>
      <c r="S57" s="128">
        <f t="shared" si="31"/>
        <v>0.22788670461367352</v>
      </c>
      <c r="T57" s="124">
        <v>3.81</v>
      </c>
      <c r="U57" s="124">
        <f t="shared" si="9"/>
        <v>3810000</v>
      </c>
      <c r="V57" s="143">
        <f t="shared" si="10"/>
        <v>6.580924975675619</v>
      </c>
      <c r="W57" s="145">
        <f t="shared" si="14"/>
        <v>6.5877078217291318</v>
      </c>
      <c r="X57" s="120">
        <v>52</v>
      </c>
      <c r="Y57" s="151">
        <f t="shared" si="15"/>
        <v>52.162462860809526</v>
      </c>
    </row>
    <row r="58" spans="1:25">
      <c r="A58" s="102">
        <v>20</v>
      </c>
      <c r="B58" s="103">
        <v>2.7</v>
      </c>
      <c r="C58" s="104">
        <f t="shared" si="32"/>
        <v>0.42971834634811745</v>
      </c>
      <c r="D58" s="118">
        <f t="shared" si="29"/>
        <v>0.43136376415898736</v>
      </c>
      <c r="E58" s="128">
        <f t="shared" si="28"/>
        <v>0.43136376415898736</v>
      </c>
      <c r="F58" s="124">
        <v>1.24</v>
      </c>
      <c r="G58" s="124">
        <f t="shared" si="3"/>
        <v>1240000</v>
      </c>
      <c r="H58" s="143">
        <f t="shared" si="4"/>
        <v>6.0934216851622347</v>
      </c>
      <c r="I58" s="143">
        <f t="shared" si="26"/>
        <v>6.0958564882412372</v>
      </c>
      <c r="J58" s="120">
        <v>67.5</v>
      </c>
      <c r="K58" s="129">
        <f t="shared" si="11"/>
        <v>67.237890007961113</v>
      </c>
      <c r="L58" s="128">
        <f t="shared" si="30"/>
        <v>0.43136376415898736</v>
      </c>
      <c r="M58" s="124">
        <v>1.98</v>
      </c>
      <c r="N58" s="124">
        <f t="shared" si="6"/>
        <v>1980000</v>
      </c>
      <c r="O58" s="143">
        <f t="shared" si="7"/>
        <v>6.2966651902615309</v>
      </c>
      <c r="P58" s="145">
        <f t="shared" si="12"/>
        <v>6.3002910887555572</v>
      </c>
      <c r="Q58" s="120">
        <v>61.7</v>
      </c>
      <c r="R58" s="148">
        <f t="shared" si="13"/>
        <v>61.56807798493265</v>
      </c>
      <c r="S58" s="128">
        <f t="shared" si="31"/>
        <v>0.43136376415898736</v>
      </c>
      <c r="T58" s="124">
        <v>4.95</v>
      </c>
      <c r="U58" s="124">
        <f t="shared" si="9"/>
        <v>4950000</v>
      </c>
      <c r="V58" s="143">
        <f t="shared" si="10"/>
        <v>6.6946051989335684</v>
      </c>
      <c r="W58" s="145">
        <f t="shared" si="14"/>
        <v>6.705091442881792</v>
      </c>
      <c r="X58" s="120">
        <v>50.6</v>
      </c>
      <c r="Y58" s="151">
        <f t="shared" si="15"/>
        <v>50.674057346154136</v>
      </c>
    </row>
    <row r="59" spans="1:25">
      <c r="A59" s="102">
        <v>20</v>
      </c>
      <c r="B59" s="103">
        <v>4.33</v>
      </c>
      <c r="C59" s="104">
        <f t="shared" si="32"/>
        <v>0.68914090358790681</v>
      </c>
      <c r="D59" s="105">
        <f t="shared" si="29"/>
        <v>0.63648789635336545</v>
      </c>
      <c r="E59" s="128">
        <f t="shared" si="28"/>
        <v>0.63648789635336545</v>
      </c>
      <c r="F59" s="124">
        <v>1.77</v>
      </c>
      <c r="G59" s="124">
        <f t="shared" si="3"/>
        <v>1770000</v>
      </c>
      <c r="H59" s="143">
        <f t="shared" si="4"/>
        <v>6.2479732663618064</v>
      </c>
      <c r="I59" s="143">
        <f t="shared" si="26"/>
        <v>6.2470566225250534</v>
      </c>
      <c r="J59" s="120">
        <v>65.900000000000006</v>
      </c>
      <c r="K59" s="129">
        <f t="shared" si="11"/>
        <v>65.55138241106873</v>
      </c>
      <c r="L59" s="128">
        <f t="shared" si="30"/>
        <v>0.63648789635336545</v>
      </c>
      <c r="M59" s="124">
        <v>2.73</v>
      </c>
      <c r="N59" s="124">
        <f t="shared" si="6"/>
        <v>2730000</v>
      </c>
      <c r="O59" s="143">
        <f t="shared" si="7"/>
        <v>6.4361626470407565</v>
      </c>
      <c r="P59" s="145">
        <f t="shared" si="12"/>
        <v>6.4391304116748733</v>
      </c>
      <c r="Q59" s="120">
        <v>60.2</v>
      </c>
      <c r="R59" s="148">
        <f t="shared" si="13"/>
        <v>59.914771171970308</v>
      </c>
      <c r="S59" s="128">
        <f t="shared" si="31"/>
        <v>0.63648789635336545</v>
      </c>
      <c r="T59" s="124">
        <v>6.41</v>
      </c>
      <c r="U59" s="124">
        <f t="shared" si="9"/>
        <v>6410000</v>
      </c>
      <c r="V59" s="143">
        <f t="shared" si="10"/>
        <v>6.8068580295188177</v>
      </c>
      <c r="W59" s="145">
        <f t="shared" si="14"/>
        <v>6.8194726266635604</v>
      </c>
      <c r="X59" s="120">
        <v>49.2</v>
      </c>
      <c r="Y59" s="151">
        <f t="shared" si="15"/>
        <v>49.171718486887087</v>
      </c>
    </row>
    <row r="60" spans="1:25">
      <c r="A60" s="102">
        <v>20</v>
      </c>
      <c r="B60" s="103">
        <v>6.93</v>
      </c>
      <c r="C60" s="104">
        <f t="shared" si="32"/>
        <v>1.1029437556268347</v>
      </c>
      <c r="D60" s="105">
        <f t="shared" si="29"/>
        <v>0.84073323461180671</v>
      </c>
      <c r="E60" s="128">
        <f t="shared" si="28"/>
        <v>0.84073323461180671</v>
      </c>
      <c r="F60" s="124">
        <v>2.4900000000000002</v>
      </c>
      <c r="G60" s="124">
        <f t="shared" si="3"/>
        <v>2490000</v>
      </c>
      <c r="H60" s="143">
        <f t="shared" si="4"/>
        <v>6.3961993470957363</v>
      </c>
      <c r="I60" s="143">
        <f t="shared" si="26"/>
        <v>6.3935820585188994</v>
      </c>
      <c r="J60" s="120">
        <v>64.2</v>
      </c>
      <c r="K60" s="129">
        <f t="shared" si="11"/>
        <v>63.811229187257325</v>
      </c>
      <c r="L60" s="128">
        <f t="shared" si="30"/>
        <v>0.84073323461180671</v>
      </c>
      <c r="M60" s="124">
        <v>3.72</v>
      </c>
      <c r="N60" s="124">
        <f t="shared" si="6"/>
        <v>3720000</v>
      </c>
      <c r="O60" s="143">
        <f t="shared" si="7"/>
        <v>6.5705429398818973</v>
      </c>
      <c r="P60" s="145">
        <f t="shared" si="12"/>
        <v>6.5734424463570571</v>
      </c>
      <c r="Q60" s="120">
        <v>58.6</v>
      </c>
      <c r="R60" s="148">
        <f t="shared" si="13"/>
        <v>58.230560898309797</v>
      </c>
      <c r="S60" s="128">
        <f t="shared" si="31"/>
        <v>0.84073323461180671</v>
      </c>
      <c r="T60" s="124">
        <v>8.24</v>
      </c>
      <c r="U60" s="124">
        <f t="shared" si="9"/>
        <v>8240000</v>
      </c>
      <c r="V60" s="143">
        <f t="shared" si="10"/>
        <v>6.9159272116971158</v>
      </c>
      <c r="W60" s="145">
        <f t="shared" si="14"/>
        <v>6.9294017391046419</v>
      </c>
      <c r="X60" s="120">
        <v>47.8</v>
      </c>
      <c r="Y60" s="151">
        <f t="shared" si="15"/>
        <v>47.674563057047592</v>
      </c>
    </row>
    <row r="61" spans="1:25">
      <c r="A61" s="102">
        <v>20</v>
      </c>
      <c r="B61" s="103">
        <v>11.1</v>
      </c>
      <c r="C61" s="104">
        <f t="shared" si="32"/>
        <v>1.7666198683200383</v>
      </c>
      <c r="D61" s="105">
        <f t="shared" si="29"/>
        <v>1.0453229787866574</v>
      </c>
      <c r="E61" s="128">
        <f t="shared" si="28"/>
        <v>1.0453229787866574</v>
      </c>
      <c r="F61" s="124">
        <v>3.47</v>
      </c>
      <c r="G61" s="124">
        <f t="shared" si="3"/>
        <v>3470000</v>
      </c>
      <c r="H61" s="143">
        <f t="shared" si="4"/>
        <v>6.540329474790874</v>
      </c>
      <c r="I61" s="143">
        <f t="shared" si="26"/>
        <v>6.5361805110044875</v>
      </c>
      <c r="J61" s="120">
        <v>62.5</v>
      </c>
      <c r="K61" s="129">
        <f t="shared" si="11"/>
        <v>62.007063457734205</v>
      </c>
      <c r="L61" s="128">
        <f t="shared" si="30"/>
        <v>1.0453229787866574</v>
      </c>
      <c r="M61" s="124">
        <v>5.04</v>
      </c>
      <c r="N61" s="124">
        <f t="shared" si="6"/>
        <v>5040000</v>
      </c>
      <c r="O61" s="143">
        <f t="shared" si="7"/>
        <v>6.702430536445525</v>
      </c>
      <c r="P61" s="145">
        <f t="shared" si="12"/>
        <v>6.7039481232902753</v>
      </c>
      <c r="Q61" s="120">
        <v>56.9</v>
      </c>
      <c r="R61" s="148">
        <f t="shared" si="13"/>
        <v>56.505669058607694</v>
      </c>
      <c r="S61" s="128">
        <f t="shared" si="31"/>
        <v>1.0453229787866574</v>
      </c>
      <c r="T61" s="124">
        <v>10.5</v>
      </c>
      <c r="U61" s="124">
        <f t="shared" si="9"/>
        <v>10500000</v>
      </c>
      <c r="V61" s="143">
        <f t="shared" si="10"/>
        <v>7.0211892990699383</v>
      </c>
      <c r="W61" s="145">
        <f t="shared" si="14"/>
        <v>7.035533679839002</v>
      </c>
      <c r="X61" s="120">
        <v>46.4</v>
      </c>
      <c r="Y61" s="151">
        <f t="shared" si="15"/>
        <v>46.174258872043723</v>
      </c>
    </row>
    <row r="62" spans="1:25">
      <c r="A62" s="102">
        <v>20</v>
      </c>
      <c r="B62" s="103">
        <v>17.8</v>
      </c>
      <c r="C62" s="104">
        <f t="shared" si="32"/>
        <v>2.8329579870357371</v>
      </c>
      <c r="D62" s="105">
        <f t="shared" si="29"/>
        <v>1.2504200023088941</v>
      </c>
      <c r="E62" s="128">
        <f t="shared" si="28"/>
        <v>1.2504200023088941</v>
      </c>
      <c r="F62" s="124">
        <v>4.79</v>
      </c>
      <c r="G62" s="124">
        <f t="shared" si="3"/>
        <v>4790000</v>
      </c>
      <c r="H62" s="143">
        <f t="shared" si="4"/>
        <v>6.6803355134145637</v>
      </c>
      <c r="I62" s="143">
        <f t="shared" si="26"/>
        <v>6.6747931410728203</v>
      </c>
      <c r="J62" s="120">
        <v>60.6</v>
      </c>
      <c r="K62" s="129">
        <f t="shared" si="11"/>
        <v>60.136882105838311</v>
      </c>
      <c r="L62" s="128">
        <f t="shared" si="30"/>
        <v>1.2504200023088941</v>
      </c>
      <c r="M62" s="124">
        <v>6.76</v>
      </c>
      <c r="N62" s="124">
        <f t="shared" si="6"/>
        <v>6760000</v>
      </c>
      <c r="O62" s="143">
        <f t="shared" si="7"/>
        <v>6.8299466959416355</v>
      </c>
      <c r="P62" s="145">
        <f t="shared" si="12"/>
        <v>6.830626801606976</v>
      </c>
      <c r="Q62" s="120">
        <v>55.2</v>
      </c>
      <c r="R62" s="148">
        <f t="shared" si="13"/>
        <v>54.738645994421418</v>
      </c>
      <c r="S62" s="128">
        <f t="shared" si="31"/>
        <v>1.2504200023088941</v>
      </c>
      <c r="T62" s="124">
        <v>13.3</v>
      </c>
      <c r="U62" s="124">
        <f t="shared" si="9"/>
        <v>13300000</v>
      </c>
      <c r="V62" s="143">
        <f t="shared" si="10"/>
        <v>7.1238516409670858</v>
      </c>
      <c r="W62" s="145">
        <f t="shared" si="14"/>
        <v>7.1379089593105132</v>
      </c>
      <c r="X62" s="120">
        <v>45</v>
      </c>
      <c r="Y62" s="151">
        <f t="shared" si="15"/>
        <v>44.67023966332637</v>
      </c>
    </row>
    <row r="63" spans="1:25">
      <c r="A63" s="102">
        <v>20</v>
      </c>
      <c r="B63" s="103">
        <v>28.5</v>
      </c>
      <c r="C63" s="104">
        <f t="shared" si="32"/>
        <v>4.5359158781190176</v>
      </c>
      <c r="D63" s="105">
        <f t="shared" si="29"/>
        <v>1.4548448600085102</v>
      </c>
      <c r="E63" s="128">
        <f t="shared" si="28"/>
        <v>1.4548448600085102</v>
      </c>
      <c r="F63" s="124">
        <v>6.55</v>
      </c>
      <c r="G63" s="124">
        <f t="shared" si="3"/>
        <v>6550000</v>
      </c>
      <c r="H63" s="143">
        <f t="shared" si="4"/>
        <v>6.8162412999917832</v>
      </c>
      <c r="I63" s="143">
        <f t="shared" si="26"/>
        <v>6.8084822900418809</v>
      </c>
      <c r="J63" s="120">
        <v>58.7</v>
      </c>
      <c r="K63" s="129">
        <f t="shared" si="11"/>
        <v>58.21132970816371</v>
      </c>
      <c r="L63" s="128">
        <f t="shared" si="30"/>
        <v>1.4548448600085102</v>
      </c>
      <c r="M63" s="124">
        <v>8.98</v>
      </c>
      <c r="N63" s="124">
        <f t="shared" si="6"/>
        <v>8980000</v>
      </c>
      <c r="O63" s="143">
        <f t="shared" si="7"/>
        <v>6.9532763366673045</v>
      </c>
      <c r="P63" s="145">
        <f t="shared" si="12"/>
        <v>6.9526560065725507</v>
      </c>
      <c r="Q63" s="120">
        <v>53.4</v>
      </c>
      <c r="R63" s="148">
        <f t="shared" si="13"/>
        <v>52.939858428613483</v>
      </c>
      <c r="S63" s="128">
        <f t="shared" si="31"/>
        <v>1.4548448600085102</v>
      </c>
      <c r="T63" s="124">
        <v>16.7</v>
      </c>
      <c r="U63" s="124">
        <f t="shared" si="9"/>
        <v>16700000</v>
      </c>
      <c r="V63" s="143">
        <f t="shared" si="10"/>
        <v>7.2227164711475833</v>
      </c>
      <c r="W63" s="145">
        <f t="shared" si="14"/>
        <v>7.2359246749583255</v>
      </c>
      <c r="X63" s="120">
        <v>43.6</v>
      </c>
      <c r="Y63" s="151">
        <f t="shared" si="15"/>
        <v>43.171784423577819</v>
      </c>
    </row>
    <row r="64" spans="1:25">
      <c r="A64" s="102">
        <v>20</v>
      </c>
      <c r="B64" s="103">
        <v>45.6</v>
      </c>
      <c r="C64" s="104">
        <f t="shared" si="32"/>
        <v>7.2574654049904277</v>
      </c>
      <c r="D64" s="116">
        <f t="shared" si="29"/>
        <v>1.658964842664435</v>
      </c>
      <c r="E64" s="128">
        <f t="shared" si="28"/>
        <v>1.658964842664435</v>
      </c>
      <c r="F64" s="124">
        <v>8.8699999999999992</v>
      </c>
      <c r="G64" s="124">
        <f t="shared" si="3"/>
        <v>8870000</v>
      </c>
      <c r="H64" s="143">
        <f t="shared" si="4"/>
        <v>6.9479236198317267</v>
      </c>
      <c r="I64" s="143">
        <f t="shared" si="26"/>
        <v>6.9373750678732229</v>
      </c>
      <c r="J64" s="120">
        <v>56.7</v>
      </c>
      <c r="K64" s="129">
        <f t="shared" si="11"/>
        <v>56.227203538053566</v>
      </c>
      <c r="L64" s="128">
        <f t="shared" si="30"/>
        <v>1.658964842664435</v>
      </c>
      <c r="M64" s="124">
        <v>11.8</v>
      </c>
      <c r="N64" s="124">
        <f t="shared" si="6"/>
        <v>11800000</v>
      </c>
      <c r="O64" s="143">
        <f t="shared" si="7"/>
        <v>7.071882007306125</v>
      </c>
      <c r="P64" s="145">
        <f t="shared" si="12"/>
        <v>7.0701867828281655</v>
      </c>
      <c r="Q64" s="120">
        <v>51.7</v>
      </c>
      <c r="R64" s="148">
        <f t="shared" si="13"/>
        <v>51.10650223603492</v>
      </c>
      <c r="S64" s="128">
        <f t="shared" si="31"/>
        <v>1.658964842664435</v>
      </c>
      <c r="T64" s="124">
        <v>20.9</v>
      </c>
      <c r="U64" s="124">
        <f t="shared" si="9"/>
        <v>20900000</v>
      </c>
      <c r="V64" s="143">
        <f t="shared" si="10"/>
        <v>7.3201462861110542</v>
      </c>
      <c r="W64" s="145">
        <f t="shared" si="14"/>
        <v>7.3297668187419829</v>
      </c>
      <c r="X64" s="120">
        <v>42.3</v>
      </c>
      <c r="Y64" s="151">
        <f t="shared" si="15"/>
        <v>41.676823288681319</v>
      </c>
    </row>
    <row r="65" spans="1:25" ht="15.75" thickBot="1">
      <c r="A65" s="111">
        <v>20</v>
      </c>
      <c r="B65" s="112">
        <v>73</v>
      </c>
      <c r="C65" s="108">
        <f>B65/(2*PI())</f>
        <v>11.618310845708359</v>
      </c>
      <c r="D65" s="109">
        <f>LOG(B65)</f>
        <v>1.8633228601204559</v>
      </c>
      <c r="E65" s="130">
        <f t="shared" si="28"/>
        <v>1.8633228601204559</v>
      </c>
      <c r="F65" s="131">
        <v>11.9</v>
      </c>
      <c r="G65" s="131">
        <f t="shared" si="3"/>
        <v>11900000</v>
      </c>
      <c r="H65" s="144">
        <f t="shared" si="4"/>
        <v>7.075546961392531</v>
      </c>
      <c r="I65" s="144">
        <f t="shared" si="26"/>
        <v>7.0616714890644392</v>
      </c>
      <c r="J65" s="121">
        <v>54.7</v>
      </c>
      <c r="K65" s="139">
        <f t="shared" si="11"/>
        <v>54.17907299427371</v>
      </c>
      <c r="L65" s="130">
        <f t="shared" si="30"/>
        <v>1.8633228601204559</v>
      </c>
      <c r="M65" s="131">
        <v>15.4</v>
      </c>
      <c r="N65" s="131">
        <f t="shared" si="6"/>
        <v>15400000</v>
      </c>
      <c r="O65" s="144">
        <f t="shared" si="7"/>
        <v>7.1875207208364627</v>
      </c>
      <c r="P65" s="144">
        <f t="shared" si="12"/>
        <v>7.1834353438086715</v>
      </c>
      <c r="Q65" s="121">
        <v>49.9</v>
      </c>
      <c r="R65" s="156">
        <f t="shared" si="13"/>
        <v>49.233878199442714</v>
      </c>
      <c r="S65" s="130">
        <f t="shared" si="31"/>
        <v>1.8633228601204559</v>
      </c>
      <c r="T65" s="131">
        <v>25.9</v>
      </c>
      <c r="U65" s="131">
        <f t="shared" si="9"/>
        <v>25900000</v>
      </c>
      <c r="V65" s="144">
        <f t="shared" si="10"/>
        <v>7.4132997640812519</v>
      </c>
      <c r="W65" s="152">
        <f t="shared" si="14"/>
        <v>7.4196680381430715</v>
      </c>
      <c r="X65" s="121">
        <v>40.9</v>
      </c>
      <c r="Y65" s="153">
        <f t="shared" si="15"/>
        <v>40.182006238745153</v>
      </c>
    </row>
    <row r="66" spans="1:25">
      <c r="A66" s="99">
        <v>25</v>
      </c>
      <c r="B66" s="100">
        <v>0.1</v>
      </c>
      <c r="C66" s="114">
        <f>B66/(2*PI())</f>
        <v>1.5915494309189534E-2</v>
      </c>
      <c r="D66" s="101">
        <f>LOG(B66)</f>
        <v>-1</v>
      </c>
      <c r="E66" s="125">
        <f>D66+$AC$10</f>
        <v>-1.5734369438533333</v>
      </c>
      <c r="F66" s="126">
        <v>2.7199999999999998E-2</v>
      </c>
      <c r="G66" s="126">
        <f t="shared" si="3"/>
        <v>27200</v>
      </c>
      <c r="H66" s="142">
        <f t="shared" si="4"/>
        <v>4.4345689040341991</v>
      </c>
      <c r="I66" s="142">
        <f t="shared" si="26"/>
        <v>4.4350340814590554</v>
      </c>
      <c r="J66" s="123">
        <v>79.3</v>
      </c>
      <c r="K66" s="127">
        <f t="shared" si="11"/>
        <v>80.534038706932705</v>
      </c>
      <c r="L66" s="125">
        <f>D66+$AD$10</f>
        <v>-1.5848593480619304</v>
      </c>
      <c r="M66" s="126">
        <v>5.67E-2</v>
      </c>
      <c r="N66" s="126">
        <f t="shared" si="6"/>
        <v>56700</v>
      </c>
      <c r="O66" s="142">
        <f t="shared" si="7"/>
        <v>4.7535830588929064</v>
      </c>
      <c r="P66" s="145">
        <f t="shared" si="12"/>
        <v>4.7458713730581552</v>
      </c>
      <c r="Q66" s="123">
        <v>74.099999999999994</v>
      </c>
      <c r="R66" s="148">
        <f t="shared" si="13"/>
        <v>75.750406305693446</v>
      </c>
      <c r="S66" s="154">
        <f>D66+$AE$10</f>
        <v>-1.6041867456965342</v>
      </c>
      <c r="T66" s="155">
        <v>0.27400000000000002</v>
      </c>
      <c r="U66" s="155">
        <f t="shared" si="9"/>
        <v>274000</v>
      </c>
      <c r="V66" s="145">
        <f t="shared" si="10"/>
        <v>5.4377505628203879</v>
      </c>
      <c r="W66" s="145">
        <f t="shared" si="14"/>
        <v>5.358026325440937</v>
      </c>
      <c r="X66" s="122">
        <v>63.2</v>
      </c>
      <c r="Y66" s="151">
        <f t="shared" si="15"/>
        <v>65.377556612311778</v>
      </c>
    </row>
    <row r="67" spans="1:25">
      <c r="A67" s="102">
        <v>25</v>
      </c>
      <c r="B67" s="103">
        <v>0.16</v>
      </c>
      <c r="C67" s="104">
        <f>B67/(2*PI())</f>
        <v>2.5464790894703257E-2</v>
      </c>
      <c r="D67" s="117">
        <f t="shared" ref="D67:D79" si="33">LOG(B67)</f>
        <v>-0.79588001734407521</v>
      </c>
      <c r="E67" s="128">
        <f t="shared" ref="E67:E80" si="34">D67+$AC$10</f>
        <v>-1.3693169611974088</v>
      </c>
      <c r="F67" s="124">
        <v>4.1599999999999998E-2</v>
      </c>
      <c r="G67" s="124">
        <f t="shared" si="3"/>
        <v>41600</v>
      </c>
      <c r="H67" s="143">
        <f t="shared" si="4"/>
        <v>4.6190933306267423</v>
      </c>
      <c r="I67" s="143">
        <f t="shared" si="26"/>
        <v>4.6172275670304419</v>
      </c>
      <c r="J67" s="120">
        <v>78.2</v>
      </c>
      <c r="K67" s="129">
        <f t="shared" si="11"/>
        <v>79.44204385816802</v>
      </c>
      <c r="L67" s="128">
        <f t="shared" ref="L67:L80" si="35">D67+$AD$10</f>
        <v>-1.3807393654060056</v>
      </c>
      <c r="M67" s="124">
        <v>8.4099999999999994E-2</v>
      </c>
      <c r="N67" s="124">
        <f t="shared" si="6"/>
        <v>84100</v>
      </c>
      <c r="O67" s="143">
        <f t="shared" si="7"/>
        <v>4.9247959957979122</v>
      </c>
      <c r="P67" s="145">
        <f t="shared" si="12"/>
        <v>4.9174714696141075</v>
      </c>
      <c r="Q67" s="120">
        <v>72.900000000000006</v>
      </c>
      <c r="R67" s="148">
        <f t="shared" si="13"/>
        <v>74.48775123829634</v>
      </c>
      <c r="S67" s="128">
        <f t="shared" ref="S67:S80" si="36">D67+$AE$10</f>
        <v>-1.4000667630406096</v>
      </c>
      <c r="T67" s="124">
        <v>0.372</v>
      </c>
      <c r="U67" s="124">
        <f t="shared" si="9"/>
        <v>372000</v>
      </c>
      <c r="V67" s="143">
        <f t="shared" si="10"/>
        <v>5.5705429398818973</v>
      </c>
      <c r="W67" s="145">
        <f t="shared" si="14"/>
        <v>5.5102013073139329</v>
      </c>
      <c r="X67" s="120">
        <v>62.1</v>
      </c>
      <c r="Y67" s="151">
        <f t="shared" si="15"/>
        <v>63.929253427404817</v>
      </c>
    </row>
    <row r="68" spans="1:25">
      <c r="A68" s="102">
        <v>25</v>
      </c>
      <c r="B68" s="103">
        <v>0.25600000000000001</v>
      </c>
      <c r="C68" s="115">
        <f>B68/(2*PI())</f>
        <v>4.074366543152521E-2</v>
      </c>
      <c r="D68" s="105">
        <f t="shared" si="33"/>
        <v>-0.59176003468815042</v>
      </c>
      <c r="E68" s="128">
        <f t="shared" si="34"/>
        <v>-1.1651969785414837</v>
      </c>
      <c r="F68" s="124">
        <v>6.3E-2</v>
      </c>
      <c r="G68" s="124">
        <f t="shared" si="3"/>
        <v>63000</v>
      </c>
      <c r="H68" s="143">
        <f t="shared" si="4"/>
        <v>4.7993405494535821</v>
      </c>
      <c r="I68" s="143">
        <f t="shared" si="26"/>
        <v>4.7968292632248897</v>
      </c>
      <c r="J68" s="120">
        <v>77.2</v>
      </c>
      <c r="K68" s="129">
        <f t="shared" si="11"/>
        <v>78.291181322230187</v>
      </c>
      <c r="L68" s="128">
        <f t="shared" si="35"/>
        <v>-1.1766193827500808</v>
      </c>
      <c r="M68" s="124">
        <v>0.123</v>
      </c>
      <c r="N68" s="124">
        <f t="shared" si="6"/>
        <v>123000</v>
      </c>
      <c r="O68" s="143">
        <f t="shared" si="7"/>
        <v>5.0899051114393981</v>
      </c>
      <c r="P68" s="145">
        <f t="shared" si="12"/>
        <v>5.086123184309276</v>
      </c>
      <c r="Q68" s="120">
        <v>71.8</v>
      </c>
      <c r="R68" s="148">
        <f t="shared" si="13"/>
        <v>73.185672990171597</v>
      </c>
      <c r="S68" s="128">
        <f t="shared" si="36"/>
        <v>-1.1959467803846846</v>
      </c>
      <c r="T68" s="124">
        <v>0.504</v>
      </c>
      <c r="U68" s="124">
        <f t="shared" si="9"/>
        <v>504000</v>
      </c>
      <c r="V68" s="143">
        <f t="shared" si="10"/>
        <v>5.702430536445525</v>
      </c>
      <c r="W68" s="145">
        <f t="shared" si="14"/>
        <v>5.6586159365550124</v>
      </c>
      <c r="X68" s="120">
        <v>61.1</v>
      </c>
      <c r="Y68" s="151">
        <f t="shared" si="15"/>
        <v>62.473464842131804</v>
      </c>
    </row>
    <row r="69" spans="1:25">
      <c r="A69" s="102">
        <v>25</v>
      </c>
      <c r="B69" s="103">
        <v>0.41099999999999998</v>
      </c>
      <c r="C69" s="104">
        <f>B69/(2*PI())</f>
        <v>6.5412681610768977E-2</v>
      </c>
      <c r="D69" s="105">
        <f t="shared" si="33"/>
        <v>-0.38615817812393083</v>
      </c>
      <c r="E69" s="128">
        <f t="shared" si="34"/>
        <v>-0.95959512197726426</v>
      </c>
      <c r="F69" s="124">
        <v>9.4399999999999998E-2</v>
      </c>
      <c r="G69" s="124">
        <f t="shared" si="3"/>
        <v>94400</v>
      </c>
      <c r="H69" s="143">
        <f t="shared" si="4"/>
        <v>4.9749719942980688</v>
      </c>
      <c r="I69" s="143">
        <f t="shared" si="26"/>
        <v>4.9749681343750547</v>
      </c>
      <c r="J69" s="120">
        <v>76.099999999999994</v>
      </c>
      <c r="K69" s="129">
        <f t="shared" si="11"/>
        <v>77.072267989501043</v>
      </c>
      <c r="L69" s="128">
        <f t="shared" si="35"/>
        <v>-0.97101752618586123</v>
      </c>
      <c r="M69" s="124">
        <v>0.18</v>
      </c>
      <c r="N69" s="124">
        <f t="shared" si="6"/>
        <v>180000</v>
      </c>
      <c r="O69" s="143">
        <f t="shared" si="7"/>
        <v>5.2552725051033065</v>
      </c>
      <c r="P69" s="145">
        <f t="shared" si="12"/>
        <v>5.2529191489325679</v>
      </c>
      <c r="Q69" s="120">
        <v>70.7</v>
      </c>
      <c r="R69" s="148">
        <f t="shared" si="13"/>
        <v>71.834448829511643</v>
      </c>
      <c r="S69" s="128">
        <f t="shared" si="36"/>
        <v>-0.99034492382046513</v>
      </c>
      <c r="T69" s="124">
        <v>0.68100000000000005</v>
      </c>
      <c r="U69" s="124">
        <f t="shared" si="9"/>
        <v>681000</v>
      </c>
      <c r="V69" s="143">
        <f t="shared" si="10"/>
        <v>5.8331471119127851</v>
      </c>
      <c r="W69" s="145">
        <f t="shared" si="14"/>
        <v>5.804287497163596</v>
      </c>
      <c r="X69" s="120">
        <v>60</v>
      </c>
      <c r="Y69" s="151">
        <f t="shared" si="15"/>
        <v>61.000173924170639</v>
      </c>
    </row>
    <row r="70" spans="1:25">
      <c r="A70" s="102">
        <v>25</v>
      </c>
      <c r="B70" s="103">
        <v>0.65800000000000003</v>
      </c>
      <c r="C70" s="104">
        <f t="shared" ref="C70:C79" si="37">B70/(2*PI())</f>
        <v>0.10472395255446713</v>
      </c>
      <c r="D70" s="117">
        <f t="shared" si="33"/>
        <v>-0.18177410638604449</v>
      </c>
      <c r="E70" s="128">
        <f t="shared" si="34"/>
        <v>-0.75521105023937796</v>
      </c>
      <c r="F70" s="124">
        <v>0.14000000000000001</v>
      </c>
      <c r="G70" s="124">
        <f t="shared" si="3"/>
        <v>140000</v>
      </c>
      <c r="H70" s="143">
        <f t="shared" si="4"/>
        <v>5.1461280356782382</v>
      </c>
      <c r="I70" s="143">
        <f t="shared" ref="I70:I101" si="38">$AC$20*E70^3+$AC$21*E70^2+$AC$22*E70+$AC$23</f>
        <v>5.1491538911146426</v>
      </c>
      <c r="J70" s="120">
        <v>75.099999999999994</v>
      </c>
      <c r="K70" s="129">
        <f t="shared" si="11"/>
        <v>75.801009343320828</v>
      </c>
      <c r="L70" s="128">
        <f t="shared" si="35"/>
        <v>-0.76663345444797493</v>
      </c>
      <c r="M70" s="124">
        <v>0.26</v>
      </c>
      <c r="N70" s="124">
        <f t="shared" si="6"/>
        <v>260000</v>
      </c>
      <c r="O70" s="143">
        <f t="shared" si="7"/>
        <v>5.4149733479708182</v>
      </c>
      <c r="P70" s="145">
        <f t="shared" si="12"/>
        <v>5.4155642354296596</v>
      </c>
      <c r="Q70" s="120">
        <v>69.7</v>
      </c>
      <c r="R70" s="148">
        <f t="shared" si="13"/>
        <v>70.451904297957938</v>
      </c>
      <c r="S70" s="128">
        <f t="shared" si="36"/>
        <v>-0.78596085208257882</v>
      </c>
      <c r="T70" s="124">
        <v>0.91800000000000004</v>
      </c>
      <c r="U70" s="124">
        <f t="shared" si="9"/>
        <v>918000</v>
      </c>
      <c r="V70" s="143">
        <f t="shared" si="10"/>
        <v>5.9628426812012423</v>
      </c>
      <c r="W70" s="145">
        <f t="shared" si="14"/>
        <v>5.9452768528654669</v>
      </c>
      <c r="X70" s="120">
        <v>58.8</v>
      </c>
      <c r="Y70" s="151">
        <f t="shared" si="15"/>
        <v>59.529342860395353</v>
      </c>
    </row>
    <row r="71" spans="1:25">
      <c r="A71" s="102">
        <v>25</v>
      </c>
      <c r="B71" s="103">
        <v>1.05</v>
      </c>
      <c r="C71" s="104">
        <f t="shared" si="37"/>
        <v>0.16711269024649011</v>
      </c>
      <c r="D71" s="105">
        <f t="shared" si="33"/>
        <v>2.1189299069938092E-2</v>
      </c>
      <c r="E71" s="128">
        <f t="shared" si="34"/>
        <v>-0.55224764478339539</v>
      </c>
      <c r="F71" s="124">
        <v>0.20799999999999999</v>
      </c>
      <c r="G71" s="124">
        <f t="shared" ref="G71:G134" si="39">F71*10^6</f>
        <v>208000</v>
      </c>
      <c r="H71" s="143">
        <f t="shared" ref="H71:H134" si="40">LOG(G71)</f>
        <v>5.318063334962762</v>
      </c>
      <c r="I71" s="143">
        <f t="shared" si="38"/>
        <v>5.3191258700208284</v>
      </c>
      <c r="J71" s="120">
        <v>74.099999999999994</v>
      </c>
      <c r="K71" s="129">
        <f t="shared" si="11"/>
        <v>74.479635153476764</v>
      </c>
      <c r="L71" s="128">
        <f t="shared" si="35"/>
        <v>-0.56367004899199236</v>
      </c>
      <c r="M71" s="124">
        <v>0.374</v>
      </c>
      <c r="N71" s="124">
        <f t="shared" ref="N71:N134" si="41">M71*10^6</f>
        <v>374000</v>
      </c>
      <c r="O71" s="143">
        <f t="shared" ref="O71:O134" si="42">LOG(N71)</f>
        <v>5.5728716022004798</v>
      </c>
      <c r="P71" s="145">
        <f t="shared" si="12"/>
        <v>5.5738604644431078</v>
      </c>
      <c r="Q71" s="120">
        <v>68.599999999999994</v>
      </c>
      <c r="R71" s="148">
        <f t="shared" si="13"/>
        <v>69.04032798332274</v>
      </c>
      <c r="S71" s="128">
        <f t="shared" si="36"/>
        <v>-0.58299744662659625</v>
      </c>
      <c r="T71" s="124">
        <v>1.23</v>
      </c>
      <c r="U71" s="124">
        <f t="shared" ref="U71:U134" si="43">T71*10^6</f>
        <v>1230000</v>
      </c>
      <c r="V71" s="143">
        <f t="shared" ref="V71:V134" si="44">LOG(U71)</f>
        <v>6.0899051114393981</v>
      </c>
      <c r="W71" s="145">
        <f t="shared" si="14"/>
        <v>6.0814990164701195</v>
      </c>
      <c r="X71" s="120">
        <v>57.6</v>
      </c>
      <c r="Y71" s="151">
        <f t="shared" si="15"/>
        <v>58.063173492218297</v>
      </c>
    </row>
    <row r="72" spans="1:25">
      <c r="A72" s="102">
        <v>25</v>
      </c>
      <c r="B72" s="103">
        <v>1.69</v>
      </c>
      <c r="C72" s="104">
        <f t="shared" si="37"/>
        <v>0.26897185382530314</v>
      </c>
      <c r="D72" s="117">
        <f t="shared" si="33"/>
        <v>0.22788670461367352</v>
      </c>
      <c r="E72" s="128">
        <f t="shared" si="34"/>
        <v>-0.34555023923965988</v>
      </c>
      <c r="F72" s="124">
        <v>0.30599999999999999</v>
      </c>
      <c r="G72" s="124">
        <f t="shared" si="39"/>
        <v>306000</v>
      </c>
      <c r="H72" s="143">
        <f t="shared" si="40"/>
        <v>5.4857214264815797</v>
      </c>
      <c r="I72" s="143">
        <f t="shared" si="38"/>
        <v>5.4890018305449804</v>
      </c>
      <c r="J72" s="120">
        <v>73</v>
      </c>
      <c r="K72" s="129">
        <f t="shared" ref="K72:K135" si="45">$AF$20*E72^3+$AF$21*E72^2+$AF$22*E72+$AF$23</f>
        <v>73.073387102369253</v>
      </c>
      <c r="L72" s="128">
        <f t="shared" si="35"/>
        <v>-0.35697264344825685</v>
      </c>
      <c r="M72" s="124">
        <v>0.53400000000000003</v>
      </c>
      <c r="N72" s="124">
        <f t="shared" si="41"/>
        <v>534000</v>
      </c>
      <c r="O72" s="143">
        <f t="shared" si="42"/>
        <v>5.7275412570285562</v>
      </c>
      <c r="P72" s="145">
        <f t="shared" ref="P72:P135" si="46">$AD$20*L72^3+$AD$21*L72^2+$AD$22*L72+$AD$23</f>
        <v>5.7316726812789893</v>
      </c>
      <c r="Q72" s="120">
        <v>67.400000000000006</v>
      </c>
      <c r="R72" s="148">
        <f t="shared" ref="R72:R135" si="47">$AG$20*L72^3+$AG$21*L72^2+$AG$22*L72+$AG$23</f>
        <v>67.563367483172499</v>
      </c>
      <c r="S72" s="128">
        <f t="shared" si="36"/>
        <v>-0.37630004108286075</v>
      </c>
      <c r="T72" s="124">
        <v>1.65</v>
      </c>
      <c r="U72" s="124">
        <f t="shared" si="43"/>
        <v>1650000</v>
      </c>
      <c r="V72" s="143">
        <f t="shared" si="44"/>
        <v>6.2174839442139067</v>
      </c>
      <c r="W72" s="145">
        <f t="shared" ref="W72:W135" si="48">$AE$20*S72^3+$AE$21*S72^2+$AE$22*S72+$AE$23</f>
        <v>6.2163293205255181</v>
      </c>
      <c r="X72" s="120">
        <v>56.4</v>
      </c>
      <c r="Y72" s="151">
        <f t="shared" ref="Y72:Y135" si="49">$AH$20*S72^3+$AH$21*S72^2+$AH$22*S72+$AH$23</f>
        <v>56.564970950097496</v>
      </c>
    </row>
    <row r="73" spans="1:25">
      <c r="A73" s="102">
        <v>25</v>
      </c>
      <c r="B73" s="103">
        <v>2.7</v>
      </c>
      <c r="C73" s="104">
        <f t="shared" si="37"/>
        <v>0.42971834634811745</v>
      </c>
      <c r="D73" s="118">
        <f t="shared" si="33"/>
        <v>0.43136376415898736</v>
      </c>
      <c r="E73" s="128">
        <f t="shared" si="34"/>
        <v>-0.14207317969434607</v>
      </c>
      <c r="F73" s="124">
        <v>0.44800000000000001</v>
      </c>
      <c r="G73" s="124">
        <f t="shared" si="39"/>
        <v>448000</v>
      </c>
      <c r="H73" s="143">
        <f t="shared" si="40"/>
        <v>5.6512780139981444</v>
      </c>
      <c r="I73" s="143">
        <f t="shared" si="38"/>
        <v>5.65290920089992</v>
      </c>
      <c r="J73" s="120">
        <v>71.8</v>
      </c>
      <c r="K73" s="129">
        <f t="shared" si="45"/>
        <v>71.629169698219684</v>
      </c>
      <c r="L73" s="128">
        <f t="shared" si="35"/>
        <v>-0.15349558390294304</v>
      </c>
      <c r="M73" s="124">
        <v>0.75900000000000001</v>
      </c>
      <c r="N73" s="124">
        <f t="shared" si="41"/>
        <v>759000</v>
      </c>
      <c r="O73" s="143">
        <f t="shared" si="42"/>
        <v>5.8802417758954801</v>
      </c>
      <c r="P73" s="145">
        <f t="shared" si="46"/>
        <v>5.8835801219520834</v>
      </c>
      <c r="Q73" s="120">
        <v>66.3</v>
      </c>
      <c r="R73" s="148">
        <f t="shared" si="47"/>
        <v>66.07072742053451</v>
      </c>
      <c r="S73" s="128">
        <f t="shared" si="36"/>
        <v>-0.17282298153754694</v>
      </c>
      <c r="T73" s="124">
        <v>2.2000000000000002</v>
      </c>
      <c r="U73" s="124">
        <f t="shared" si="43"/>
        <v>2200000</v>
      </c>
      <c r="V73" s="143">
        <f t="shared" si="44"/>
        <v>6.3424226808222066</v>
      </c>
      <c r="W73" s="145">
        <f t="shared" si="48"/>
        <v>6.3451979612718512</v>
      </c>
      <c r="X73" s="120">
        <v>55.2</v>
      </c>
      <c r="Y73" s="151">
        <f t="shared" si="49"/>
        <v>55.085750491099027</v>
      </c>
    </row>
    <row r="74" spans="1:25">
      <c r="A74" s="102">
        <v>25</v>
      </c>
      <c r="B74" s="103">
        <v>4.33</v>
      </c>
      <c r="C74" s="104">
        <f t="shared" si="37"/>
        <v>0.68914090358790681</v>
      </c>
      <c r="D74" s="105">
        <f t="shared" si="33"/>
        <v>0.63648789635336545</v>
      </c>
      <c r="E74" s="128">
        <f t="shared" si="34"/>
        <v>6.3050952500032009E-2</v>
      </c>
      <c r="F74" s="124">
        <v>0.65100000000000002</v>
      </c>
      <c r="G74" s="124">
        <f t="shared" si="39"/>
        <v>651000</v>
      </c>
      <c r="H74" s="143">
        <f t="shared" si="40"/>
        <v>5.8135809885681917</v>
      </c>
      <c r="I74" s="143">
        <f t="shared" si="38"/>
        <v>5.814661149816013</v>
      </c>
      <c r="J74" s="120">
        <v>70.599999999999994</v>
      </c>
      <c r="K74" s="129">
        <f t="shared" si="45"/>
        <v>70.112945060977651</v>
      </c>
      <c r="L74" s="128">
        <f t="shared" si="35"/>
        <v>5.1628548291435039E-2</v>
      </c>
      <c r="M74" s="124">
        <v>1.07</v>
      </c>
      <c r="N74" s="124">
        <f t="shared" si="41"/>
        <v>1070000</v>
      </c>
      <c r="O74" s="143">
        <f t="shared" si="42"/>
        <v>6.0293837776852097</v>
      </c>
      <c r="P74" s="145">
        <f t="shared" si="46"/>
        <v>6.0331572704174725</v>
      </c>
      <c r="Q74" s="120">
        <v>65</v>
      </c>
      <c r="R74" s="148">
        <f t="shared" si="47"/>
        <v>64.527310821714337</v>
      </c>
      <c r="S74" s="128">
        <f t="shared" si="36"/>
        <v>3.2301150656831146E-2</v>
      </c>
      <c r="T74" s="124">
        <v>2.92</v>
      </c>
      <c r="U74" s="124">
        <f t="shared" si="43"/>
        <v>2920000</v>
      </c>
      <c r="V74" s="143">
        <f t="shared" si="44"/>
        <v>6.4653828514484184</v>
      </c>
      <c r="W74" s="145">
        <f t="shared" si="48"/>
        <v>6.4712133361994839</v>
      </c>
      <c r="X74" s="120">
        <v>53.9</v>
      </c>
      <c r="Y74" s="151">
        <f t="shared" si="49"/>
        <v>53.590809766450874</v>
      </c>
    </row>
    <row r="75" spans="1:25">
      <c r="A75" s="102">
        <v>25</v>
      </c>
      <c r="B75" s="103">
        <v>6.93</v>
      </c>
      <c r="C75" s="104">
        <f t="shared" si="37"/>
        <v>1.1029437556268347</v>
      </c>
      <c r="D75" s="105">
        <f t="shared" si="33"/>
        <v>0.84073323461180671</v>
      </c>
      <c r="E75" s="128">
        <f t="shared" si="34"/>
        <v>0.26729629075847328</v>
      </c>
      <c r="F75" s="124">
        <v>0.94099999999999995</v>
      </c>
      <c r="G75" s="124">
        <f t="shared" si="39"/>
        <v>941000</v>
      </c>
      <c r="H75" s="143">
        <f t="shared" si="40"/>
        <v>5.973589623427257</v>
      </c>
      <c r="I75" s="143">
        <f t="shared" si="38"/>
        <v>5.9721010367829361</v>
      </c>
      <c r="J75" s="120">
        <v>69.3</v>
      </c>
      <c r="K75" s="129">
        <f t="shared" si="45"/>
        <v>68.542861133746243</v>
      </c>
      <c r="L75" s="128">
        <f t="shared" si="35"/>
        <v>0.25587388654987631</v>
      </c>
      <c r="M75" s="124">
        <v>1.5</v>
      </c>
      <c r="N75" s="124">
        <f t="shared" si="41"/>
        <v>1500000</v>
      </c>
      <c r="O75" s="143">
        <f t="shared" si="42"/>
        <v>6.1760912590556813</v>
      </c>
      <c r="P75" s="145">
        <f t="shared" si="46"/>
        <v>6.1784435966014053</v>
      </c>
      <c r="Q75" s="120">
        <v>63.6</v>
      </c>
      <c r="R75" s="148">
        <f t="shared" si="47"/>
        <v>62.952064719824001</v>
      </c>
      <c r="S75" s="128">
        <f t="shared" si="36"/>
        <v>0.23654648891527241</v>
      </c>
      <c r="T75" s="124">
        <v>3.85</v>
      </c>
      <c r="U75" s="124">
        <f t="shared" si="43"/>
        <v>3850000</v>
      </c>
      <c r="V75" s="143">
        <f t="shared" si="44"/>
        <v>6.585460729508501</v>
      </c>
      <c r="W75" s="145">
        <f t="shared" si="48"/>
        <v>6.5927828654594647</v>
      </c>
      <c r="X75" s="120">
        <v>52.6</v>
      </c>
      <c r="Y75" s="151">
        <f t="shared" si="49"/>
        <v>52.099163994761284</v>
      </c>
    </row>
    <row r="76" spans="1:25">
      <c r="A76" s="102">
        <v>25</v>
      </c>
      <c r="B76" s="103">
        <v>11.1</v>
      </c>
      <c r="C76" s="104">
        <f t="shared" si="37"/>
        <v>1.7666198683200383</v>
      </c>
      <c r="D76" s="105">
        <f t="shared" si="33"/>
        <v>1.0453229787866574</v>
      </c>
      <c r="E76" s="128">
        <f t="shared" si="34"/>
        <v>0.47188603493332393</v>
      </c>
      <c r="F76" s="124">
        <v>1.35</v>
      </c>
      <c r="G76" s="124">
        <f t="shared" si="39"/>
        <v>1350000</v>
      </c>
      <c r="H76" s="143">
        <f t="shared" si="40"/>
        <v>6.1303337684950066</v>
      </c>
      <c r="I76" s="143">
        <f t="shared" si="38"/>
        <v>6.126040341495214</v>
      </c>
      <c r="J76" s="120">
        <v>67.8</v>
      </c>
      <c r="K76" s="129">
        <f t="shared" si="45"/>
        <v>66.909567537285653</v>
      </c>
      <c r="L76" s="128">
        <f t="shared" si="35"/>
        <v>0.46046363072472696</v>
      </c>
      <c r="M76" s="124">
        <v>2.09</v>
      </c>
      <c r="N76" s="124">
        <f t="shared" si="41"/>
        <v>2089999.9999999998</v>
      </c>
      <c r="O76" s="143">
        <f t="shared" si="42"/>
        <v>6.3201462861110542</v>
      </c>
      <c r="P76" s="145">
        <f t="shared" si="46"/>
        <v>6.3202246462474259</v>
      </c>
      <c r="Q76" s="120">
        <v>62.2</v>
      </c>
      <c r="R76" s="148">
        <f t="shared" si="47"/>
        <v>61.335865368752046</v>
      </c>
      <c r="S76" s="128">
        <f t="shared" si="36"/>
        <v>0.44113623309012306</v>
      </c>
      <c r="T76" s="124">
        <v>5.04</v>
      </c>
      <c r="U76" s="124">
        <f t="shared" si="43"/>
        <v>5040000</v>
      </c>
      <c r="V76" s="143">
        <f t="shared" si="44"/>
        <v>6.702430536445525</v>
      </c>
      <c r="W76" s="145">
        <f t="shared" si="48"/>
        <v>6.710630941675678</v>
      </c>
      <c r="X76" s="120">
        <v>51.2</v>
      </c>
      <c r="Y76" s="151">
        <f t="shared" si="49"/>
        <v>50.602521274097484</v>
      </c>
    </row>
    <row r="77" spans="1:25">
      <c r="A77" s="102">
        <v>25</v>
      </c>
      <c r="B77" s="103">
        <v>17.8</v>
      </c>
      <c r="C77" s="104">
        <f t="shared" si="37"/>
        <v>2.8329579870357371</v>
      </c>
      <c r="D77" s="105">
        <f t="shared" si="33"/>
        <v>1.2504200023088941</v>
      </c>
      <c r="E77" s="128">
        <f t="shared" si="34"/>
        <v>0.67698305845556062</v>
      </c>
      <c r="F77" s="124">
        <v>1.92</v>
      </c>
      <c r="G77" s="124">
        <f t="shared" si="39"/>
        <v>1920000</v>
      </c>
      <c r="H77" s="143">
        <f t="shared" si="40"/>
        <v>6.2833012287035492</v>
      </c>
      <c r="I77" s="143">
        <f t="shared" si="38"/>
        <v>6.276431803964746</v>
      </c>
      <c r="J77" s="120">
        <v>66.3</v>
      </c>
      <c r="K77" s="129">
        <f t="shared" si="45"/>
        <v>65.211200411873207</v>
      </c>
      <c r="L77" s="128">
        <f t="shared" si="35"/>
        <v>0.66556065424696365</v>
      </c>
      <c r="M77" s="124">
        <v>2.89</v>
      </c>
      <c r="N77" s="124">
        <f t="shared" si="41"/>
        <v>2890000</v>
      </c>
      <c r="O77" s="143">
        <f t="shared" si="42"/>
        <v>6.4608978427565482</v>
      </c>
      <c r="P77" s="145">
        <f t="shared" si="46"/>
        <v>6.4584905212420107</v>
      </c>
      <c r="Q77" s="120">
        <v>60.7</v>
      </c>
      <c r="R77" s="148">
        <f t="shared" si="47"/>
        <v>59.677346792935658</v>
      </c>
      <c r="S77" s="128">
        <f t="shared" si="36"/>
        <v>0.64623325661235975</v>
      </c>
      <c r="T77" s="124">
        <v>6.55</v>
      </c>
      <c r="U77" s="124">
        <f t="shared" si="43"/>
        <v>6550000</v>
      </c>
      <c r="V77" s="143">
        <f t="shared" si="44"/>
        <v>6.8162412999917832</v>
      </c>
      <c r="W77" s="145">
        <f t="shared" si="48"/>
        <v>6.8248077531150138</v>
      </c>
      <c r="X77" s="120">
        <v>49.9</v>
      </c>
      <c r="Y77" s="151">
        <f t="shared" si="49"/>
        <v>49.100306639178562</v>
      </c>
    </row>
    <row r="78" spans="1:25">
      <c r="A78" s="102">
        <v>25</v>
      </c>
      <c r="B78" s="103">
        <v>28.5</v>
      </c>
      <c r="C78" s="104">
        <f t="shared" si="37"/>
        <v>4.5359158781190176</v>
      </c>
      <c r="D78" s="105">
        <f t="shared" si="33"/>
        <v>1.4548448600085102</v>
      </c>
      <c r="E78" s="128">
        <f t="shared" si="34"/>
        <v>0.88140791615517677</v>
      </c>
      <c r="F78" s="124">
        <v>2.71</v>
      </c>
      <c r="G78" s="124">
        <f t="shared" si="39"/>
        <v>2710000</v>
      </c>
      <c r="H78" s="143">
        <f t="shared" si="40"/>
        <v>6.4329692908744054</v>
      </c>
      <c r="I78" s="143">
        <f t="shared" si="38"/>
        <v>6.4222695354181898</v>
      </c>
      <c r="J78" s="120">
        <v>64.599999999999994</v>
      </c>
      <c r="K78" s="129">
        <f t="shared" si="45"/>
        <v>63.457415662553167</v>
      </c>
      <c r="L78" s="128">
        <f t="shared" si="35"/>
        <v>0.8699855119465798</v>
      </c>
      <c r="M78" s="124">
        <v>3.96</v>
      </c>
      <c r="N78" s="124">
        <f t="shared" si="41"/>
        <v>3960000</v>
      </c>
      <c r="O78" s="143">
        <f t="shared" si="42"/>
        <v>6.5976951859255122</v>
      </c>
      <c r="P78" s="145">
        <f t="shared" si="46"/>
        <v>6.5923517706273929</v>
      </c>
      <c r="Q78" s="120">
        <v>59.1</v>
      </c>
      <c r="R78" s="148">
        <f t="shared" si="47"/>
        <v>57.986252293134164</v>
      </c>
      <c r="S78" s="128">
        <f t="shared" si="36"/>
        <v>0.85065811431197591</v>
      </c>
      <c r="T78" s="124">
        <v>8.4600000000000009</v>
      </c>
      <c r="U78" s="124">
        <f t="shared" si="43"/>
        <v>8460000</v>
      </c>
      <c r="V78" s="143">
        <f t="shared" si="44"/>
        <v>6.9273703630390235</v>
      </c>
      <c r="W78" s="145">
        <f t="shared" si="48"/>
        <v>6.9346424626055656</v>
      </c>
      <c r="X78" s="120">
        <v>48.5</v>
      </c>
      <c r="Y78" s="151">
        <f t="shared" si="49"/>
        <v>47.601790953848436</v>
      </c>
    </row>
    <row r="79" spans="1:25">
      <c r="A79" s="102">
        <v>25</v>
      </c>
      <c r="B79" s="103">
        <v>45.6</v>
      </c>
      <c r="C79" s="104">
        <f t="shared" si="37"/>
        <v>7.2574654049904277</v>
      </c>
      <c r="D79" s="116">
        <f t="shared" si="33"/>
        <v>1.658964842664435</v>
      </c>
      <c r="E79" s="128">
        <f t="shared" si="34"/>
        <v>1.0855278988111015</v>
      </c>
      <c r="F79" s="124">
        <v>3.79</v>
      </c>
      <c r="G79" s="124">
        <f t="shared" si="39"/>
        <v>3790000</v>
      </c>
      <c r="H79" s="143">
        <f t="shared" si="40"/>
        <v>6.5786392099680722</v>
      </c>
      <c r="I79" s="143">
        <f t="shared" si="38"/>
        <v>6.5636995487067651</v>
      </c>
      <c r="J79" s="120">
        <v>62.9</v>
      </c>
      <c r="K79" s="129">
        <f t="shared" si="45"/>
        <v>61.64531547904329</v>
      </c>
      <c r="L79" s="128">
        <f t="shared" si="35"/>
        <v>1.0741054946025046</v>
      </c>
      <c r="M79" s="124">
        <v>5.37</v>
      </c>
      <c r="N79" s="124">
        <f t="shared" si="41"/>
        <v>5370000</v>
      </c>
      <c r="O79" s="143">
        <f t="shared" si="42"/>
        <v>6.7299742856995559</v>
      </c>
      <c r="P79" s="145">
        <f t="shared" si="46"/>
        <v>6.7219786722220665</v>
      </c>
      <c r="Q79" s="120">
        <v>57.5</v>
      </c>
      <c r="R79" s="148">
        <f t="shared" si="47"/>
        <v>56.259974501117021</v>
      </c>
      <c r="S79" s="128">
        <f t="shared" si="36"/>
        <v>1.0547780969679006</v>
      </c>
      <c r="T79" s="124">
        <v>10.8</v>
      </c>
      <c r="U79" s="124">
        <f t="shared" si="43"/>
        <v>10800000</v>
      </c>
      <c r="V79" s="143">
        <f t="shared" si="44"/>
        <v>7.0334237554869494</v>
      </c>
      <c r="W79" s="145">
        <f t="shared" si="48"/>
        <v>7.0403418952777512</v>
      </c>
      <c r="X79" s="120">
        <v>47.2</v>
      </c>
      <c r="Y79" s="151">
        <f t="shared" si="49"/>
        <v>46.10491755976517</v>
      </c>
    </row>
    <row r="80" spans="1:25" ht="15.75" thickBot="1">
      <c r="A80" s="106">
        <v>25</v>
      </c>
      <c r="B80" s="107">
        <v>73</v>
      </c>
      <c r="C80" s="108">
        <f>B80/(2*PI())</f>
        <v>11.618310845708359</v>
      </c>
      <c r="D80" s="109">
        <f>LOG(B80)</f>
        <v>1.8633228601204559</v>
      </c>
      <c r="E80" s="130">
        <f t="shared" si="34"/>
        <v>1.2898859162671226</v>
      </c>
      <c r="F80" s="131">
        <v>5.24</v>
      </c>
      <c r="G80" s="131">
        <f t="shared" si="39"/>
        <v>5240000</v>
      </c>
      <c r="H80" s="144">
        <f t="shared" si="40"/>
        <v>6.7193312869837269</v>
      </c>
      <c r="I80" s="144">
        <f t="shared" si="38"/>
        <v>6.7009550045185486</v>
      </c>
      <c r="J80" s="121">
        <v>61</v>
      </c>
      <c r="K80" s="139">
        <f t="shared" si="45"/>
        <v>59.769926554923138</v>
      </c>
      <c r="L80" s="130">
        <f t="shared" si="35"/>
        <v>1.2784635120585255</v>
      </c>
      <c r="M80" s="131">
        <v>7.22</v>
      </c>
      <c r="N80" s="131">
        <f t="shared" si="41"/>
        <v>7220000</v>
      </c>
      <c r="O80" s="144">
        <f t="shared" si="42"/>
        <v>6.858537197569639</v>
      </c>
      <c r="P80" s="144">
        <f t="shared" si="46"/>
        <v>6.847619473833201</v>
      </c>
      <c r="Q80" s="121">
        <v>55.8</v>
      </c>
      <c r="R80" s="156">
        <f t="shared" si="47"/>
        <v>54.494099225374427</v>
      </c>
      <c r="S80" s="130">
        <f t="shared" si="36"/>
        <v>1.2591361144239217</v>
      </c>
      <c r="T80" s="131">
        <v>13.8</v>
      </c>
      <c r="U80" s="131">
        <f t="shared" si="43"/>
        <v>13800000</v>
      </c>
      <c r="V80" s="144">
        <f t="shared" si="44"/>
        <v>7.1398790864012369</v>
      </c>
      <c r="W80" s="152">
        <f t="shared" si="48"/>
        <v>7.1421702086655605</v>
      </c>
      <c r="X80" s="121">
        <v>45.8</v>
      </c>
      <c r="Y80" s="153">
        <f t="shared" si="49"/>
        <v>44.606332260641139</v>
      </c>
    </row>
    <row r="81" spans="1:25">
      <c r="A81" s="110">
        <v>30</v>
      </c>
      <c r="B81" s="113">
        <v>0.1</v>
      </c>
      <c r="C81" s="114">
        <f>B81/(2*PI())</f>
        <v>1.5915494309189534E-2</v>
      </c>
      <c r="D81" s="101">
        <f>LOG(B81)</f>
        <v>-1</v>
      </c>
      <c r="E81" s="125">
        <f>D81+$AC$11</f>
        <v>-2.1024058178037217</v>
      </c>
      <c r="F81" s="126">
        <v>9.0699999999999999E-3</v>
      </c>
      <c r="G81" s="126">
        <f t="shared" si="39"/>
        <v>9070</v>
      </c>
      <c r="H81" s="142">
        <f t="shared" si="40"/>
        <v>3.9576072870600951</v>
      </c>
      <c r="I81" s="142">
        <f t="shared" si="38"/>
        <v>3.951856284457298</v>
      </c>
      <c r="J81" s="123">
        <v>82.2</v>
      </c>
      <c r="K81" s="127">
        <f t="shared" si="45"/>
        <v>83.091259099118645</v>
      </c>
      <c r="L81" s="125">
        <f>D81+$AD$11</f>
        <v>-2.1325826077122576</v>
      </c>
      <c r="M81" s="126">
        <v>1.8800000000000001E-2</v>
      </c>
      <c r="N81" s="126">
        <f t="shared" si="41"/>
        <v>18800</v>
      </c>
      <c r="O81" s="142">
        <f t="shared" si="42"/>
        <v>4.2741578492636796</v>
      </c>
      <c r="P81" s="145">
        <f t="shared" si="46"/>
        <v>4.2715976102006135</v>
      </c>
      <c r="Q81" s="123">
        <v>77.8</v>
      </c>
      <c r="R81" s="148">
        <f t="shared" si="47"/>
        <v>78.942494690535185</v>
      </c>
      <c r="S81" s="154">
        <f>D81+$AE$11</f>
        <v>-2.1576363644684995</v>
      </c>
      <c r="T81" s="155">
        <v>0.106</v>
      </c>
      <c r="U81" s="155">
        <f t="shared" si="43"/>
        <v>106000</v>
      </c>
      <c r="V81" s="145">
        <f t="shared" si="44"/>
        <v>5.0253058652647704</v>
      </c>
      <c r="W81" s="145">
        <f t="shared" si="48"/>
        <v>4.9266489196477679</v>
      </c>
      <c r="X81" s="122">
        <v>66.599999999999994</v>
      </c>
      <c r="Y81" s="151">
        <f t="shared" si="49"/>
        <v>69.26187354715664</v>
      </c>
    </row>
    <row r="82" spans="1:25">
      <c r="A82" s="102">
        <v>30</v>
      </c>
      <c r="B82" s="103">
        <v>0.16</v>
      </c>
      <c r="C82" s="104">
        <f>B82/(2*PI())</f>
        <v>2.5464790894703257E-2</v>
      </c>
      <c r="D82" s="117">
        <f t="shared" ref="D82:D94" si="50">LOG(B82)</f>
        <v>-0.79588001734407521</v>
      </c>
      <c r="E82" s="128">
        <f t="shared" ref="E82:E95" si="51">D82+$AC$11</f>
        <v>-1.8982858351477971</v>
      </c>
      <c r="F82" s="124">
        <v>1.4E-2</v>
      </c>
      <c r="G82" s="124">
        <f t="shared" si="39"/>
        <v>14000</v>
      </c>
      <c r="H82" s="143">
        <f t="shared" si="40"/>
        <v>4.1461280356782382</v>
      </c>
      <c r="I82" s="143">
        <f t="shared" si="38"/>
        <v>4.1400929854517896</v>
      </c>
      <c r="J82" s="120">
        <v>81.2</v>
      </c>
      <c r="K82" s="129">
        <f t="shared" si="45"/>
        <v>82.150965900276717</v>
      </c>
      <c r="L82" s="128">
        <f t="shared" ref="L82:L95" si="52">D82+$AD$11</f>
        <v>-1.9284626250563328</v>
      </c>
      <c r="M82" s="124">
        <v>2.87E-2</v>
      </c>
      <c r="N82" s="124">
        <f t="shared" si="41"/>
        <v>28700</v>
      </c>
      <c r="O82" s="143">
        <f t="shared" si="42"/>
        <v>4.4578818967339924</v>
      </c>
      <c r="P82" s="145">
        <f t="shared" si="46"/>
        <v>4.4506236761040379</v>
      </c>
      <c r="Q82" s="120">
        <v>76.5</v>
      </c>
      <c r="R82" s="148">
        <f t="shared" si="47"/>
        <v>77.786407947630693</v>
      </c>
      <c r="S82" s="128">
        <f t="shared" ref="S82:S95" si="53">D82+$AE$11</f>
        <v>-1.9535163818125747</v>
      </c>
      <c r="T82" s="124">
        <v>0.14699999999999999</v>
      </c>
      <c r="U82" s="124">
        <f t="shared" si="43"/>
        <v>147000</v>
      </c>
      <c r="V82" s="143">
        <f t="shared" si="44"/>
        <v>5.1673173347481764</v>
      </c>
      <c r="W82" s="145">
        <f t="shared" si="48"/>
        <v>5.0889247094496985</v>
      </c>
      <c r="X82" s="120">
        <v>65.5</v>
      </c>
      <c r="Y82" s="151">
        <f t="shared" si="49"/>
        <v>67.837011862540777</v>
      </c>
    </row>
    <row r="83" spans="1:25">
      <c r="A83" s="102">
        <v>30</v>
      </c>
      <c r="B83" s="103">
        <v>0.25600000000000001</v>
      </c>
      <c r="C83" s="115">
        <f>B83/(2*PI())</f>
        <v>4.074366543152521E-2</v>
      </c>
      <c r="D83" s="105">
        <f t="shared" si="50"/>
        <v>-0.59176003468815042</v>
      </c>
      <c r="E83" s="128">
        <f t="shared" si="51"/>
        <v>-1.6941658524918723</v>
      </c>
      <c r="F83" s="124">
        <v>2.1399999999999999E-2</v>
      </c>
      <c r="G83" s="124">
        <f t="shared" si="39"/>
        <v>21400</v>
      </c>
      <c r="H83" s="143">
        <f t="shared" si="40"/>
        <v>4.330413773349191</v>
      </c>
      <c r="I83" s="143">
        <f t="shared" si="38"/>
        <v>4.3261128444707309</v>
      </c>
      <c r="J83" s="120">
        <v>80.099999999999994</v>
      </c>
      <c r="K83" s="129">
        <f t="shared" si="45"/>
        <v>81.152279270672352</v>
      </c>
      <c r="L83" s="128">
        <f t="shared" si="52"/>
        <v>-1.724342642400408</v>
      </c>
      <c r="M83" s="124">
        <v>4.2999999999999997E-2</v>
      </c>
      <c r="N83" s="124">
        <f t="shared" si="41"/>
        <v>43000</v>
      </c>
      <c r="O83" s="143">
        <f t="shared" si="42"/>
        <v>4.6334684555795862</v>
      </c>
      <c r="P83" s="145">
        <f t="shared" si="46"/>
        <v>4.6269650017769983</v>
      </c>
      <c r="Q83" s="120">
        <v>75.2</v>
      </c>
      <c r="R83" s="148">
        <f t="shared" si="47"/>
        <v>76.590473117623972</v>
      </c>
      <c r="S83" s="128">
        <f t="shared" si="53"/>
        <v>-1.7493963991566499</v>
      </c>
      <c r="T83" s="124">
        <v>0.20300000000000001</v>
      </c>
      <c r="U83" s="124">
        <f t="shared" si="43"/>
        <v>203000</v>
      </c>
      <c r="V83" s="143">
        <f t="shared" si="44"/>
        <v>5.3074960379132126</v>
      </c>
      <c r="W83" s="145">
        <f t="shared" si="48"/>
        <v>5.2474913339727456</v>
      </c>
      <c r="X83" s="120">
        <v>64.400000000000006</v>
      </c>
      <c r="Y83" s="151">
        <f t="shared" si="49"/>
        <v>66.402969655017813</v>
      </c>
    </row>
    <row r="84" spans="1:25">
      <c r="A84" s="102">
        <v>30</v>
      </c>
      <c r="B84" s="103">
        <v>0.41099999999999998</v>
      </c>
      <c r="C84" s="104">
        <f>B84/(2*PI())</f>
        <v>6.5412681610768977E-2</v>
      </c>
      <c r="D84" s="105">
        <f t="shared" si="50"/>
        <v>-0.38615817812393083</v>
      </c>
      <c r="E84" s="128">
        <f t="shared" si="51"/>
        <v>-1.4885639959276529</v>
      </c>
      <c r="F84" s="124">
        <v>3.2599999999999997E-2</v>
      </c>
      <c r="G84" s="124">
        <f t="shared" si="39"/>
        <v>32599.999999999996</v>
      </c>
      <c r="H84" s="143">
        <f t="shared" si="40"/>
        <v>4.5132176000679394</v>
      </c>
      <c r="I84" s="143">
        <f t="shared" si="38"/>
        <v>4.5110955134958672</v>
      </c>
      <c r="J84" s="120">
        <v>79.099999999999994</v>
      </c>
      <c r="K84" s="129">
        <f t="shared" si="45"/>
        <v>80.087126047080076</v>
      </c>
      <c r="L84" s="128">
        <f t="shared" si="52"/>
        <v>-1.5187407858361883</v>
      </c>
      <c r="M84" s="124">
        <v>6.3899999999999998E-2</v>
      </c>
      <c r="N84" s="124">
        <f t="shared" si="41"/>
        <v>63900</v>
      </c>
      <c r="O84" s="143">
        <f t="shared" si="42"/>
        <v>4.8055008581583998</v>
      </c>
      <c r="P84" s="145">
        <f t="shared" si="46"/>
        <v>4.8017729221169487</v>
      </c>
      <c r="Q84" s="120">
        <v>74.099999999999994</v>
      </c>
      <c r="R84" s="148">
        <f t="shared" si="47"/>
        <v>75.345733412284858</v>
      </c>
      <c r="S84" s="128">
        <f t="shared" si="53"/>
        <v>-1.5437945425924302</v>
      </c>
      <c r="T84" s="124">
        <v>0.28100000000000003</v>
      </c>
      <c r="U84" s="124">
        <f t="shared" si="43"/>
        <v>281000</v>
      </c>
      <c r="V84" s="143">
        <f t="shared" si="44"/>
        <v>5.4487063199050798</v>
      </c>
      <c r="W84" s="145">
        <f t="shared" si="48"/>
        <v>5.4034403376188287</v>
      </c>
      <c r="X84" s="120">
        <v>63.3</v>
      </c>
      <c r="Y84" s="151">
        <f t="shared" si="49"/>
        <v>64.949869362916388</v>
      </c>
    </row>
    <row r="85" spans="1:25">
      <c r="A85" s="102">
        <v>30</v>
      </c>
      <c r="B85" s="103">
        <v>0.65800000000000003</v>
      </c>
      <c r="C85" s="104">
        <f t="shared" ref="C85:C94" si="54">B85/(2*PI())</f>
        <v>0.10472395255446713</v>
      </c>
      <c r="D85" s="117">
        <f t="shared" si="50"/>
        <v>-0.18177410638604449</v>
      </c>
      <c r="E85" s="128">
        <f t="shared" si="51"/>
        <v>-1.2841799241897665</v>
      </c>
      <c r="F85" s="124">
        <v>4.9200000000000001E-2</v>
      </c>
      <c r="G85" s="124">
        <f t="shared" si="39"/>
        <v>49200</v>
      </c>
      <c r="H85" s="143">
        <f t="shared" si="40"/>
        <v>4.6919651027673606</v>
      </c>
      <c r="I85" s="143">
        <f t="shared" si="38"/>
        <v>4.6924615702859001</v>
      </c>
      <c r="J85" s="120">
        <v>78.099999999999994</v>
      </c>
      <c r="K85" s="129">
        <f t="shared" si="45"/>
        <v>78.969193686075883</v>
      </c>
      <c r="L85" s="128">
        <f t="shared" si="52"/>
        <v>-1.3143567140983021</v>
      </c>
      <c r="M85" s="124">
        <v>9.4E-2</v>
      </c>
      <c r="N85" s="124">
        <f t="shared" si="41"/>
        <v>94000</v>
      </c>
      <c r="O85" s="143">
        <f t="shared" si="42"/>
        <v>4.9731278535996983</v>
      </c>
      <c r="P85" s="145">
        <f t="shared" si="46"/>
        <v>4.9726476210519204</v>
      </c>
      <c r="Q85" s="120">
        <v>73</v>
      </c>
      <c r="R85" s="148">
        <f t="shared" si="47"/>
        <v>74.068615350309287</v>
      </c>
      <c r="S85" s="128">
        <f t="shared" si="53"/>
        <v>-1.339410470854544</v>
      </c>
      <c r="T85" s="124">
        <v>0.38700000000000001</v>
      </c>
      <c r="U85" s="124">
        <f t="shared" si="43"/>
        <v>387000</v>
      </c>
      <c r="V85" s="143">
        <f t="shared" si="44"/>
        <v>5.5877109650189114</v>
      </c>
      <c r="W85" s="145">
        <f t="shared" si="48"/>
        <v>5.5546977355921427</v>
      </c>
      <c r="X85" s="120">
        <v>62.3</v>
      </c>
      <c r="Y85" s="151">
        <f t="shared" si="49"/>
        <v>63.497404760661269</v>
      </c>
    </row>
    <row r="86" spans="1:25">
      <c r="A86" s="102">
        <v>30</v>
      </c>
      <c r="B86" s="103">
        <v>1.05</v>
      </c>
      <c r="C86" s="104">
        <f t="shared" si="54"/>
        <v>0.16711269024649011</v>
      </c>
      <c r="D86" s="105">
        <f t="shared" si="50"/>
        <v>2.1189299069938092E-2</v>
      </c>
      <c r="E86" s="128">
        <f t="shared" si="51"/>
        <v>-1.0812165187337839</v>
      </c>
      <c r="F86" s="124">
        <v>7.3800000000000004E-2</v>
      </c>
      <c r="G86" s="124">
        <f t="shared" si="39"/>
        <v>73800</v>
      </c>
      <c r="H86" s="143">
        <f t="shared" si="40"/>
        <v>4.8680563618230419</v>
      </c>
      <c r="I86" s="143">
        <f t="shared" si="38"/>
        <v>4.8699359470651444</v>
      </c>
      <c r="J86" s="120">
        <v>77.099999999999994</v>
      </c>
      <c r="K86" s="129">
        <f t="shared" si="45"/>
        <v>77.800550554210332</v>
      </c>
      <c r="L86" s="128">
        <f t="shared" si="52"/>
        <v>-1.1113933086423196</v>
      </c>
      <c r="M86" s="124">
        <v>0.13700000000000001</v>
      </c>
      <c r="N86" s="124">
        <f t="shared" si="41"/>
        <v>137000</v>
      </c>
      <c r="O86" s="143">
        <f t="shared" si="42"/>
        <v>5.1367205671564067</v>
      </c>
      <c r="P86" s="145">
        <f t="shared" si="46"/>
        <v>5.1393778334553257</v>
      </c>
      <c r="Q86" s="120">
        <v>72</v>
      </c>
      <c r="R86" s="148">
        <f t="shared" si="47"/>
        <v>72.761311114554616</v>
      </c>
      <c r="S86" s="128">
        <f t="shared" si="53"/>
        <v>-1.1364470653985614</v>
      </c>
      <c r="T86" s="124">
        <v>0.53100000000000003</v>
      </c>
      <c r="U86" s="124">
        <f t="shared" si="43"/>
        <v>531000</v>
      </c>
      <c r="V86" s="143">
        <f t="shared" si="44"/>
        <v>5.725094521081469</v>
      </c>
      <c r="W86" s="145">
        <f t="shared" si="48"/>
        <v>5.7011673547243813</v>
      </c>
      <c r="X86" s="120">
        <v>61.2</v>
      </c>
      <c r="Y86" s="151">
        <f t="shared" si="49"/>
        <v>62.047792356549479</v>
      </c>
    </row>
    <row r="87" spans="1:25">
      <c r="A87" s="102">
        <v>30</v>
      </c>
      <c r="B87" s="103">
        <v>1.69</v>
      </c>
      <c r="C87" s="104">
        <f t="shared" si="54"/>
        <v>0.26897185382530314</v>
      </c>
      <c r="D87" s="117">
        <f t="shared" si="50"/>
        <v>0.22788670461367352</v>
      </c>
      <c r="E87" s="128">
        <f t="shared" si="51"/>
        <v>-0.87451911319004838</v>
      </c>
      <c r="F87" s="124">
        <v>0.11</v>
      </c>
      <c r="G87" s="124">
        <f t="shared" si="39"/>
        <v>110000</v>
      </c>
      <c r="H87" s="143">
        <f t="shared" si="40"/>
        <v>5.0413926851582254</v>
      </c>
      <c r="I87" s="143">
        <f t="shared" si="38"/>
        <v>5.0478333334323739</v>
      </c>
      <c r="J87" s="120">
        <v>76.099999999999994</v>
      </c>
      <c r="K87" s="129">
        <f t="shared" si="45"/>
        <v>76.550325332598248</v>
      </c>
      <c r="L87" s="128">
        <f t="shared" si="52"/>
        <v>-0.90469590309858405</v>
      </c>
      <c r="M87" s="124">
        <v>0.2</v>
      </c>
      <c r="N87" s="124">
        <f t="shared" si="41"/>
        <v>200000</v>
      </c>
      <c r="O87" s="143">
        <f t="shared" si="42"/>
        <v>5.3010299956639813</v>
      </c>
      <c r="P87" s="145">
        <f t="shared" si="46"/>
        <v>5.3060470968966174</v>
      </c>
      <c r="Q87" s="120">
        <v>71</v>
      </c>
      <c r="R87" s="148">
        <f t="shared" si="47"/>
        <v>71.390109259818232</v>
      </c>
      <c r="S87" s="128">
        <f t="shared" si="53"/>
        <v>-0.92974965985482594</v>
      </c>
      <c r="T87" s="124">
        <v>0.72599999999999998</v>
      </c>
      <c r="U87" s="124">
        <f t="shared" si="43"/>
        <v>726000</v>
      </c>
      <c r="V87" s="143">
        <f t="shared" si="44"/>
        <v>5.8609366207000937</v>
      </c>
      <c r="W87" s="145">
        <f t="shared" si="48"/>
        <v>5.8464856550014828</v>
      </c>
      <c r="X87" s="120">
        <v>60.1</v>
      </c>
      <c r="Y87" s="151">
        <f t="shared" si="49"/>
        <v>60.564728882593926</v>
      </c>
    </row>
    <row r="88" spans="1:25">
      <c r="A88" s="102">
        <v>30</v>
      </c>
      <c r="B88" s="103">
        <v>2.7</v>
      </c>
      <c r="C88" s="104">
        <f t="shared" si="54"/>
        <v>0.42971834634811745</v>
      </c>
      <c r="D88" s="118">
        <f t="shared" si="50"/>
        <v>0.43136376415898736</v>
      </c>
      <c r="E88" s="128">
        <f t="shared" si="51"/>
        <v>-0.67104205364473457</v>
      </c>
      <c r="F88" s="124">
        <v>0.16400000000000001</v>
      </c>
      <c r="G88" s="124">
        <f t="shared" si="39"/>
        <v>164000</v>
      </c>
      <c r="H88" s="143">
        <f t="shared" si="40"/>
        <v>5.214843848047698</v>
      </c>
      <c r="I88" s="143">
        <f t="shared" si="38"/>
        <v>5.2200126933595046</v>
      </c>
      <c r="J88" s="120">
        <v>75.2</v>
      </c>
      <c r="K88" s="129">
        <f t="shared" si="45"/>
        <v>75.260174924822977</v>
      </c>
      <c r="L88" s="128">
        <f t="shared" si="52"/>
        <v>-0.70121884355327024</v>
      </c>
      <c r="M88" s="124">
        <v>0.28999999999999998</v>
      </c>
      <c r="N88" s="124">
        <f t="shared" si="41"/>
        <v>290000</v>
      </c>
      <c r="O88" s="143">
        <f t="shared" si="42"/>
        <v>5.4623979978989565</v>
      </c>
      <c r="P88" s="145">
        <f t="shared" si="46"/>
        <v>5.4669376479672476</v>
      </c>
      <c r="Q88" s="120">
        <v>70</v>
      </c>
      <c r="R88" s="148">
        <f t="shared" si="47"/>
        <v>70.00115454751608</v>
      </c>
      <c r="S88" s="128">
        <f t="shared" si="53"/>
        <v>-0.72627260030951213</v>
      </c>
      <c r="T88" s="124">
        <v>0.98899999999999999</v>
      </c>
      <c r="U88" s="124">
        <f t="shared" si="43"/>
        <v>989000</v>
      </c>
      <c r="V88" s="143">
        <f t="shared" si="44"/>
        <v>5.9951962915971793</v>
      </c>
      <c r="W88" s="145">
        <f t="shared" si="48"/>
        <v>5.9857301568878301</v>
      </c>
      <c r="X88" s="120">
        <v>59</v>
      </c>
      <c r="Y88" s="151">
        <f t="shared" si="49"/>
        <v>59.098713834422625</v>
      </c>
    </row>
    <row r="89" spans="1:25">
      <c r="A89" s="102">
        <v>30</v>
      </c>
      <c r="B89" s="103">
        <v>4.33</v>
      </c>
      <c r="C89" s="104">
        <f t="shared" si="54"/>
        <v>0.68914090358790681</v>
      </c>
      <c r="D89" s="105">
        <f t="shared" si="50"/>
        <v>0.63648789635336545</v>
      </c>
      <c r="E89" s="128">
        <f t="shared" si="51"/>
        <v>-0.46591792145035649</v>
      </c>
      <c r="F89" s="124">
        <v>0.24299999999999999</v>
      </c>
      <c r="G89" s="124">
        <f t="shared" si="39"/>
        <v>243000</v>
      </c>
      <c r="H89" s="143">
        <f t="shared" si="40"/>
        <v>5.3856062735983121</v>
      </c>
      <c r="I89" s="143">
        <f t="shared" si="38"/>
        <v>5.3904807159097654</v>
      </c>
      <c r="J89" s="120">
        <v>74.099999999999994</v>
      </c>
      <c r="K89" s="129">
        <f t="shared" si="45"/>
        <v>73.899741411324527</v>
      </c>
      <c r="L89" s="128">
        <f t="shared" si="52"/>
        <v>-0.49609471135889216</v>
      </c>
      <c r="M89" s="124">
        <v>0.41699999999999998</v>
      </c>
      <c r="N89" s="124">
        <f t="shared" si="41"/>
        <v>417000</v>
      </c>
      <c r="O89" s="143">
        <f t="shared" si="42"/>
        <v>5.6201360549737576</v>
      </c>
      <c r="P89" s="145">
        <f t="shared" si="46"/>
        <v>5.6258357948543596</v>
      </c>
      <c r="Q89" s="120">
        <v>68.900000000000006</v>
      </c>
      <c r="R89" s="148">
        <f t="shared" si="47"/>
        <v>68.561835219673654</v>
      </c>
      <c r="S89" s="128">
        <f t="shared" si="53"/>
        <v>-0.52114846811513404</v>
      </c>
      <c r="T89" s="124">
        <v>1.34</v>
      </c>
      <c r="U89" s="124">
        <f t="shared" si="43"/>
        <v>1340000</v>
      </c>
      <c r="V89" s="143">
        <f t="shared" si="44"/>
        <v>6.1271047983648073</v>
      </c>
      <c r="W89" s="145">
        <f t="shared" si="48"/>
        <v>6.122256866450269</v>
      </c>
      <c r="X89" s="120">
        <v>57.8</v>
      </c>
      <c r="Y89" s="151">
        <f t="shared" si="49"/>
        <v>57.615380444760895</v>
      </c>
    </row>
    <row r="90" spans="1:25">
      <c r="A90" s="102">
        <v>30</v>
      </c>
      <c r="B90" s="103">
        <v>6.93</v>
      </c>
      <c r="C90" s="104">
        <f t="shared" si="54"/>
        <v>1.1029437556268347</v>
      </c>
      <c r="D90" s="105">
        <f t="shared" si="50"/>
        <v>0.84073323461180671</v>
      </c>
      <c r="E90" s="128">
        <f t="shared" si="51"/>
        <v>-0.26167258319191522</v>
      </c>
      <c r="F90" s="124">
        <v>0.35699999999999998</v>
      </c>
      <c r="G90" s="124">
        <f t="shared" si="39"/>
        <v>357000</v>
      </c>
      <c r="H90" s="143">
        <f t="shared" si="40"/>
        <v>5.5526682161121936</v>
      </c>
      <c r="I90" s="143">
        <f t="shared" si="38"/>
        <v>5.5569755507564</v>
      </c>
      <c r="J90" s="120">
        <v>73.099999999999994</v>
      </c>
      <c r="K90" s="129">
        <f t="shared" si="45"/>
        <v>72.485257027274571</v>
      </c>
      <c r="L90" s="128">
        <f t="shared" si="52"/>
        <v>-0.29184937310045089</v>
      </c>
      <c r="M90" s="124">
        <v>0.59699999999999998</v>
      </c>
      <c r="N90" s="124">
        <f t="shared" si="41"/>
        <v>597000</v>
      </c>
      <c r="O90" s="143">
        <f t="shared" si="42"/>
        <v>5.775974331129369</v>
      </c>
      <c r="P90" s="145">
        <f t="shared" si="46"/>
        <v>5.7806677198101664</v>
      </c>
      <c r="Q90" s="120">
        <v>67.8</v>
      </c>
      <c r="R90" s="148">
        <f t="shared" si="47"/>
        <v>67.089814070999594</v>
      </c>
      <c r="S90" s="128">
        <f t="shared" si="53"/>
        <v>-0.31690312985669278</v>
      </c>
      <c r="T90" s="124">
        <v>1.8</v>
      </c>
      <c r="U90" s="124">
        <f t="shared" si="43"/>
        <v>1800000</v>
      </c>
      <c r="V90" s="143">
        <f t="shared" si="44"/>
        <v>6.2552725051033065</v>
      </c>
      <c r="W90" s="145">
        <f t="shared" si="48"/>
        <v>6.2543440581264287</v>
      </c>
      <c r="X90" s="120">
        <v>56.6</v>
      </c>
      <c r="Y90" s="151">
        <f t="shared" si="49"/>
        <v>56.133591423397121</v>
      </c>
    </row>
    <row r="91" spans="1:25">
      <c r="A91" s="102">
        <v>30</v>
      </c>
      <c r="B91" s="103">
        <v>11.1</v>
      </c>
      <c r="C91" s="104">
        <f t="shared" si="54"/>
        <v>1.7666198683200383</v>
      </c>
      <c r="D91" s="105">
        <f t="shared" si="50"/>
        <v>1.0453229787866574</v>
      </c>
      <c r="E91" s="128">
        <f t="shared" si="51"/>
        <v>-5.7082839017064568E-2</v>
      </c>
      <c r="F91" s="124">
        <v>0.52300000000000002</v>
      </c>
      <c r="G91" s="124">
        <f t="shared" si="39"/>
        <v>523000</v>
      </c>
      <c r="H91" s="143">
        <f t="shared" si="40"/>
        <v>5.7185016888672742</v>
      </c>
      <c r="I91" s="143">
        <f t="shared" si="38"/>
        <v>5.7203614302780865</v>
      </c>
      <c r="J91" s="120">
        <v>71.900000000000006</v>
      </c>
      <c r="K91" s="129">
        <f t="shared" si="45"/>
        <v>71.008301392411738</v>
      </c>
      <c r="L91" s="128">
        <f t="shared" si="52"/>
        <v>-8.7259628925600241E-2</v>
      </c>
      <c r="M91" s="124">
        <v>0.85</v>
      </c>
      <c r="N91" s="124">
        <f t="shared" si="41"/>
        <v>850000</v>
      </c>
      <c r="O91" s="143">
        <f t="shared" si="42"/>
        <v>5.9294189257142929</v>
      </c>
      <c r="P91" s="145">
        <f t="shared" si="46"/>
        <v>5.9322750979502246</v>
      </c>
      <c r="Q91" s="120">
        <v>66.599999999999994</v>
      </c>
      <c r="R91" s="148">
        <f t="shared" si="47"/>
        <v>65.576587229721625</v>
      </c>
      <c r="S91" s="128">
        <f t="shared" si="53"/>
        <v>-0.11231338568184213</v>
      </c>
      <c r="T91" s="124">
        <v>2.42</v>
      </c>
      <c r="U91" s="124">
        <f t="shared" si="43"/>
        <v>2420000</v>
      </c>
      <c r="V91" s="143">
        <f t="shared" si="44"/>
        <v>6.3838153659804311</v>
      </c>
      <c r="W91" s="145">
        <f t="shared" si="48"/>
        <v>6.3827789119699574</v>
      </c>
      <c r="X91" s="120">
        <v>55.4</v>
      </c>
      <c r="Y91" s="151">
        <f t="shared" si="49"/>
        <v>54.645120573401741</v>
      </c>
    </row>
    <row r="92" spans="1:25">
      <c r="A92" s="102">
        <v>30</v>
      </c>
      <c r="B92" s="103">
        <v>17.8</v>
      </c>
      <c r="C92" s="104">
        <f t="shared" si="54"/>
        <v>2.8329579870357371</v>
      </c>
      <c r="D92" s="105">
        <f t="shared" si="50"/>
        <v>1.2504200023088941</v>
      </c>
      <c r="E92" s="128">
        <f t="shared" si="51"/>
        <v>0.14801418450517212</v>
      </c>
      <c r="F92" s="124">
        <v>0.76</v>
      </c>
      <c r="G92" s="124">
        <f t="shared" si="39"/>
        <v>760000</v>
      </c>
      <c r="H92" s="143">
        <f t="shared" si="40"/>
        <v>5.8808135922807914</v>
      </c>
      <c r="I92" s="143">
        <f t="shared" si="38"/>
        <v>5.8806009675955888</v>
      </c>
      <c r="J92" s="120">
        <v>70.7</v>
      </c>
      <c r="K92" s="129">
        <f t="shared" si="45"/>
        <v>69.467138083163874</v>
      </c>
      <c r="L92" s="128">
        <f t="shared" si="52"/>
        <v>0.11783739459663645</v>
      </c>
      <c r="M92" s="124">
        <v>1.2</v>
      </c>
      <c r="N92" s="124">
        <f t="shared" si="41"/>
        <v>1200000</v>
      </c>
      <c r="O92" s="143">
        <f t="shared" si="42"/>
        <v>6.0791812460476251</v>
      </c>
      <c r="P92" s="145">
        <f t="shared" si="46"/>
        <v>6.0806575081717984</v>
      </c>
      <c r="Q92" s="120">
        <v>65.400000000000006</v>
      </c>
      <c r="R92" s="148">
        <f t="shared" si="47"/>
        <v>64.020868030264637</v>
      </c>
      <c r="S92" s="128">
        <f t="shared" si="53"/>
        <v>9.2783637840394562E-2</v>
      </c>
      <c r="T92" s="124">
        <v>3.22</v>
      </c>
      <c r="U92" s="124">
        <f t="shared" si="43"/>
        <v>3220000</v>
      </c>
      <c r="V92" s="143">
        <f t="shared" si="44"/>
        <v>6.5078558716958312</v>
      </c>
      <c r="W92" s="145">
        <f t="shared" si="48"/>
        <v>6.507620365546714</v>
      </c>
      <c r="X92" s="120">
        <v>54.2</v>
      </c>
      <c r="Y92" s="151">
        <f t="shared" si="49"/>
        <v>53.149388798582116</v>
      </c>
    </row>
    <row r="93" spans="1:25">
      <c r="A93" s="102">
        <v>30</v>
      </c>
      <c r="B93" s="103">
        <v>28.5</v>
      </c>
      <c r="C93" s="104">
        <f t="shared" si="54"/>
        <v>4.5359158781190176</v>
      </c>
      <c r="D93" s="105">
        <f t="shared" si="50"/>
        <v>1.4548448600085102</v>
      </c>
      <c r="E93" s="128">
        <f t="shared" si="51"/>
        <v>0.35243904220478828</v>
      </c>
      <c r="F93" s="124">
        <v>1.1000000000000001</v>
      </c>
      <c r="G93" s="124">
        <f t="shared" si="39"/>
        <v>1100000</v>
      </c>
      <c r="H93" s="143">
        <f t="shared" si="40"/>
        <v>6.0413926851582254</v>
      </c>
      <c r="I93" s="143">
        <f t="shared" si="38"/>
        <v>6.0366311852944046</v>
      </c>
      <c r="J93" s="120">
        <v>69.3</v>
      </c>
      <c r="K93" s="129">
        <f t="shared" si="45"/>
        <v>67.87051840111107</v>
      </c>
      <c r="L93" s="128">
        <f t="shared" si="52"/>
        <v>0.3222622522962526</v>
      </c>
      <c r="M93" s="124">
        <v>1.69</v>
      </c>
      <c r="N93" s="124">
        <f t="shared" si="41"/>
        <v>1690000</v>
      </c>
      <c r="O93" s="143">
        <f t="shared" si="42"/>
        <v>6.2278867046136739</v>
      </c>
      <c r="P93" s="145">
        <f t="shared" si="46"/>
        <v>6.2248670023027364</v>
      </c>
      <c r="Q93" s="120">
        <v>64</v>
      </c>
      <c r="R93" s="148">
        <f t="shared" si="47"/>
        <v>62.431809124490258</v>
      </c>
      <c r="S93" s="128">
        <f t="shared" si="53"/>
        <v>0.29720849554001072</v>
      </c>
      <c r="T93" s="124">
        <v>4.25</v>
      </c>
      <c r="U93" s="124">
        <f t="shared" si="43"/>
        <v>4250000</v>
      </c>
      <c r="V93" s="143">
        <f t="shared" si="44"/>
        <v>6.6283889300503116</v>
      </c>
      <c r="W93" s="145">
        <f t="shared" si="48"/>
        <v>6.6281361906534491</v>
      </c>
      <c r="X93" s="120">
        <v>52.9</v>
      </c>
      <c r="Y93" s="151">
        <f t="shared" si="49"/>
        <v>51.655631741832103</v>
      </c>
    </row>
    <row r="94" spans="1:25">
      <c r="A94" s="102">
        <v>30</v>
      </c>
      <c r="B94" s="103">
        <v>45.6</v>
      </c>
      <c r="C94" s="104">
        <f t="shared" si="54"/>
        <v>7.2574654049904277</v>
      </c>
      <c r="D94" s="116">
        <f t="shared" si="50"/>
        <v>1.658964842664435</v>
      </c>
      <c r="E94" s="128">
        <f t="shared" si="51"/>
        <v>0.55655902486071307</v>
      </c>
      <c r="F94" s="124">
        <v>1.58</v>
      </c>
      <c r="G94" s="124">
        <f t="shared" si="39"/>
        <v>1580000</v>
      </c>
      <c r="H94" s="143">
        <f t="shared" si="40"/>
        <v>6.1986570869544222</v>
      </c>
      <c r="I94" s="143">
        <f t="shared" si="38"/>
        <v>6.1886137113766599</v>
      </c>
      <c r="J94" s="120">
        <v>67.900000000000006</v>
      </c>
      <c r="K94" s="129">
        <f t="shared" si="45"/>
        <v>66.215823502694789</v>
      </c>
      <c r="L94" s="128">
        <f t="shared" si="52"/>
        <v>0.5263822349521774</v>
      </c>
      <c r="M94" s="124">
        <v>2.36</v>
      </c>
      <c r="N94" s="124">
        <f t="shared" si="41"/>
        <v>2360000</v>
      </c>
      <c r="O94" s="143">
        <f t="shared" si="42"/>
        <v>6.3729120029701063</v>
      </c>
      <c r="P94" s="145">
        <f t="shared" si="46"/>
        <v>6.3650905540016263</v>
      </c>
      <c r="Q94" s="120">
        <v>62.6</v>
      </c>
      <c r="R94" s="148">
        <f t="shared" si="47"/>
        <v>60.806989529010032</v>
      </c>
      <c r="S94" s="128">
        <f t="shared" si="53"/>
        <v>0.50132847819593551</v>
      </c>
      <c r="T94" s="124">
        <v>5.58</v>
      </c>
      <c r="U94" s="124">
        <f t="shared" si="43"/>
        <v>5580000</v>
      </c>
      <c r="V94" s="143">
        <f t="shared" si="44"/>
        <v>6.7466341989375787</v>
      </c>
      <c r="W94" s="145">
        <f t="shared" si="48"/>
        <v>6.7445520349247943</v>
      </c>
      <c r="X94" s="120">
        <v>51.6</v>
      </c>
      <c r="Y94" s="151">
        <f t="shared" si="49"/>
        <v>50.161813490943253</v>
      </c>
    </row>
    <row r="95" spans="1:25" ht="15.75" thickBot="1">
      <c r="A95" s="111">
        <v>30</v>
      </c>
      <c r="B95" s="112">
        <v>73</v>
      </c>
      <c r="C95" s="108">
        <f>B95/(2*PI())</f>
        <v>11.618310845708359</v>
      </c>
      <c r="D95" s="109">
        <f>LOG(B95)</f>
        <v>1.8633228601204559</v>
      </c>
      <c r="E95" s="130">
        <f t="shared" si="51"/>
        <v>0.76091704231673396</v>
      </c>
      <c r="F95" s="131">
        <v>2.2400000000000002</v>
      </c>
      <c r="G95" s="131">
        <f t="shared" si="39"/>
        <v>2240000</v>
      </c>
      <c r="H95" s="144">
        <f t="shared" si="40"/>
        <v>6.3502480183341632</v>
      </c>
      <c r="I95" s="144">
        <f t="shared" si="38"/>
        <v>6.3368095893339937</v>
      </c>
      <c r="J95" s="121">
        <v>66.3</v>
      </c>
      <c r="K95" s="139">
        <f t="shared" si="45"/>
        <v>64.498498508374496</v>
      </c>
      <c r="L95" s="130">
        <f t="shared" si="52"/>
        <v>0.73074025240819829</v>
      </c>
      <c r="M95" s="131">
        <v>3.26</v>
      </c>
      <c r="N95" s="131">
        <f t="shared" si="41"/>
        <v>3260000</v>
      </c>
      <c r="O95" s="144">
        <f t="shared" si="42"/>
        <v>6.5132176000679394</v>
      </c>
      <c r="P95" s="146">
        <f t="shared" si="46"/>
        <v>6.5016044659938146</v>
      </c>
      <c r="Q95" s="121">
        <v>61.1</v>
      </c>
      <c r="R95" s="157">
        <f t="shared" si="47"/>
        <v>59.14226511549932</v>
      </c>
      <c r="S95" s="130">
        <f t="shared" si="53"/>
        <v>0.7056864956519564</v>
      </c>
      <c r="T95" s="131">
        <v>7.27</v>
      </c>
      <c r="U95" s="131">
        <f t="shared" si="43"/>
        <v>7270000</v>
      </c>
      <c r="V95" s="144">
        <f t="shared" si="44"/>
        <v>6.8615344108590381</v>
      </c>
      <c r="W95" s="152">
        <f t="shared" si="48"/>
        <v>6.8571605337961126</v>
      </c>
      <c r="X95" s="121">
        <v>50.3</v>
      </c>
      <c r="Y95" s="153">
        <f t="shared" si="49"/>
        <v>48.664588808925203</v>
      </c>
    </row>
    <row r="96" spans="1:25">
      <c r="A96" s="99">
        <v>35</v>
      </c>
      <c r="B96" s="100">
        <v>0.1</v>
      </c>
      <c r="C96" s="114">
        <f>B96/(2*PI())</f>
        <v>1.5915494309189534E-2</v>
      </c>
      <c r="D96" s="101">
        <f>LOG(B96)</f>
        <v>-1</v>
      </c>
      <c r="E96" s="125">
        <f>D96+$AC$12</f>
        <v>-2.6148346585721405</v>
      </c>
      <c r="F96" s="126">
        <v>3.0200000000000001E-3</v>
      </c>
      <c r="G96" s="126">
        <f t="shared" si="39"/>
        <v>3020</v>
      </c>
      <c r="H96" s="142">
        <f t="shared" si="40"/>
        <v>3.4800069429571505</v>
      </c>
      <c r="I96" s="142">
        <f t="shared" si="38"/>
        <v>3.4704916563003594</v>
      </c>
      <c r="J96" s="123">
        <v>84.7</v>
      </c>
      <c r="K96" s="127">
        <f t="shared" si="45"/>
        <v>85.195709854595563</v>
      </c>
      <c r="L96" s="125">
        <f>D96+$AD$12</f>
        <v>-2.706957987291513</v>
      </c>
      <c r="M96" s="126">
        <v>5.96E-3</v>
      </c>
      <c r="N96" s="126">
        <f t="shared" si="41"/>
        <v>5960</v>
      </c>
      <c r="O96" s="142">
        <f t="shared" si="42"/>
        <v>3.7752462597402365</v>
      </c>
      <c r="P96" s="142">
        <f t="shared" si="46"/>
        <v>3.7542739392763433</v>
      </c>
      <c r="Q96" s="123">
        <v>81.3</v>
      </c>
      <c r="R96" s="150">
        <f t="shared" si="47"/>
        <v>81.980431041353327</v>
      </c>
      <c r="S96" s="154">
        <f>D96+$AE$12</f>
        <v>-2.6564165049843051</v>
      </c>
      <c r="T96" s="155">
        <v>4.2000000000000003E-2</v>
      </c>
      <c r="U96" s="155">
        <f t="shared" si="43"/>
        <v>42000</v>
      </c>
      <c r="V96" s="145">
        <f t="shared" si="44"/>
        <v>4.6232492903979008</v>
      </c>
      <c r="W96" s="145">
        <f t="shared" si="48"/>
        <v>4.5146298608043383</v>
      </c>
      <c r="X96" s="122">
        <v>70</v>
      </c>
      <c r="Y96" s="151">
        <f t="shared" si="49"/>
        <v>72.701092489660738</v>
      </c>
    </row>
    <row r="97" spans="1:25">
      <c r="A97" s="102">
        <v>35</v>
      </c>
      <c r="B97" s="103">
        <v>0.16</v>
      </c>
      <c r="C97" s="104">
        <f>B97/(2*PI())</f>
        <v>2.5464790894703257E-2</v>
      </c>
      <c r="D97" s="117">
        <f t="shared" ref="D97:D109" si="55">LOG(B97)</f>
        <v>-0.79588001734407521</v>
      </c>
      <c r="E97" s="128">
        <f t="shared" ref="E97:E110" si="56">D97+$AC$12</f>
        <v>-2.4107146759162159</v>
      </c>
      <c r="F97" s="124">
        <v>4.7200000000000002E-3</v>
      </c>
      <c r="G97" s="124">
        <f t="shared" si="39"/>
        <v>4720</v>
      </c>
      <c r="H97" s="143">
        <f t="shared" si="40"/>
        <v>3.673941998634088</v>
      </c>
      <c r="I97" s="143">
        <f t="shared" si="38"/>
        <v>3.6636560479004805</v>
      </c>
      <c r="J97" s="120">
        <v>83.8</v>
      </c>
      <c r="K97" s="129">
        <f t="shared" si="45"/>
        <v>84.401202857842307</v>
      </c>
      <c r="L97" s="128">
        <f t="shared" ref="L97:L110" si="57">D97+$AD$12</f>
        <v>-2.5028380046355885</v>
      </c>
      <c r="M97" s="124">
        <v>9.1299999999999992E-3</v>
      </c>
      <c r="N97" s="124">
        <f t="shared" si="41"/>
        <v>9130</v>
      </c>
      <c r="O97" s="143">
        <f t="shared" si="42"/>
        <v>3.9604707775342991</v>
      </c>
      <c r="P97" s="145">
        <f t="shared" si="46"/>
        <v>3.9403274074619823</v>
      </c>
      <c r="Q97" s="120">
        <v>80</v>
      </c>
      <c r="R97" s="148">
        <f t="shared" si="47"/>
        <v>80.937322957915626</v>
      </c>
      <c r="S97" s="128">
        <f t="shared" ref="S97:S110" si="58">D97+$AE$12</f>
        <v>-2.4522965223283801</v>
      </c>
      <c r="T97" s="124">
        <v>5.9900000000000002E-2</v>
      </c>
      <c r="U97" s="124">
        <f t="shared" si="43"/>
        <v>59900</v>
      </c>
      <c r="V97" s="143">
        <f t="shared" si="44"/>
        <v>4.7774268223893115</v>
      </c>
      <c r="W97" s="145">
        <f t="shared" si="48"/>
        <v>4.685889803848414</v>
      </c>
      <c r="X97" s="120">
        <v>68.7</v>
      </c>
      <c r="Y97" s="151">
        <f t="shared" si="49"/>
        <v>71.301294325924076</v>
      </c>
    </row>
    <row r="98" spans="1:25">
      <c r="A98" s="102">
        <v>35</v>
      </c>
      <c r="B98" s="103">
        <v>0.25600000000000001</v>
      </c>
      <c r="C98" s="115">
        <f>B98/(2*PI())</f>
        <v>4.074366543152521E-2</v>
      </c>
      <c r="D98" s="105">
        <f t="shared" si="55"/>
        <v>-0.59176003468815042</v>
      </c>
      <c r="E98" s="128">
        <f t="shared" si="56"/>
        <v>-2.2065946932602909</v>
      </c>
      <c r="F98" s="124">
        <v>7.3099999999999997E-3</v>
      </c>
      <c r="G98" s="124">
        <f t="shared" si="39"/>
        <v>7310</v>
      </c>
      <c r="H98" s="143">
        <f t="shared" si="40"/>
        <v>3.8639173769578603</v>
      </c>
      <c r="I98" s="143">
        <f t="shared" si="38"/>
        <v>3.8549668209049219</v>
      </c>
      <c r="J98" s="120">
        <v>82.8</v>
      </c>
      <c r="K98" s="129">
        <f t="shared" si="45"/>
        <v>83.548761857477686</v>
      </c>
      <c r="L98" s="128">
        <f t="shared" si="57"/>
        <v>-2.2987180219796635</v>
      </c>
      <c r="M98" s="124">
        <v>1.38E-2</v>
      </c>
      <c r="N98" s="124">
        <f t="shared" si="41"/>
        <v>13800</v>
      </c>
      <c r="O98" s="143">
        <f t="shared" si="42"/>
        <v>4.1398790864012369</v>
      </c>
      <c r="P98" s="145">
        <f t="shared" si="46"/>
        <v>4.1239726058040169</v>
      </c>
      <c r="Q98" s="120">
        <v>78.8</v>
      </c>
      <c r="R98" s="148">
        <f t="shared" si="47"/>
        <v>79.853921205129694</v>
      </c>
      <c r="S98" s="128">
        <f t="shared" si="58"/>
        <v>-2.2481765396724556</v>
      </c>
      <c r="T98" s="124">
        <v>8.5000000000000006E-2</v>
      </c>
      <c r="U98" s="124">
        <f t="shared" si="43"/>
        <v>85000</v>
      </c>
      <c r="V98" s="143">
        <f t="shared" si="44"/>
        <v>4.9294189257142929</v>
      </c>
      <c r="W98" s="145">
        <f t="shared" si="48"/>
        <v>4.8534867127053465</v>
      </c>
      <c r="X98" s="120">
        <v>67.5</v>
      </c>
      <c r="Y98" s="151">
        <f t="shared" si="49"/>
        <v>69.890787960101321</v>
      </c>
    </row>
    <row r="99" spans="1:25">
      <c r="A99" s="102">
        <v>35</v>
      </c>
      <c r="B99" s="103">
        <v>0.41099999999999998</v>
      </c>
      <c r="C99" s="104">
        <f>B99/(2*PI())</f>
        <v>6.5412681610768977E-2</v>
      </c>
      <c r="D99" s="105">
        <f t="shared" si="55"/>
        <v>-0.38615817812393083</v>
      </c>
      <c r="E99" s="128">
        <f t="shared" si="56"/>
        <v>-2.0009928366960712</v>
      </c>
      <c r="F99" s="124">
        <v>1.1299999999999999E-2</v>
      </c>
      <c r="G99" s="124">
        <f t="shared" si="39"/>
        <v>11300</v>
      </c>
      <c r="H99" s="143">
        <f t="shared" si="40"/>
        <v>4.0530784434834199</v>
      </c>
      <c r="I99" s="143">
        <f t="shared" si="38"/>
        <v>4.0456460033428439</v>
      </c>
      <c r="J99" s="120">
        <v>81.8</v>
      </c>
      <c r="K99" s="129">
        <f t="shared" si="45"/>
        <v>82.631380422059607</v>
      </c>
      <c r="L99" s="128">
        <f t="shared" si="57"/>
        <v>-2.0931161654154438</v>
      </c>
      <c r="M99" s="124">
        <v>2.0899999999999998E-2</v>
      </c>
      <c r="N99" s="124">
        <f t="shared" si="41"/>
        <v>20900</v>
      </c>
      <c r="O99" s="143">
        <f t="shared" si="42"/>
        <v>4.3201462861110542</v>
      </c>
      <c r="P99" s="145">
        <f t="shared" si="46"/>
        <v>4.306416911958288</v>
      </c>
      <c r="Q99" s="120">
        <v>77.599999999999994</v>
      </c>
      <c r="R99" s="148">
        <f t="shared" si="47"/>
        <v>78.722081100405092</v>
      </c>
      <c r="S99" s="128">
        <f t="shared" si="58"/>
        <v>-2.0425746831082359</v>
      </c>
      <c r="T99" s="124">
        <v>0.12</v>
      </c>
      <c r="U99" s="124">
        <f t="shared" si="43"/>
        <v>120000</v>
      </c>
      <c r="V99" s="143">
        <f t="shared" si="44"/>
        <v>5.0791812460476251</v>
      </c>
      <c r="W99" s="145">
        <f t="shared" si="48"/>
        <v>5.0185781935677625</v>
      </c>
      <c r="X99" s="120">
        <v>66.3</v>
      </c>
      <c r="Y99" s="151">
        <f t="shared" si="49"/>
        <v>68.459850020179331</v>
      </c>
    </row>
    <row r="100" spans="1:25">
      <c r="A100" s="102">
        <v>35</v>
      </c>
      <c r="B100" s="103">
        <v>0.65800000000000003</v>
      </c>
      <c r="C100" s="104">
        <f t="shared" ref="C100:C109" si="59">B100/(2*PI())</f>
        <v>0.10472395255446713</v>
      </c>
      <c r="D100" s="117">
        <f t="shared" si="55"/>
        <v>-0.18177410638604449</v>
      </c>
      <c r="E100" s="128">
        <f t="shared" si="56"/>
        <v>-1.796608764958185</v>
      </c>
      <c r="F100" s="124">
        <v>1.72E-2</v>
      </c>
      <c r="G100" s="124">
        <f t="shared" si="39"/>
        <v>17200</v>
      </c>
      <c r="H100" s="143">
        <f t="shared" si="40"/>
        <v>4.2355284469075487</v>
      </c>
      <c r="I100" s="143">
        <f t="shared" si="38"/>
        <v>4.23304008171886</v>
      </c>
      <c r="J100" s="120">
        <v>80.900000000000006</v>
      </c>
      <c r="K100" s="129">
        <f t="shared" si="45"/>
        <v>81.660806582290803</v>
      </c>
      <c r="L100" s="128">
        <f t="shared" si="57"/>
        <v>-1.8887320936775576</v>
      </c>
      <c r="M100" s="124">
        <v>3.1199999999999999E-2</v>
      </c>
      <c r="N100" s="124">
        <f t="shared" si="41"/>
        <v>31200</v>
      </c>
      <c r="O100" s="143">
        <f t="shared" si="42"/>
        <v>4.4941545940184424</v>
      </c>
      <c r="P100" s="145">
        <f t="shared" si="46"/>
        <v>4.4851607782299059</v>
      </c>
      <c r="Q100" s="120">
        <v>76.400000000000006</v>
      </c>
      <c r="R100" s="148">
        <f t="shared" si="47"/>
        <v>77.556745865076024</v>
      </c>
      <c r="S100" s="128">
        <f t="shared" si="58"/>
        <v>-1.8381906113703497</v>
      </c>
      <c r="T100" s="124">
        <v>0.16900000000000001</v>
      </c>
      <c r="U100" s="124">
        <f t="shared" si="43"/>
        <v>169000</v>
      </c>
      <c r="V100" s="143">
        <f t="shared" si="44"/>
        <v>5.2278867046136739</v>
      </c>
      <c r="W100" s="145">
        <f t="shared" si="48"/>
        <v>5.1789703059660068</v>
      </c>
      <c r="X100" s="120">
        <v>65.2</v>
      </c>
      <c r="Y100" s="151">
        <f t="shared" si="49"/>
        <v>67.027880304229242</v>
      </c>
    </row>
    <row r="101" spans="1:25">
      <c r="A101" s="102">
        <v>35</v>
      </c>
      <c r="B101" s="103">
        <v>1.05</v>
      </c>
      <c r="C101" s="104">
        <f t="shared" si="59"/>
        <v>0.16711269024649011</v>
      </c>
      <c r="D101" s="105">
        <f t="shared" si="55"/>
        <v>2.1189299069938092E-2</v>
      </c>
      <c r="E101" s="128">
        <f t="shared" si="56"/>
        <v>-1.5936453595022024</v>
      </c>
      <c r="F101" s="124">
        <v>2.63E-2</v>
      </c>
      <c r="G101" s="124">
        <f t="shared" si="39"/>
        <v>26300</v>
      </c>
      <c r="H101" s="143">
        <f t="shared" si="40"/>
        <v>4.419955748489758</v>
      </c>
      <c r="I101" s="143">
        <f t="shared" si="38"/>
        <v>4.4168609552469436</v>
      </c>
      <c r="J101" s="120">
        <v>79.8</v>
      </c>
      <c r="K101" s="129">
        <f t="shared" si="45"/>
        <v>80.638953513175352</v>
      </c>
      <c r="L101" s="128">
        <f t="shared" si="57"/>
        <v>-1.685768688221575</v>
      </c>
      <c r="M101" s="124">
        <v>4.6300000000000001E-2</v>
      </c>
      <c r="N101" s="124">
        <f t="shared" si="41"/>
        <v>46300</v>
      </c>
      <c r="O101" s="143">
        <f t="shared" si="42"/>
        <v>4.6655809910179533</v>
      </c>
      <c r="P101" s="145">
        <f t="shared" si="46"/>
        <v>4.6599797625424655</v>
      </c>
      <c r="Q101" s="120">
        <v>75.3</v>
      </c>
      <c r="R101" s="148">
        <f t="shared" si="47"/>
        <v>76.360005368689116</v>
      </c>
      <c r="S101" s="128">
        <f t="shared" si="58"/>
        <v>-1.6352272059143671</v>
      </c>
      <c r="T101" s="124">
        <v>0.23599999999999999</v>
      </c>
      <c r="U101" s="124">
        <f t="shared" si="43"/>
        <v>236000</v>
      </c>
      <c r="V101" s="143">
        <f t="shared" si="44"/>
        <v>5.3729120029701063</v>
      </c>
      <c r="W101" s="145">
        <f t="shared" si="48"/>
        <v>5.3345569138797444</v>
      </c>
      <c r="X101" s="120">
        <v>64.2</v>
      </c>
      <c r="Y101" s="151">
        <f t="shared" si="49"/>
        <v>65.597104624976581</v>
      </c>
    </row>
    <row r="102" spans="1:25">
      <c r="A102" s="102">
        <v>35</v>
      </c>
      <c r="B102" s="103">
        <v>1.69</v>
      </c>
      <c r="C102" s="104">
        <f t="shared" si="59"/>
        <v>0.26897185382530314</v>
      </c>
      <c r="D102" s="117">
        <f t="shared" si="55"/>
        <v>0.22788670461367352</v>
      </c>
      <c r="E102" s="128">
        <f t="shared" si="56"/>
        <v>-1.386947953958467</v>
      </c>
      <c r="F102" s="124">
        <v>3.9800000000000002E-2</v>
      </c>
      <c r="G102" s="124">
        <f t="shared" si="39"/>
        <v>39800</v>
      </c>
      <c r="H102" s="143">
        <f t="shared" si="40"/>
        <v>4.5998830720736876</v>
      </c>
      <c r="I102" s="143">
        <f t="shared" ref="I102:I133" si="60">$AC$20*E102^3+$AC$21*E102^2+$AC$22*E102+$AC$23</f>
        <v>4.6015906873707735</v>
      </c>
      <c r="J102" s="120">
        <v>78.900000000000006</v>
      </c>
      <c r="K102" s="129">
        <f t="shared" si="45"/>
        <v>79.538685758159119</v>
      </c>
      <c r="L102" s="128">
        <f t="shared" si="57"/>
        <v>-1.4790712826778396</v>
      </c>
      <c r="M102" s="124">
        <v>6.8400000000000002E-2</v>
      </c>
      <c r="N102" s="124">
        <f t="shared" si="41"/>
        <v>68400</v>
      </c>
      <c r="O102" s="143">
        <f t="shared" si="42"/>
        <v>4.8350561017201166</v>
      </c>
      <c r="P102" s="145">
        <f t="shared" si="46"/>
        <v>4.8351675460712062</v>
      </c>
      <c r="Q102" s="120">
        <v>74.2</v>
      </c>
      <c r="R102" s="148">
        <f t="shared" si="47"/>
        <v>75.100948560268677</v>
      </c>
      <c r="S102" s="128">
        <f t="shared" si="58"/>
        <v>-1.4285298003706317</v>
      </c>
      <c r="T102" s="124">
        <v>0.32900000000000001</v>
      </c>
      <c r="U102" s="124">
        <f t="shared" si="43"/>
        <v>329000</v>
      </c>
      <c r="V102" s="143">
        <f t="shared" si="44"/>
        <v>5.517195897949974</v>
      </c>
      <c r="W102" s="145">
        <f t="shared" si="48"/>
        <v>5.4892068080504304</v>
      </c>
      <c r="X102" s="120">
        <v>63.1</v>
      </c>
      <c r="Y102" s="151">
        <f t="shared" si="49"/>
        <v>64.131672069464912</v>
      </c>
    </row>
    <row r="103" spans="1:25">
      <c r="A103" s="102">
        <v>35</v>
      </c>
      <c r="B103" s="103">
        <v>2.7</v>
      </c>
      <c r="C103" s="104">
        <f t="shared" si="59"/>
        <v>0.42971834634811745</v>
      </c>
      <c r="D103" s="118">
        <f t="shared" si="55"/>
        <v>0.43136376415898736</v>
      </c>
      <c r="E103" s="128">
        <f t="shared" si="56"/>
        <v>-1.1834708944131531</v>
      </c>
      <c r="F103" s="124">
        <v>0.06</v>
      </c>
      <c r="G103" s="124">
        <f t="shared" si="39"/>
        <v>60000</v>
      </c>
      <c r="H103" s="143">
        <f t="shared" si="40"/>
        <v>4.7781512503836439</v>
      </c>
      <c r="I103" s="143">
        <f t="shared" si="60"/>
        <v>4.7808597401789257</v>
      </c>
      <c r="J103" s="120">
        <v>77.900000000000006</v>
      </c>
      <c r="K103" s="129">
        <f t="shared" si="45"/>
        <v>78.396616629624319</v>
      </c>
      <c r="L103" s="128">
        <f t="shared" si="57"/>
        <v>-1.2755942231325257</v>
      </c>
      <c r="M103" s="124">
        <v>0.10100000000000001</v>
      </c>
      <c r="N103" s="124">
        <f t="shared" si="41"/>
        <v>101000</v>
      </c>
      <c r="O103" s="143">
        <f t="shared" si="42"/>
        <v>5.0043213737826422</v>
      </c>
      <c r="P103" s="145">
        <f t="shared" si="46"/>
        <v>5.0047208042139584</v>
      </c>
      <c r="Q103" s="120">
        <v>73.2</v>
      </c>
      <c r="R103" s="148">
        <f t="shared" si="47"/>
        <v>73.821945390650711</v>
      </c>
      <c r="S103" s="128">
        <f t="shared" si="58"/>
        <v>-1.2250527408253178</v>
      </c>
      <c r="T103" s="124">
        <v>0.45500000000000002</v>
      </c>
      <c r="U103" s="124">
        <f t="shared" si="43"/>
        <v>455000</v>
      </c>
      <c r="V103" s="143">
        <f t="shared" si="44"/>
        <v>5.6580113966571126</v>
      </c>
      <c r="W103" s="145">
        <f t="shared" si="48"/>
        <v>5.6376837212795659</v>
      </c>
      <c r="X103" s="120">
        <v>62.1</v>
      </c>
      <c r="Y103" s="151">
        <f t="shared" si="49"/>
        <v>62.681483166281105</v>
      </c>
    </row>
    <row r="104" spans="1:25">
      <c r="A104" s="102">
        <v>35</v>
      </c>
      <c r="B104" s="103">
        <v>4.33</v>
      </c>
      <c r="C104" s="104">
        <f t="shared" si="59"/>
        <v>0.68914090358790681</v>
      </c>
      <c r="D104" s="105">
        <f t="shared" si="55"/>
        <v>0.63648789635336545</v>
      </c>
      <c r="E104" s="128">
        <f t="shared" si="56"/>
        <v>-0.97834676221877503</v>
      </c>
      <c r="F104" s="124">
        <v>8.9899999999999994E-2</v>
      </c>
      <c r="G104" s="124">
        <f t="shared" si="39"/>
        <v>89900</v>
      </c>
      <c r="H104" s="143">
        <f t="shared" si="40"/>
        <v>4.9537596917332287</v>
      </c>
      <c r="I104" s="143">
        <f t="shared" si="60"/>
        <v>4.9588401772896358</v>
      </c>
      <c r="J104" s="120">
        <v>76.900000000000006</v>
      </c>
      <c r="K104" s="129">
        <f t="shared" si="45"/>
        <v>77.185925155139785</v>
      </c>
      <c r="L104" s="128">
        <f t="shared" si="57"/>
        <v>-1.0704700909381475</v>
      </c>
      <c r="M104" s="124">
        <v>0.14699999999999999</v>
      </c>
      <c r="N104" s="124">
        <f t="shared" si="41"/>
        <v>147000</v>
      </c>
      <c r="O104" s="143">
        <f t="shared" si="42"/>
        <v>5.1673173347481764</v>
      </c>
      <c r="P104" s="145">
        <f t="shared" si="46"/>
        <v>5.1726298559228683</v>
      </c>
      <c r="Q104" s="120">
        <v>72.2</v>
      </c>
      <c r="R104" s="148">
        <f t="shared" si="47"/>
        <v>72.493019452708808</v>
      </c>
      <c r="S104" s="128">
        <f t="shared" si="58"/>
        <v>-1.0199286086309396</v>
      </c>
      <c r="T104" s="124">
        <v>0.628</v>
      </c>
      <c r="U104" s="124">
        <f t="shared" si="43"/>
        <v>628000</v>
      </c>
      <c r="V104" s="143">
        <f t="shared" si="44"/>
        <v>5.7979596437371965</v>
      </c>
      <c r="W104" s="145">
        <f t="shared" si="48"/>
        <v>5.7835639742390672</v>
      </c>
      <c r="X104" s="120">
        <v>61.1</v>
      </c>
      <c r="Y104" s="151">
        <f t="shared" si="49"/>
        <v>61.212567475627665</v>
      </c>
    </row>
    <row r="105" spans="1:25">
      <c r="A105" s="102">
        <v>35</v>
      </c>
      <c r="B105" s="103">
        <v>6.93</v>
      </c>
      <c r="C105" s="104">
        <f t="shared" si="59"/>
        <v>1.1029437556268347</v>
      </c>
      <c r="D105" s="105">
        <f t="shared" si="55"/>
        <v>0.84073323461180671</v>
      </c>
      <c r="E105" s="128">
        <f t="shared" si="56"/>
        <v>-0.77410142396033377</v>
      </c>
      <c r="F105" s="124">
        <v>0.13400000000000001</v>
      </c>
      <c r="G105" s="124">
        <f t="shared" si="39"/>
        <v>134000</v>
      </c>
      <c r="H105" s="143">
        <f t="shared" si="40"/>
        <v>5.1271047983648073</v>
      </c>
      <c r="I105" s="143">
        <f t="shared" si="60"/>
        <v>5.1331796939859702</v>
      </c>
      <c r="J105" s="120">
        <v>75.900000000000006</v>
      </c>
      <c r="K105" s="129">
        <f t="shared" si="45"/>
        <v>75.921002265642713</v>
      </c>
      <c r="L105" s="128">
        <f t="shared" si="57"/>
        <v>-0.86622475267970633</v>
      </c>
      <c r="M105" s="124">
        <v>0.214</v>
      </c>
      <c r="N105" s="124">
        <f t="shared" si="41"/>
        <v>214000</v>
      </c>
      <c r="O105" s="143">
        <f t="shared" si="42"/>
        <v>5.330413773349191</v>
      </c>
      <c r="P105" s="145">
        <f t="shared" si="46"/>
        <v>5.3367114867063457</v>
      </c>
      <c r="Q105" s="120">
        <v>71.2</v>
      </c>
      <c r="R105" s="148">
        <f t="shared" si="47"/>
        <v>71.130471656497051</v>
      </c>
      <c r="S105" s="128">
        <f t="shared" si="58"/>
        <v>-0.81568327037249844</v>
      </c>
      <c r="T105" s="124">
        <v>0.86199999999999999</v>
      </c>
      <c r="U105" s="124">
        <f t="shared" si="43"/>
        <v>862000</v>
      </c>
      <c r="V105" s="143">
        <f t="shared" si="44"/>
        <v>5.9355072658247128</v>
      </c>
      <c r="W105" s="145">
        <f t="shared" si="48"/>
        <v>5.9250109239446846</v>
      </c>
      <c r="X105" s="120">
        <v>60</v>
      </c>
      <c r="Y105" s="151">
        <f t="shared" si="49"/>
        <v>59.743601538189537</v>
      </c>
    </row>
    <row r="106" spans="1:25">
      <c r="A106" s="102">
        <v>35</v>
      </c>
      <c r="B106" s="103">
        <v>11.1</v>
      </c>
      <c r="C106" s="104">
        <f t="shared" si="59"/>
        <v>1.7666198683200383</v>
      </c>
      <c r="D106" s="105">
        <f t="shared" si="55"/>
        <v>1.0453229787866574</v>
      </c>
      <c r="E106" s="128">
        <f t="shared" si="56"/>
        <v>-0.56951167978548312</v>
      </c>
      <c r="F106" s="124">
        <v>0.19900000000000001</v>
      </c>
      <c r="G106" s="124">
        <f t="shared" si="39"/>
        <v>199000</v>
      </c>
      <c r="H106" s="143">
        <f t="shared" si="40"/>
        <v>5.2988530764097064</v>
      </c>
      <c r="I106" s="143">
        <f t="shared" si="60"/>
        <v>5.3047880733591191</v>
      </c>
      <c r="J106" s="120">
        <v>74.900000000000006</v>
      </c>
      <c r="K106" s="129">
        <f t="shared" si="45"/>
        <v>74.594321477116907</v>
      </c>
      <c r="L106" s="128">
        <f t="shared" si="57"/>
        <v>-0.66163500850485568</v>
      </c>
      <c r="M106" s="124">
        <v>0.31</v>
      </c>
      <c r="N106" s="124">
        <f t="shared" si="41"/>
        <v>310000</v>
      </c>
      <c r="O106" s="143">
        <f t="shared" si="42"/>
        <v>5.4913616938342731</v>
      </c>
      <c r="P106" s="145">
        <f t="shared" si="46"/>
        <v>5.4978616784757488</v>
      </c>
      <c r="Q106" s="120">
        <v>70.2</v>
      </c>
      <c r="R106" s="148">
        <f t="shared" si="47"/>
        <v>69.726455506872426</v>
      </c>
      <c r="S106" s="128">
        <f t="shared" si="58"/>
        <v>-0.61109352619764779</v>
      </c>
      <c r="T106" s="124">
        <v>1.18</v>
      </c>
      <c r="U106" s="124">
        <f t="shared" si="43"/>
        <v>1180000</v>
      </c>
      <c r="V106" s="143">
        <f t="shared" si="44"/>
        <v>6.071882007306125</v>
      </c>
      <c r="W106" s="145">
        <f t="shared" si="48"/>
        <v>6.0628676232427665</v>
      </c>
      <c r="X106" s="120">
        <v>58.9</v>
      </c>
      <c r="Y106" s="151">
        <f t="shared" si="49"/>
        <v>58.266441967772508</v>
      </c>
    </row>
    <row r="107" spans="1:25">
      <c r="A107" s="102">
        <v>35</v>
      </c>
      <c r="B107" s="103">
        <v>17.8</v>
      </c>
      <c r="C107" s="104">
        <f t="shared" si="59"/>
        <v>2.8329579870357371</v>
      </c>
      <c r="D107" s="105">
        <f t="shared" si="55"/>
        <v>1.2504200023088941</v>
      </c>
      <c r="E107" s="128">
        <f t="shared" si="56"/>
        <v>-0.36441465626324643</v>
      </c>
      <c r="F107" s="124">
        <v>0.29399999999999998</v>
      </c>
      <c r="G107" s="124">
        <f t="shared" si="39"/>
        <v>294000</v>
      </c>
      <c r="H107" s="143">
        <f t="shared" si="40"/>
        <v>5.4683473304121577</v>
      </c>
      <c r="I107" s="143">
        <f t="shared" si="60"/>
        <v>5.4736367535897674</v>
      </c>
      <c r="J107" s="120">
        <v>73.8</v>
      </c>
      <c r="K107" s="129">
        <f t="shared" si="45"/>
        <v>73.204268882258191</v>
      </c>
      <c r="L107" s="128">
        <f t="shared" si="57"/>
        <v>-0.45653798498261899</v>
      </c>
      <c r="M107" s="124">
        <v>0.44700000000000001</v>
      </c>
      <c r="N107" s="124">
        <f t="shared" si="41"/>
        <v>447000</v>
      </c>
      <c r="O107" s="143">
        <f t="shared" si="42"/>
        <v>5.6503075231319366</v>
      </c>
      <c r="P107" s="145">
        <f t="shared" si="46"/>
        <v>5.6560893419312022</v>
      </c>
      <c r="Q107" s="120">
        <v>69.099999999999994</v>
      </c>
      <c r="R107" s="148">
        <f t="shared" si="47"/>
        <v>68.279768484713443</v>
      </c>
      <c r="S107" s="128">
        <f t="shared" si="58"/>
        <v>-0.4059965026754111</v>
      </c>
      <c r="T107" s="124">
        <v>1.6</v>
      </c>
      <c r="U107" s="124">
        <f t="shared" si="43"/>
        <v>1600000</v>
      </c>
      <c r="V107" s="143">
        <f t="shared" si="44"/>
        <v>6.204119982655925</v>
      </c>
      <c r="W107" s="145">
        <f t="shared" si="48"/>
        <v>6.197200799871359</v>
      </c>
      <c r="X107" s="120">
        <v>57.8</v>
      </c>
      <c r="Y107" s="151">
        <f t="shared" si="49"/>
        <v>56.780509087218654</v>
      </c>
    </row>
    <row r="108" spans="1:25">
      <c r="A108" s="102">
        <v>35</v>
      </c>
      <c r="B108" s="103">
        <v>28.5</v>
      </c>
      <c r="C108" s="104">
        <f t="shared" si="59"/>
        <v>4.5359158781190176</v>
      </c>
      <c r="D108" s="105">
        <f t="shared" si="55"/>
        <v>1.4548448600085102</v>
      </c>
      <c r="E108" s="128">
        <f t="shared" si="56"/>
        <v>-0.15998979856363027</v>
      </c>
      <c r="F108" s="124">
        <v>0.433</v>
      </c>
      <c r="G108" s="124">
        <f t="shared" si="39"/>
        <v>433000</v>
      </c>
      <c r="H108" s="143">
        <f t="shared" si="40"/>
        <v>5.6364878963533656</v>
      </c>
      <c r="I108" s="143">
        <f t="shared" si="60"/>
        <v>5.6386128075566715</v>
      </c>
      <c r="J108" s="120">
        <v>72.599999999999994</v>
      </c>
      <c r="K108" s="129">
        <f t="shared" si="45"/>
        <v>71.758726236615928</v>
      </c>
      <c r="L108" s="128">
        <f t="shared" si="57"/>
        <v>-0.25211312728300284</v>
      </c>
      <c r="M108" s="124">
        <v>0.64100000000000001</v>
      </c>
      <c r="N108" s="124">
        <f t="shared" si="41"/>
        <v>641000</v>
      </c>
      <c r="O108" s="143">
        <f t="shared" si="42"/>
        <v>5.8068580295188177</v>
      </c>
      <c r="P108" s="145">
        <f t="shared" si="46"/>
        <v>5.8103895761503033</v>
      </c>
      <c r="Q108" s="120">
        <v>68</v>
      </c>
      <c r="R108" s="148">
        <f t="shared" si="47"/>
        <v>66.798936775330986</v>
      </c>
      <c r="S108" s="128">
        <f t="shared" si="58"/>
        <v>-0.20157164497579494</v>
      </c>
      <c r="T108" s="124">
        <v>2.15</v>
      </c>
      <c r="U108" s="124">
        <f t="shared" si="43"/>
        <v>2150000</v>
      </c>
      <c r="V108" s="143">
        <f t="shared" si="44"/>
        <v>6.3324384599156049</v>
      </c>
      <c r="W108" s="145">
        <f t="shared" si="48"/>
        <v>6.3272235858098602</v>
      </c>
      <c r="X108" s="120">
        <v>56.6</v>
      </c>
      <c r="Y108" s="151">
        <f t="shared" si="49"/>
        <v>55.294984045586183</v>
      </c>
    </row>
    <row r="109" spans="1:25">
      <c r="A109" s="102">
        <v>35</v>
      </c>
      <c r="B109" s="103">
        <v>45.6</v>
      </c>
      <c r="C109" s="104">
        <f t="shared" si="59"/>
        <v>7.2574654049904277</v>
      </c>
      <c r="D109" s="116">
        <f t="shared" si="55"/>
        <v>1.658964842664435</v>
      </c>
      <c r="E109" s="128">
        <f t="shared" si="56"/>
        <v>4.4130184092294522E-2</v>
      </c>
      <c r="F109" s="124">
        <v>0.63200000000000001</v>
      </c>
      <c r="G109" s="124">
        <f t="shared" si="39"/>
        <v>632000</v>
      </c>
      <c r="H109" s="143">
        <f t="shared" si="40"/>
        <v>5.8007170782823847</v>
      </c>
      <c r="I109" s="143">
        <f t="shared" si="60"/>
        <v>5.7998913229064923</v>
      </c>
      <c r="J109" s="120">
        <v>71.3</v>
      </c>
      <c r="K109" s="129">
        <f t="shared" si="45"/>
        <v>70.255342831666866</v>
      </c>
      <c r="L109" s="128">
        <f t="shared" si="57"/>
        <v>-4.7993144627078044E-2</v>
      </c>
      <c r="M109" s="124">
        <v>0.91300000000000003</v>
      </c>
      <c r="N109" s="124">
        <f t="shared" si="41"/>
        <v>913000</v>
      </c>
      <c r="O109" s="143">
        <f t="shared" si="42"/>
        <v>5.9604707775342991</v>
      </c>
      <c r="P109" s="145">
        <f t="shared" si="46"/>
        <v>5.9609654956702869</v>
      </c>
      <c r="Q109" s="120">
        <v>66.7</v>
      </c>
      <c r="R109" s="148">
        <f t="shared" si="47"/>
        <v>65.281737053411433</v>
      </c>
      <c r="S109" s="128">
        <f t="shared" si="58"/>
        <v>2.548337680129853E-3</v>
      </c>
      <c r="T109" s="124">
        <v>2.89</v>
      </c>
      <c r="U109" s="124">
        <f t="shared" si="43"/>
        <v>2890000</v>
      </c>
      <c r="V109" s="143">
        <f t="shared" si="44"/>
        <v>6.4608978427565482</v>
      </c>
      <c r="W109" s="145">
        <f t="shared" si="48"/>
        <v>6.4531783779690084</v>
      </c>
      <c r="X109" s="120">
        <v>55.4</v>
      </c>
      <c r="Y109" s="151">
        <f t="shared" si="49"/>
        <v>53.807856712701039</v>
      </c>
    </row>
    <row r="110" spans="1:25" ht="15.75" thickBot="1">
      <c r="A110" s="106">
        <v>35</v>
      </c>
      <c r="B110" s="107">
        <v>73</v>
      </c>
      <c r="C110" s="108">
        <f>B110/(2*PI())</f>
        <v>11.618310845708359</v>
      </c>
      <c r="D110" s="109">
        <f>LOG(B110)</f>
        <v>1.8633228601204559</v>
      </c>
      <c r="E110" s="130">
        <f t="shared" si="56"/>
        <v>0.24848820154831541</v>
      </c>
      <c r="F110" s="131">
        <v>0.91600000000000004</v>
      </c>
      <c r="G110" s="131">
        <f t="shared" si="39"/>
        <v>916000</v>
      </c>
      <c r="H110" s="144">
        <f t="shared" si="40"/>
        <v>5.96189547366785</v>
      </c>
      <c r="I110" s="144">
        <f t="shared" si="60"/>
        <v>5.9577578896491499</v>
      </c>
      <c r="J110" s="121">
        <v>69.8</v>
      </c>
      <c r="K110" s="139">
        <f t="shared" si="45"/>
        <v>68.68996601402705</v>
      </c>
      <c r="L110" s="130">
        <f t="shared" si="57"/>
        <v>0.15636487282894285</v>
      </c>
      <c r="M110" s="131">
        <v>1.29</v>
      </c>
      <c r="N110" s="131">
        <f t="shared" si="41"/>
        <v>1290000</v>
      </c>
      <c r="O110" s="144">
        <f t="shared" si="42"/>
        <v>6.1105897102992488</v>
      </c>
      <c r="P110" s="146">
        <f t="shared" si="46"/>
        <v>6.1081208020959554</v>
      </c>
      <c r="Q110" s="121">
        <v>65.400000000000006</v>
      </c>
      <c r="R110" s="157">
        <f t="shared" si="47"/>
        <v>63.724311652552316</v>
      </c>
      <c r="S110" s="130">
        <f t="shared" si="58"/>
        <v>0.20690635513615074</v>
      </c>
      <c r="T110" s="131">
        <v>3.85</v>
      </c>
      <c r="U110" s="131">
        <f t="shared" si="43"/>
        <v>3850000</v>
      </c>
      <c r="V110" s="144">
        <f t="shared" si="44"/>
        <v>6.585460729508501</v>
      </c>
      <c r="W110" s="152">
        <f t="shared" si="48"/>
        <v>6.5753831604022652</v>
      </c>
      <c r="X110" s="121">
        <v>54.2</v>
      </c>
      <c r="Y110" s="153">
        <f t="shared" si="49"/>
        <v>52.315800398834455</v>
      </c>
    </row>
    <row r="111" spans="1:25">
      <c r="A111" s="110">
        <v>40</v>
      </c>
      <c r="B111" s="113">
        <v>0.1</v>
      </c>
      <c r="C111" s="114">
        <f>B111/(2*PI())</f>
        <v>1.5915494309189534E-2</v>
      </c>
      <c r="D111" s="101">
        <f>LOG(B111)</f>
        <v>-1</v>
      </c>
      <c r="E111" s="125">
        <f>D111+$AC$13</f>
        <v>-3.0593707971556072</v>
      </c>
      <c r="F111" s="126">
        <v>1.1299999999999999E-3</v>
      </c>
      <c r="G111" s="126">
        <f t="shared" si="39"/>
        <v>1130</v>
      </c>
      <c r="H111" s="142">
        <f t="shared" si="40"/>
        <v>3.0530784434834195</v>
      </c>
      <c r="I111" s="142">
        <f t="shared" si="60"/>
        <v>3.0440978500217351</v>
      </c>
      <c r="J111" s="123">
        <v>86.6</v>
      </c>
      <c r="K111" s="127">
        <f t="shared" si="45"/>
        <v>86.726411086360784</v>
      </c>
      <c r="L111" s="125">
        <f>D111+$AD$13</f>
        <v>-3.1631095621642293</v>
      </c>
      <c r="M111" s="126">
        <v>2.2499999999999998E-3</v>
      </c>
      <c r="N111" s="126">
        <f t="shared" si="41"/>
        <v>2250</v>
      </c>
      <c r="O111" s="142">
        <f t="shared" si="42"/>
        <v>3.3521825181113627</v>
      </c>
      <c r="P111" s="142">
        <f t="shared" si="46"/>
        <v>3.3302929465038202</v>
      </c>
      <c r="Q111" s="123">
        <v>83.9</v>
      </c>
      <c r="R111" s="150">
        <f t="shared" si="47"/>
        <v>84.165044948001068</v>
      </c>
      <c r="S111" s="154">
        <f>D111+$AE$13</f>
        <v>-3.1782106471565665</v>
      </c>
      <c r="T111" s="155">
        <v>1.5900000000000001E-2</v>
      </c>
      <c r="U111" s="155">
        <f t="shared" si="43"/>
        <v>15900.000000000002</v>
      </c>
      <c r="V111" s="145">
        <f t="shared" si="44"/>
        <v>4.2013971243204518</v>
      </c>
      <c r="W111" s="145">
        <f t="shared" si="48"/>
        <v>4.0603161386103332</v>
      </c>
      <c r="X111" s="122">
        <v>74.3</v>
      </c>
      <c r="Y111" s="151">
        <f t="shared" si="49"/>
        <v>76.226421478099041</v>
      </c>
    </row>
    <row r="112" spans="1:25">
      <c r="A112" s="102">
        <v>40</v>
      </c>
      <c r="B112" s="103">
        <v>0.16</v>
      </c>
      <c r="C112" s="104">
        <f>B112/(2*PI())</f>
        <v>2.5464790894703257E-2</v>
      </c>
      <c r="D112" s="117">
        <f t="shared" ref="D112:D124" si="61">LOG(B112)</f>
        <v>-0.79588001734407521</v>
      </c>
      <c r="E112" s="128">
        <f t="shared" ref="E112:E125" si="62">D112+$AC$13</f>
        <v>-2.8552508144996827</v>
      </c>
      <c r="F112" s="124">
        <v>1.7799999999999999E-3</v>
      </c>
      <c r="G112" s="124">
        <f t="shared" si="39"/>
        <v>1780</v>
      </c>
      <c r="H112" s="143">
        <f t="shared" si="40"/>
        <v>3.2504200023088941</v>
      </c>
      <c r="I112" s="143">
        <f t="shared" si="60"/>
        <v>3.2407984213260645</v>
      </c>
      <c r="J112" s="120">
        <v>85.9</v>
      </c>
      <c r="K112" s="129">
        <f t="shared" si="45"/>
        <v>86.057440525521116</v>
      </c>
      <c r="L112" s="128">
        <f t="shared" ref="L112:L125" si="63">D112+$AD$13</f>
        <v>-2.9589895795083043</v>
      </c>
      <c r="M112" s="124">
        <v>3.49E-3</v>
      </c>
      <c r="N112" s="124">
        <f t="shared" si="41"/>
        <v>3490</v>
      </c>
      <c r="O112" s="143">
        <f t="shared" si="42"/>
        <v>3.5428254269591797</v>
      </c>
      <c r="P112" s="145">
        <f t="shared" si="46"/>
        <v>3.5213731151364258</v>
      </c>
      <c r="Q112" s="120">
        <v>82.9</v>
      </c>
      <c r="R112" s="148">
        <f t="shared" si="47"/>
        <v>83.212554377675559</v>
      </c>
      <c r="S112" s="128">
        <f t="shared" ref="S112:S125" si="64">D112+$AE$13</f>
        <v>-2.9740906645006415</v>
      </c>
      <c r="T112" s="124">
        <v>2.3099999999999999E-2</v>
      </c>
      <c r="U112" s="124">
        <f t="shared" si="43"/>
        <v>23100</v>
      </c>
      <c r="V112" s="143">
        <f t="shared" si="44"/>
        <v>4.363611979892144</v>
      </c>
      <c r="W112" s="145">
        <f t="shared" si="48"/>
        <v>4.2408541228911441</v>
      </c>
      <c r="X112" s="120">
        <v>72.900000000000006</v>
      </c>
      <c r="Y112" s="151">
        <f t="shared" si="49"/>
        <v>74.856838598057507</v>
      </c>
    </row>
    <row r="113" spans="1:25">
      <c r="A113" s="102">
        <v>40</v>
      </c>
      <c r="B113" s="103">
        <v>0.25600000000000001</v>
      </c>
      <c r="C113" s="115">
        <f>B113/(2*PI())</f>
        <v>4.074366543152521E-2</v>
      </c>
      <c r="D113" s="105">
        <f t="shared" si="61"/>
        <v>-0.59176003468815042</v>
      </c>
      <c r="E113" s="128">
        <f t="shared" si="62"/>
        <v>-2.6511308318437576</v>
      </c>
      <c r="F113" s="124">
        <v>2.8E-3</v>
      </c>
      <c r="G113" s="124">
        <f t="shared" si="39"/>
        <v>2800</v>
      </c>
      <c r="H113" s="143">
        <f t="shared" si="40"/>
        <v>3.4471580313422194</v>
      </c>
      <c r="I113" s="143">
        <f t="shared" si="60"/>
        <v>3.4359604732365647</v>
      </c>
      <c r="J113" s="120">
        <v>85</v>
      </c>
      <c r="K113" s="129">
        <f t="shared" si="45"/>
        <v>85.3309345178168</v>
      </c>
      <c r="L113" s="128">
        <f t="shared" si="63"/>
        <v>-2.7548695968523798</v>
      </c>
      <c r="M113" s="124">
        <v>5.3800000000000002E-3</v>
      </c>
      <c r="N113" s="124">
        <f t="shared" si="41"/>
        <v>5380</v>
      </c>
      <c r="O113" s="143">
        <f t="shared" si="42"/>
        <v>3.7307822756663893</v>
      </c>
      <c r="P113" s="145">
        <f t="shared" si="46"/>
        <v>3.7102645783546406</v>
      </c>
      <c r="Q113" s="120">
        <v>81.7</v>
      </c>
      <c r="R113" s="148">
        <f t="shared" si="47"/>
        <v>82.219416270042913</v>
      </c>
      <c r="S113" s="128">
        <f t="shared" si="64"/>
        <v>-2.769970681844717</v>
      </c>
      <c r="T113" s="124">
        <v>3.3399999999999999E-2</v>
      </c>
      <c r="U113" s="124">
        <f t="shared" si="43"/>
        <v>33400</v>
      </c>
      <c r="V113" s="143">
        <f t="shared" si="44"/>
        <v>4.5237464668115646</v>
      </c>
      <c r="W113" s="145">
        <f t="shared" si="48"/>
        <v>4.4177773325915757</v>
      </c>
      <c r="X113" s="120">
        <v>71.5</v>
      </c>
      <c r="Y113" s="151">
        <f t="shared" si="49"/>
        <v>73.474949348757676</v>
      </c>
    </row>
    <row r="114" spans="1:25">
      <c r="A114" s="102">
        <v>40</v>
      </c>
      <c r="B114" s="103">
        <v>0.41099999999999998</v>
      </c>
      <c r="C114" s="104">
        <f>B114/(2*PI())</f>
        <v>6.5412681610768977E-2</v>
      </c>
      <c r="D114" s="105">
        <f t="shared" si="61"/>
        <v>-0.38615817812393083</v>
      </c>
      <c r="E114" s="128">
        <f t="shared" si="62"/>
        <v>-2.4455289752795379</v>
      </c>
      <c r="F114" s="124">
        <v>4.3600000000000002E-3</v>
      </c>
      <c r="G114" s="124">
        <f t="shared" si="39"/>
        <v>4360</v>
      </c>
      <c r="H114" s="143">
        <f t="shared" si="40"/>
        <v>3.6394864892685859</v>
      </c>
      <c r="I114" s="143">
        <f t="shared" si="60"/>
        <v>3.6308374330139133</v>
      </c>
      <c r="J114" s="120">
        <v>84.1</v>
      </c>
      <c r="K114" s="129">
        <f t="shared" si="45"/>
        <v>84.540805247599522</v>
      </c>
      <c r="L114" s="128">
        <f t="shared" si="63"/>
        <v>-2.5492677402881601</v>
      </c>
      <c r="M114" s="124">
        <v>8.2199999999999999E-3</v>
      </c>
      <c r="N114" s="124">
        <f t="shared" si="41"/>
        <v>8220</v>
      </c>
      <c r="O114" s="143">
        <f t="shared" si="42"/>
        <v>3.9148718175400505</v>
      </c>
      <c r="P114" s="145">
        <f t="shared" si="46"/>
        <v>3.8982151975248103</v>
      </c>
      <c r="Q114" s="120">
        <v>80.5</v>
      </c>
      <c r="R114" s="148">
        <f t="shared" si="47"/>
        <v>81.178137377290696</v>
      </c>
      <c r="S114" s="128">
        <f t="shared" si="64"/>
        <v>-2.5643688252804973</v>
      </c>
      <c r="T114" s="124">
        <v>4.8000000000000001E-2</v>
      </c>
      <c r="U114" s="124">
        <f t="shared" si="43"/>
        <v>48000</v>
      </c>
      <c r="V114" s="143">
        <f t="shared" si="44"/>
        <v>4.6812412373755876</v>
      </c>
      <c r="W114" s="145">
        <f t="shared" si="48"/>
        <v>4.5923116079559607</v>
      </c>
      <c r="X114" s="120">
        <v>70.2</v>
      </c>
      <c r="Y114" s="151">
        <f t="shared" si="49"/>
        <v>72.071220667522141</v>
      </c>
    </row>
    <row r="115" spans="1:25">
      <c r="A115" s="102">
        <v>40</v>
      </c>
      <c r="B115" s="103">
        <v>0.65800000000000003</v>
      </c>
      <c r="C115" s="104">
        <f t="shared" ref="C115:C124" si="65">B115/(2*PI())</f>
        <v>0.10472395255446713</v>
      </c>
      <c r="D115" s="117">
        <f t="shared" si="61"/>
        <v>-0.18177410638604449</v>
      </c>
      <c r="E115" s="128">
        <f t="shared" si="62"/>
        <v>-2.2411449035416515</v>
      </c>
      <c r="F115" s="124">
        <v>6.7600000000000004E-3</v>
      </c>
      <c r="G115" s="124">
        <f t="shared" si="39"/>
        <v>6760</v>
      </c>
      <c r="H115" s="143">
        <f t="shared" si="40"/>
        <v>3.8299466959416359</v>
      </c>
      <c r="I115" s="143">
        <f t="shared" si="60"/>
        <v>3.8227212814281755</v>
      </c>
      <c r="J115" s="120">
        <v>83.2</v>
      </c>
      <c r="K115" s="129">
        <f t="shared" si="45"/>
        <v>83.697130634495764</v>
      </c>
      <c r="L115" s="128">
        <f t="shared" si="63"/>
        <v>-2.3448836685502736</v>
      </c>
      <c r="M115" s="124">
        <v>1.2500000000000001E-2</v>
      </c>
      <c r="N115" s="124">
        <f t="shared" si="41"/>
        <v>12500</v>
      </c>
      <c r="O115" s="143">
        <f t="shared" si="42"/>
        <v>4.0969100130080562</v>
      </c>
      <c r="P115" s="145">
        <f t="shared" si="46"/>
        <v>4.0826535515351523</v>
      </c>
      <c r="Q115" s="120">
        <v>79.400000000000006</v>
      </c>
      <c r="R115" s="148">
        <f t="shared" si="47"/>
        <v>80.102471116486512</v>
      </c>
      <c r="S115" s="128">
        <f t="shared" si="64"/>
        <v>-2.3599847535426108</v>
      </c>
      <c r="T115" s="124">
        <v>6.8699999999999997E-2</v>
      </c>
      <c r="U115" s="124">
        <f t="shared" si="43"/>
        <v>68700</v>
      </c>
      <c r="V115" s="143">
        <f t="shared" si="44"/>
        <v>4.8369567370595501</v>
      </c>
      <c r="W115" s="145">
        <f t="shared" si="48"/>
        <v>4.7621391136620463</v>
      </c>
      <c r="X115" s="120">
        <v>69</v>
      </c>
      <c r="Y115" s="151">
        <f t="shared" si="49"/>
        <v>70.664691970389811</v>
      </c>
    </row>
    <row r="116" spans="1:25">
      <c r="A116" s="102">
        <v>40</v>
      </c>
      <c r="B116" s="103">
        <v>1.05</v>
      </c>
      <c r="C116" s="104">
        <f t="shared" si="65"/>
        <v>0.16711269024649011</v>
      </c>
      <c r="D116" s="105">
        <f t="shared" si="61"/>
        <v>2.1189299069938092E-2</v>
      </c>
      <c r="E116" s="128">
        <f t="shared" si="62"/>
        <v>-2.038181498085669</v>
      </c>
      <c r="F116" s="124">
        <v>1.04E-2</v>
      </c>
      <c r="G116" s="124">
        <f t="shared" si="39"/>
        <v>10400</v>
      </c>
      <c r="H116" s="143">
        <f t="shared" si="40"/>
        <v>4.0170333392987807</v>
      </c>
      <c r="I116" s="143">
        <f t="shared" si="60"/>
        <v>4.0113133456018417</v>
      </c>
      <c r="J116" s="120">
        <v>82.3</v>
      </c>
      <c r="K116" s="129">
        <f t="shared" si="45"/>
        <v>82.801690152193075</v>
      </c>
      <c r="L116" s="128">
        <f t="shared" si="63"/>
        <v>-2.1419202630942911</v>
      </c>
      <c r="M116" s="124">
        <v>1.89E-2</v>
      </c>
      <c r="N116" s="124">
        <f t="shared" si="41"/>
        <v>18900</v>
      </c>
      <c r="O116" s="143">
        <f t="shared" si="42"/>
        <v>4.2764618041732438</v>
      </c>
      <c r="P116" s="145">
        <f t="shared" si="46"/>
        <v>4.2633452844609447</v>
      </c>
      <c r="Q116" s="120">
        <v>78.2</v>
      </c>
      <c r="R116" s="148">
        <f t="shared" si="47"/>
        <v>78.994425215181636</v>
      </c>
      <c r="S116" s="128">
        <f t="shared" si="64"/>
        <v>-2.1570213480866283</v>
      </c>
      <c r="T116" s="124">
        <v>9.7799999999999998E-2</v>
      </c>
      <c r="U116" s="124">
        <f t="shared" si="43"/>
        <v>97800</v>
      </c>
      <c r="V116" s="143">
        <f t="shared" si="44"/>
        <v>4.9903388547876011</v>
      </c>
      <c r="W116" s="145">
        <f t="shared" si="48"/>
        <v>4.9271434110597099</v>
      </c>
      <c r="X116" s="120">
        <v>67.8</v>
      </c>
      <c r="Y116" s="151">
        <f t="shared" si="49"/>
        <v>69.257594832750925</v>
      </c>
    </row>
    <row r="117" spans="1:25">
      <c r="A117" s="102">
        <v>40</v>
      </c>
      <c r="B117" s="103">
        <v>1.69</v>
      </c>
      <c r="C117" s="104">
        <f t="shared" si="65"/>
        <v>0.26897185382530314</v>
      </c>
      <c r="D117" s="117">
        <f t="shared" si="61"/>
        <v>0.22788670461367352</v>
      </c>
      <c r="E117" s="128">
        <f t="shared" si="62"/>
        <v>-1.8314840925419338</v>
      </c>
      <c r="F117" s="124">
        <v>1.6E-2</v>
      </c>
      <c r="G117" s="124">
        <f t="shared" si="39"/>
        <v>16000</v>
      </c>
      <c r="H117" s="143">
        <f t="shared" si="40"/>
        <v>4.204119982655925</v>
      </c>
      <c r="I117" s="143">
        <f t="shared" si="60"/>
        <v>4.2012222343845629</v>
      </c>
      <c r="J117" s="120">
        <v>81.3</v>
      </c>
      <c r="K117" s="129">
        <f t="shared" si="45"/>
        <v>81.83056564160141</v>
      </c>
      <c r="L117" s="128">
        <f t="shared" si="63"/>
        <v>-1.9352228575505559</v>
      </c>
      <c r="M117" s="124">
        <v>2.8400000000000002E-2</v>
      </c>
      <c r="N117" s="124">
        <f t="shared" si="41"/>
        <v>28400</v>
      </c>
      <c r="O117" s="143">
        <f t="shared" si="42"/>
        <v>4.453318340047038</v>
      </c>
      <c r="P117" s="145">
        <f t="shared" si="46"/>
        <v>4.4447369706353559</v>
      </c>
      <c r="Q117" s="120">
        <v>77.099999999999994</v>
      </c>
      <c r="R117" s="148">
        <f t="shared" si="47"/>
        <v>77.825335168872272</v>
      </c>
      <c r="S117" s="128">
        <f t="shared" si="64"/>
        <v>-1.9503239425428931</v>
      </c>
      <c r="T117" s="124">
        <v>0.13900000000000001</v>
      </c>
      <c r="U117" s="124">
        <f t="shared" si="43"/>
        <v>139000</v>
      </c>
      <c r="V117" s="143">
        <f t="shared" si="44"/>
        <v>5.143014800254095</v>
      </c>
      <c r="W117" s="145">
        <f t="shared" si="48"/>
        <v>5.0914332948326333</v>
      </c>
      <c r="X117" s="120">
        <v>66.8</v>
      </c>
      <c r="Y117" s="151">
        <f t="shared" si="49"/>
        <v>67.814652462833891</v>
      </c>
    </row>
    <row r="118" spans="1:25">
      <c r="A118" s="102">
        <v>40</v>
      </c>
      <c r="B118" s="103">
        <v>2.7</v>
      </c>
      <c r="C118" s="104">
        <f t="shared" si="65"/>
        <v>0.42971834634811745</v>
      </c>
      <c r="D118" s="118">
        <f t="shared" si="61"/>
        <v>0.43136376415898736</v>
      </c>
      <c r="E118" s="128">
        <f t="shared" si="62"/>
        <v>-1.6280070329966199</v>
      </c>
      <c r="F118" s="124">
        <v>2.4500000000000001E-2</v>
      </c>
      <c r="G118" s="124">
        <f t="shared" si="39"/>
        <v>24500</v>
      </c>
      <c r="H118" s="143">
        <f t="shared" si="40"/>
        <v>4.3891660843645326</v>
      </c>
      <c r="I118" s="143">
        <f t="shared" si="60"/>
        <v>4.3859053477411489</v>
      </c>
      <c r="J118" s="120">
        <v>80.400000000000006</v>
      </c>
      <c r="K118" s="129">
        <f t="shared" si="45"/>
        <v>80.816026889546563</v>
      </c>
      <c r="L118" s="128">
        <f t="shared" si="63"/>
        <v>-1.731745798005242</v>
      </c>
      <c r="M118" s="124">
        <v>4.2299999999999997E-2</v>
      </c>
      <c r="N118" s="124">
        <f t="shared" si="41"/>
        <v>42300</v>
      </c>
      <c r="O118" s="143">
        <f t="shared" si="42"/>
        <v>4.6263403673750423</v>
      </c>
      <c r="P118" s="145">
        <f t="shared" si="46"/>
        <v>4.6206173846265735</v>
      </c>
      <c r="Q118" s="120">
        <v>76</v>
      </c>
      <c r="R118" s="148">
        <f t="shared" si="47"/>
        <v>76.634542654089799</v>
      </c>
      <c r="S118" s="128">
        <f t="shared" si="64"/>
        <v>-1.7468468829975792</v>
      </c>
      <c r="T118" s="124">
        <v>0.19600000000000001</v>
      </c>
      <c r="U118" s="124">
        <f t="shared" si="43"/>
        <v>196000</v>
      </c>
      <c r="V118" s="143">
        <f t="shared" si="44"/>
        <v>5.2922560713564764</v>
      </c>
      <c r="W118" s="145">
        <f t="shared" si="48"/>
        <v>5.2494483421726983</v>
      </c>
      <c r="X118" s="120">
        <v>65.7</v>
      </c>
      <c r="Y118" s="151">
        <f t="shared" si="49"/>
        <v>66.385002665456554</v>
      </c>
    </row>
    <row r="119" spans="1:25">
      <c r="A119" s="102">
        <v>40</v>
      </c>
      <c r="B119" s="103">
        <v>4.33</v>
      </c>
      <c r="C119" s="104">
        <f t="shared" si="65"/>
        <v>0.68914090358790681</v>
      </c>
      <c r="D119" s="105">
        <f t="shared" si="61"/>
        <v>0.63648789635336545</v>
      </c>
      <c r="E119" s="128">
        <f t="shared" si="62"/>
        <v>-1.4228829008022417</v>
      </c>
      <c r="F119" s="124">
        <v>3.7199999999999997E-2</v>
      </c>
      <c r="G119" s="124">
        <f t="shared" si="39"/>
        <v>37200</v>
      </c>
      <c r="H119" s="143">
        <f t="shared" si="40"/>
        <v>4.5705429398818973</v>
      </c>
      <c r="I119" s="143">
        <f t="shared" si="60"/>
        <v>4.5696605997344912</v>
      </c>
      <c r="J119" s="120">
        <v>79.400000000000006</v>
      </c>
      <c r="K119" s="129">
        <f t="shared" si="45"/>
        <v>79.734298975270235</v>
      </c>
      <c r="L119" s="128">
        <f t="shared" si="63"/>
        <v>-1.5266216658108638</v>
      </c>
      <c r="M119" s="124">
        <v>6.2700000000000006E-2</v>
      </c>
      <c r="N119" s="124">
        <f t="shared" si="41"/>
        <v>62700.000000000007</v>
      </c>
      <c r="O119" s="143">
        <f t="shared" si="42"/>
        <v>4.7972675408307168</v>
      </c>
      <c r="P119" s="145">
        <f t="shared" si="46"/>
        <v>4.7951256479959818</v>
      </c>
      <c r="Q119" s="120">
        <v>75</v>
      </c>
      <c r="R119" s="148">
        <f t="shared" si="47"/>
        <v>75.394185480653718</v>
      </c>
      <c r="S119" s="128">
        <f t="shared" si="64"/>
        <v>-1.541722750803201</v>
      </c>
      <c r="T119" s="124">
        <v>0.27500000000000002</v>
      </c>
      <c r="U119" s="124">
        <f t="shared" si="43"/>
        <v>275000</v>
      </c>
      <c r="V119" s="143">
        <f t="shared" si="44"/>
        <v>5.4393326938302629</v>
      </c>
      <c r="W119" s="145">
        <f t="shared" si="48"/>
        <v>5.4049924768905173</v>
      </c>
      <c r="X119" s="120">
        <v>64.7</v>
      </c>
      <c r="Y119" s="151">
        <f t="shared" si="49"/>
        <v>64.935184886901055</v>
      </c>
    </row>
    <row r="120" spans="1:25">
      <c r="A120" s="102">
        <v>40</v>
      </c>
      <c r="B120" s="103">
        <v>6.93</v>
      </c>
      <c r="C120" s="104">
        <f t="shared" si="65"/>
        <v>1.1029437556268347</v>
      </c>
      <c r="D120" s="105">
        <f t="shared" si="61"/>
        <v>0.84073323461180671</v>
      </c>
      <c r="E120" s="128">
        <f t="shared" si="62"/>
        <v>-1.2186375625438006</v>
      </c>
      <c r="F120" s="124">
        <v>5.6099999999999997E-2</v>
      </c>
      <c r="G120" s="124">
        <f t="shared" si="39"/>
        <v>56100</v>
      </c>
      <c r="H120" s="143">
        <f t="shared" si="40"/>
        <v>4.7489628612561612</v>
      </c>
      <c r="I120" s="143">
        <f t="shared" si="60"/>
        <v>4.7500663558742389</v>
      </c>
      <c r="J120" s="120">
        <v>78.5</v>
      </c>
      <c r="K120" s="129">
        <f t="shared" si="45"/>
        <v>78.598187044489364</v>
      </c>
      <c r="L120" s="128">
        <f t="shared" si="63"/>
        <v>-1.3223763275524227</v>
      </c>
      <c r="M120" s="124">
        <v>9.2499999999999999E-2</v>
      </c>
      <c r="N120" s="124">
        <f t="shared" si="41"/>
        <v>92500</v>
      </c>
      <c r="O120" s="143">
        <f t="shared" si="42"/>
        <v>4.9661417327390325</v>
      </c>
      <c r="P120" s="145">
        <f t="shared" si="46"/>
        <v>4.9659985251875529</v>
      </c>
      <c r="Q120" s="120">
        <v>74</v>
      </c>
      <c r="R120" s="148">
        <f t="shared" si="47"/>
        <v>74.119471937208957</v>
      </c>
      <c r="S120" s="128">
        <f t="shared" si="64"/>
        <v>-1.3374774125447599</v>
      </c>
      <c r="T120" s="124">
        <v>0.38400000000000001</v>
      </c>
      <c r="U120" s="124">
        <f t="shared" si="43"/>
        <v>384000</v>
      </c>
      <c r="V120" s="143">
        <f t="shared" si="44"/>
        <v>5.5843312243675305</v>
      </c>
      <c r="W120" s="145">
        <f t="shared" si="48"/>
        <v>5.556110329148459</v>
      </c>
      <c r="X120" s="120">
        <v>63.7</v>
      </c>
      <c r="Y120" s="151">
        <f t="shared" si="49"/>
        <v>63.483631469058068</v>
      </c>
    </row>
    <row r="121" spans="1:25">
      <c r="A121" s="102">
        <v>40</v>
      </c>
      <c r="B121" s="103">
        <v>11.1</v>
      </c>
      <c r="C121" s="104">
        <f t="shared" si="65"/>
        <v>1.7666198683200383</v>
      </c>
      <c r="D121" s="105">
        <f t="shared" si="61"/>
        <v>1.0453229787866574</v>
      </c>
      <c r="E121" s="128">
        <f t="shared" si="62"/>
        <v>-1.0140478183689499</v>
      </c>
      <c r="F121" s="124">
        <v>8.4500000000000006E-2</v>
      </c>
      <c r="G121" s="124">
        <f t="shared" si="39"/>
        <v>84500</v>
      </c>
      <c r="H121" s="143">
        <f t="shared" si="40"/>
        <v>4.9268567089496926</v>
      </c>
      <c r="I121" s="143">
        <f t="shared" si="60"/>
        <v>4.928067488572256</v>
      </c>
      <c r="J121" s="120">
        <v>77.599999999999994</v>
      </c>
      <c r="K121" s="129">
        <f t="shared" si="45"/>
        <v>77.400934476725524</v>
      </c>
      <c r="L121" s="128">
        <f t="shared" si="63"/>
        <v>-1.117786583377572</v>
      </c>
      <c r="M121" s="124">
        <v>0.13600000000000001</v>
      </c>
      <c r="N121" s="124">
        <f t="shared" si="41"/>
        <v>136000</v>
      </c>
      <c r="O121" s="143">
        <f t="shared" si="42"/>
        <v>5.1335389083702179</v>
      </c>
      <c r="P121" s="145">
        <f t="shared" si="46"/>
        <v>5.1341718055557806</v>
      </c>
      <c r="Q121" s="120">
        <v>73.099999999999994</v>
      </c>
      <c r="R121" s="148">
        <f t="shared" si="47"/>
        <v>72.8030829502692</v>
      </c>
      <c r="S121" s="128">
        <f t="shared" si="64"/>
        <v>-1.1328876683699092</v>
      </c>
      <c r="T121" s="124">
        <v>0.53400000000000003</v>
      </c>
      <c r="U121" s="124">
        <f t="shared" si="43"/>
        <v>534000</v>
      </c>
      <c r="V121" s="143">
        <f t="shared" si="44"/>
        <v>5.7275412570285562</v>
      </c>
      <c r="W121" s="145">
        <f t="shared" si="48"/>
        <v>5.703702679610763</v>
      </c>
      <c r="X121" s="120">
        <v>62.7</v>
      </c>
      <c r="Y121" s="151">
        <f t="shared" si="49"/>
        <v>62.022309599556735</v>
      </c>
    </row>
    <row r="122" spans="1:25">
      <c r="A122" s="102">
        <v>40</v>
      </c>
      <c r="B122" s="103">
        <v>17.8</v>
      </c>
      <c r="C122" s="104">
        <f t="shared" si="65"/>
        <v>2.8329579870357371</v>
      </c>
      <c r="D122" s="105">
        <f t="shared" si="61"/>
        <v>1.2504200023088941</v>
      </c>
      <c r="E122" s="128">
        <f t="shared" si="62"/>
        <v>-0.80895079484671317</v>
      </c>
      <c r="F122" s="124">
        <v>0.127</v>
      </c>
      <c r="G122" s="124">
        <f t="shared" si="39"/>
        <v>127000</v>
      </c>
      <c r="H122" s="143">
        <f t="shared" si="40"/>
        <v>5.1038037209559572</v>
      </c>
      <c r="I122" s="143">
        <f t="shared" si="60"/>
        <v>5.1036425024435061</v>
      </c>
      <c r="J122" s="120">
        <v>76.599999999999994</v>
      </c>
      <c r="K122" s="129">
        <f t="shared" si="45"/>
        <v>76.14103290304287</v>
      </c>
      <c r="L122" s="128">
        <f t="shared" si="63"/>
        <v>-0.91268955985533529</v>
      </c>
      <c r="M122" s="124">
        <v>0.19900000000000001</v>
      </c>
      <c r="N122" s="124">
        <f t="shared" si="41"/>
        <v>199000</v>
      </c>
      <c r="O122" s="143">
        <f t="shared" si="42"/>
        <v>5.2988530764097064</v>
      </c>
      <c r="P122" s="145">
        <f t="shared" si="46"/>
        <v>5.299661368583962</v>
      </c>
      <c r="Q122" s="120">
        <v>72.099999999999994</v>
      </c>
      <c r="R122" s="148">
        <f t="shared" si="47"/>
        <v>71.443883540055012</v>
      </c>
      <c r="S122" s="128">
        <f t="shared" si="64"/>
        <v>-0.92779064484767249</v>
      </c>
      <c r="T122" s="124">
        <v>0.73899999999999999</v>
      </c>
      <c r="U122" s="124">
        <f t="shared" si="43"/>
        <v>739000</v>
      </c>
      <c r="V122" s="143">
        <f t="shared" si="44"/>
        <v>5.868644438394826</v>
      </c>
      <c r="W122" s="145">
        <f t="shared" si="48"/>
        <v>5.8478443093636407</v>
      </c>
      <c r="X122" s="120">
        <v>61.7</v>
      </c>
      <c r="Y122" s="151">
        <f t="shared" si="49"/>
        <v>60.550642181451003</v>
      </c>
    </row>
    <row r="123" spans="1:25">
      <c r="A123" s="102">
        <v>40</v>
      </c>
      <c r="B123" s="103">
        <v>28.5</v>
      </c>
      <c r="C123" s="104">
        <f t="shared" si="65"/>
        <v>4.5359158781190176</v>
      </c>
      <c r="D123" s="105">
        <f t="shared" si="61"/>
        <v>1.4548448600085102</v>
      </c>
      <c r="E123" s="128">
        <f t="shared" si="62"/>
        <v>-0.60452593714709701</v>
      </c>
      <c r="F123" s="124">
        <v>0.189</v>
      </c>
      <c r="G123" s="124">
        <f t="shared" si="39"/>
        <v>189000</v>
      </c>
      <c r="H123" s="143">
        <f t="shared" si="40"/>
        <v>5.2764618041732438</v>
      </c>
      <c r="I123" s="143">
        <f t="shared" si="60"/>
        <v>5.2756394065518952</v>
      </c>
      <c r="J123" s="120">
        <v>75.599999999999994</v>
      </c>
      <c r="K123" s="129">
        <f t="shared" si="45"/>
        <v>74.825615139192664</v>
      </c>
      <c r="L123" s="128">
        <f t="shared" si="63"/>
        <v>-0.70826470215571913</v>
      </c>
      <c r="M123" s="124">
        <v>0.28899999999999998</v>
      </c>
      <c r="N123" s="124">
        <f t="shared" si="41"/>
        <v>289000</v>
      </c>
      <c r="O123" s="143">
        <f t="shared" si="42"/>
        <v>5.4608978427565482</v>
      </c>
      <c r="P123" s="145">
        <f t="shared" si="46"/>
        <v>5.4614202857617009</v>
      </c>
      <c r="Q123" s="120">
        <v>71.2</v>
      </c>
      <c r="R123" s="148">
        <f t="shared" si="47"/>
        <v>70.049897209551531</v>
      </c>
      <c r="S123" s="128">
        <f t="shared" si="64"/>
        <v>-0.72336578714805633</v>
      </c>
      <c r="T123" s="124">
        <v>1.02</v>
      </c>
      <c r="U123" s="124">
        <f t="shared" si="43"/>
        <v>1020000</v>
      </c>
      <c r="V123" s="143">
        <f t="shared" si="44"/>
        <v>6.008600171761918</v>
      </c>
      <c r="W123" s="145">
        <f t="shared" si="48"/>
        <v>5.9876918865727378</v>
      </c>
      <c r="X123" s="120">
        <v>60.7</v>
      </c>
      <c r="Y123" s="151">
        <f t="shared" si="49"/>
        <v>59.077730269860403</v>
      </c>
    </row>
    <row r="124" spans="1:25">
      <c r="A124" s="102">
        <v>40</v>
      </c>
      <c r="B124" s="103">
        <v>45.6</v>
      </c>
      <c r="C124" s="104">
        <f t="shared" si="65"/>
        <v>7.2574654049904277</v>
      </c>
      <c r="D124" s="116">
        <f t="shared" si="61"/>
        <v>1.658964842664435</v>
      </c>
      <c r="E124" s="128">
        <f t="shared" si="62"/>
        <v>-0.40040595449117222</v>
      </c>
      <c r="F124" s="124">
        <v>0.28000000000000003</v>
      </c>
      <c r="G124" s="124">
        <f t="shared" si="39"/>
        <v>280000</v>
      </c>
      <c r="H124" s="143">
        <f t="shared" si="40"/>
        <v>5.4471580313422194</v>
      </c>
      <c r="I124" s="143">
        <f t="shared" si="60"/>
        <v>5.4442436358102144</v>
      </c>
      <c r="J124" s="120">
        <v>74.599999999999994</v>
      </c>
      <c r="K124" s="129">
        <f t="shared" si="45"/>
        <v>73.452561404843763</v>
      </c>
      <c r="L124" s="128">
        <f t="shared" si="63"/>
        <v>-0.50414471949979434</v>
      </c>
      <c r="M124" s="124">
        <v>0.41899999999999998</v>
      </c>
      <c r="N124" s="124">
        <f t="shared" si="41"/>
        <v>419000</v>
      </c>
      <c r="O124" s="143">
        <f t="shared" si="42"/>
        <v>5.6222140229662951</v>
      </c>
      <c r="P124" s="145">
        <f t="shared" si="46"/>
        <v>5.6196634929141052</v>
      </c>
      <c r="Q124" s="120">
        <v>70.099999999999994</v>
      </c>
      <c r="R124" s="148">
        <f t="shared" si="47"/>
        <v>68.619059214863753</v>
      </c>
      <c r="S124" s="128">
        <f t="shared" si="64"/>
        <v>-0.51924580449213154</v>
      </c>
      <c r="T124" s="124">
        <v>1.39</v>
      </c>
      <c r="U124" s="124">
        <f t="shared" si="43"/>
        <v>1390000</v>
      </c>
      <c r="V124" s="143">
        <f t="shared" si="44"/>
        <v>6.143014800254095</v>
      </c>
      <c r="W124" s="145">
        <f t="shared" si="48"/>
        <v>6.1235051131573188</v>
      </c>
      <c r="X124" s="120">
        <v>59.6</v>
      </c>
      <c r="Y124" s="151">
        <f t="shared" si="49"/>
        <v>57.601597895364378</v>
      </c>
    </row>
    <row r="125" spans="1:25" ht="15.75" thickBot="1">
      <c r="A125" s="111">
        <v>40</v>
      </c>
      <c r="B125" s="112">
        <v>73</v>
      </c>
      <c r="C125" s="108">
        <f>B125/(2*PI())</f>
        <v>11.618310845708359</v>
      </c>
      <c r="D125" s="109">
        <f>LOG(B125)</f>
        <v>1.8633228601204559</v>
      </c>
      <c r="E125" s="130">
        <f t="shared" si="62"/>
        <v>-0.19604793703515133</v>
      </c>
      <c r="F125" s="131">
        <v>0.41299999999999998</v>
      </c>
      <c r="G125" s="131">
        <f t="shared" si="39"/>
        <v>413000</v>
      </c>
      <c r="H125" s="144">
        <f t="shared" si="40"/>
        <v>5.6159500516564007</v>
      </c>
      <c r="I125" s="144">
        <f t="shared" si="60"/>
        <v>5.6097601099489349</v>
      </c>
      <c r="J125" s="121">
        <v>73.5</v>
      </c>
      <c r="K125" s="139">
        <f t="shared" si="45"/>
        <v>72.018065496113692</v>
      </c>
      <c r="L125" s="130">
        <f t="shared" si="63"/>
        <v>-0.29978670204377345</v>
      </c>
      <c r="M125" s="131">
        <v>0.60399999999999998</v>
      </c>
      <c r="N125" s="131">
        <f t="shared" si="41"/>
        <v>604000</v>
      </c>
      <c r="O125" s="144">
        <f t="shared" si="42"/>
        <v>5.7810369386211322</v>
      </c>
      <c r="P125" s="144">
        <f t="shared" si="46"/>
        <v>5.7747149768368233</v>
      </c>
      <c r="Q125" s="121">
        <v>69.099999999999994</v>
      </c>
      <c r="R125" s="156">
        <f t="shared" si="47"/>
        <v>67.147741764889119</v>
      </c>
      <c r="S125" s="130">
        <f t="shared" si="64"/>
        <v>-0.31488778703611064</v>
      </c>
      <c r="T125" s="131">
        <v>1.9</v>
      </c>
      <c r="U125" s="131">
        <f t="shared" si="43"/>
        <v>1900000</v>
      </c>
      <c r="V125" s="144">
        <f t="shared" si="44"/>
        <v>6.2787536009528289</v>
      </c>
      <c r="W125" s="152">
        <f t="shared" si="48"/>
        <v>6.2556281704995387</v>
      </c>
      <c r="X125" s="121">
        <v>58.4</v>
      </c>
      <c r="Y125" s="153">
        <f t="shared" si="49"/>
        <v>56.118948397856684</v>
      </c>
    </row>
    <row r="126" spans="1:25">
      <c r="A126" s="99">
        <v>45</v>
      </c>
      <c r="B126" s="100">
        <v>0.1</v>
      </c>
      <c r="C126" s="114">
        <f>B126/(2*PI())</f>
        <v>1.5915494309189534E-2</v>
      </c>
      <c r="D126" s="101">
        <f>LOG(B126)</f>
        <v>-1</v>
      </c>
      <c r="E126" s="125">
        <f>D126+$AC$14</f>
        <v>-3.4628018234561853</v>
      </c>
      <c r="F126" s="126">
        <v>4.4799999999999999E-4</v>
      </c>
      <c r="G126" s="126">
        <f t="shared" si="39"/>
        <v>448</v>
      </c>
      <c r="H126" s="142">
        <f t="shared" si="40"/>
        <v>2.651278013998144</v>
      </c>
      <c r="I126" s="142">
        <f t="shared" si="60"/>
        <v>2.6513695730458093</v>
      </c>
      <c r="J126" s="123">
        <v>88</v>
      </c>
      <c r="K126" s="127">
        <f t="shared" si="45"/>
        <v>87.880071618402084</v>
      </c>
      <c r="L126" s="125">
        <f>D126+$AD$14</f>
        <v>-3.5665405884648074</v>
      </c>
      <c r="M126" s="126">
        <v>8.83E-4</v>
      </c>
      <c r="N126" s="126">
        <f t="shared" si="41"/>
        <v>883</v>
      </c>
      <c r="O126" s="142">
        <f t="shared" si="42"/>
        <v>2.9459607035775686</v>
      </c>
      <c r="P126" s="145">
        <f t="shared" si="46"/>
        <v>2.9465795823304974</v>
      </c>
      <c r="Q126" s="123">
        <v>86.1</v>
      </c>
      <c r="R126" s="148">
        <f t="shared" si="47"/>
        <v>85.927408826146987</v>
      </c>
      <c r="S126" s="154">
        <f>D126+$AE$14</f>
        <v>-3.5816416734571446</v>
      </c>
      <c r="T126" s="155">
        <v>4.9300000000000004E-3</v>
      </c>
      <c r="U126" s="155">
        <f t="shared" si="43"/>
        <v>4930</v>
      </c>
      <c r="V126" s="145">
        <f t="shared" si="44"/>
        <v>3.6928469192772302</v>
      </c>
      <c r="W126" s="145">
        <f t="shared" si="48"/>
        <v>3.6929347123879062</v>
      </c>
      <c r="X126" s="122">
        <v>79</v>
      </c>
      <c r="Y126" s="151">
        <f t="shared" si="49"/>
        <v>78.894685592213492</v>
      </c>
    </row>
    <row r="127" spans="1:25">
      <c r="A127" s="102">
        <v>45</v>
      </c>
      <c r="B127" s="103">
        <v>0.16</v>
      </c>
      <c r="C127" s="104">
        <f>B127/(2*PI())</f>
        <v>2.5464790894703257E-2</v>
      </c>
      <c r="D127" s="117">
        <f t="shared" ref="D127:D139" si="66">LOG(B127)</f>
        <v>-0.79588001734407521</v>
      </c>
      <c r="E127" s="128">
        <f t="shared" ref="E127:E140" si="67">D127+$AC$14</f>
        <v>-3.2586818408002607</v>
      </c>
      <c r="F127" s="124">
        <v>7.1000000000000002E-4</v>
      </c>
      <c r="G127" s="124">
        <f t="shared" si="39"/>
        <v>710</v>
      </c>
      <c r="H127" s="143">
        <f t="shared" si="40"/>
        <v>2.8512583487190755</v>
      </c>
      <c r="I127" s="143">
        <f t="shared" si="60"/>
        <v>2.8506853609513487</v>
      </c>
      <c r="J127" s="120">
        <v>87.4</v>
      </c>
      <c r="K127" s="129">
        <f t="shared" si="45"/>
        <v>87.324278158086273</v>
      </c>
      <c r="L127" s="128">
        <f t="shared" ref="L127:L140" si="68">D127+$AD$14</f>
        <v>-3.3624206058088824</v>
      </c>
      <c r="M127" s="124">
        <v>1.39E-3</v>
      </c>
      <c r="N127" s="124">
        <f t="shared" si="41"/>
        <v>1390</v>
      </c>
      <c r="O127" s="143">
        <f t="shared" si="42"/>
        <v>3.143014800254095</v>
      </c>
      <c r="P127" s="145">
        <f t="shared" si="46"/>
        <v>3.1416966029288265</v>
      </c>
      <c r="Q127" s="120">
        <v>85.2</v>
      </c>
      <c r="R127" s="148">
        <f t="shared" si="47"/>
        <v>85.055721466763359</v>
      </c>
      <c r="S127" s="128">
        <f t="shared" ref="S127:S140" si="69">D127+$AE$14</f>
        <v>-3.3775216908012196</v>
      </c>
      <c r="T127" s="124">
        <v>7.3699999999999998E-3</v>
      </c>
      <c r="U127" s="124">
        <f t="shared" si="43"/>
        <v>7370</v>
      </c>
      <c r="V127" s="143">
        <f t="shared" si="44"/>
        <v>3.8674674878590514</v>
      </c>
      <c r="W127" s="145">
        <f t="shared" si="48"/>
        <v>3.8805615548433892</v>
      </c>
      <c r="X127" s="120">
        <v>77.599999999999994</v>
      </c>
      <c r="Y127" s="151">
        <f t="shared" si="49"/>
        <v>77.55126442633096</v>
      </c>
    </row>
    <row r="128" spans="1:25">
      <c r="A128" s="102">
        <v>45</v>
      </c>
      <c r="B128" s="103">
        <v>0.25600000000000001</v>
      </c>
      <c r="C128" s="115">
        <f>B128/(2*PI())</f>
        <v>4.074366543152521E-2</v>
      </c>
      <c r="D128" s="105">
        <f t="shared" si="66"/>
        <v>-0.59176003468815042</v>
      </c>
      <c r="E128" s="128">
        <f t="shared" si="67"/>
        <v>-3.0545618581443357</v>
      </c>
      <c r="F128" s="124">
        <v>1.1199999999999999E-3</v>
      </c>
      <c r="G128" s="124">
        <f t="shared" si="39"/>
        <v>1120</v>
      </c>
      <c r="H128" s="143">
        <f t="shared" si="40"/>
        <v>3.0492180226701815</v>
      </c>
      <c r="I128" s="143">
        <f t="shared" si="60"/>
        <v>3.0487485922529318</v>
      </c>
      <c r="J128" s="120">
        <v>86.8</v>
      </c>
      <c r="K128" s="129">
        <f t="shared" si="45"/>
        <v>86.711310954136223</v>
      </c>
      <c r="L128" s="128">
        <f t="shared" si="68"/>
        <v>-3.1583006231529578</v>
      </c>
      <c r="M128" s="124">
        <v>2.16E-3</v>
      </c>
      <c r="N128" s="124">
        <f t="shared" si="41"/>
        <v>2160</v>
      </c>
      <c r="O128" s="143">
        <f t="shared" si="42"/>
        <v>3.3344537511509307</v>
      </c>
      <c r="P128" s="145">
        <f t="shared" si="46"/>
        <v>3.3348191059834109</v>
      </c>
      <c r="Q128" s="120">
        <v>84.2</v>
      </c>
      <c r="R128" s="148">
        <f t="shared" si="47"/>
        <v>84.143073601047149</v>
      </c>
      <c r="S128" s="128">
        <f t="shared" si="69"/>
        <v>-3.173401708145295</v>
      </c>
      <c r="T128" s="124">
        <v>1.09E-2</v>
      </c>
      <c r="U128" s="124">
        <f t="shared" si="43"/>
        <v>10900</v>
      </c>
      <c r="V128" s="143">
        <f t="shared" si="44"/>
        <v>4.0374264979406238</v>
      </c>
      <c r="W128" s="145">
        <f t="shared" si="48"/>
        <v>4.0646109351777788</v>
      </c>
      <c r="X128" s="120">
        <v>76.099999999999994</v>
      </c>
      <c r="Y128" s="151">
        <f t="shared" si="49"/>
        <v>76.194301250215332</v>
      </c>
    </row>
    <row r="129" spans="1:25">
      <c r="A129" s="102">
        <v>45</v>
      </c>
      <c r="B129" s="103">
        <v>0.41099999999999998</v>
      </c>
      <c r="C129" s="104">
        <f>B129/(2*PI())</f>
        <v>6.5412681610768977E-2</v>
      </c>
      <c r="D129" s="105">
        <f t="shared" si="66"/>
        <v>-0.38615817812393083</v>
      </c>
      <c r="E129" s="128">
        <f t="shared" si="67"/>
        <v>-2.848960001580116</v>
      </c>
      <c r="F129" s="124">
        <v>1.7700000000000001E-3</v>
      </c>
      <c r="G129" s="124">
        <f t="shared" si="39"/>
        <v>1770</v>
      </c>
      <c r="H129" s="143">
        <f t="shared" si="40"/>
        <v>3.2479732663618068</v>
      </c>
      <c r="I129" s="143">
        <f t="shared" si="60"/>
        <v>3.2468368778378838</v>
      </c>
      <c r="J129" s="120">
        <v>86</v>
      </c>
      <c r="K129" s="129">
        <f t="shared" si="45"/>
        <v>86.035910410327148</v>
      </c>
      <c r="L129" s="128">
        <f t="shared" si="68"/>
        <v>-2.9526987665887381</v>
      </c>
      <c r="M129" s="124">
        <v>3.3600000000000001E-3</v>
      </c>
      <c r="N129" s="124">
        <f t="shared" si="41"/>
        <v>3360</v>
      </c>
      <c r="O129" s="143">
        <f t="shared" si="42"/>
        <v>3.5263392773898441</v>
      </c>
      <c r="P129" s="145">
        <f t="shared" si="46"/>
        <v>3.5272277892096371</v>
      </c>
      <c r="Q129" s="120">
        <v>83.2</v>
      </c>
      <c r="R129" s="148">
        <f t="shared" si="47"/>
        <v>83.182552909291985</v>
      </c>
      <c r="S129" s="128">
        <f t="shared" si="69"/>
        <v>-2.9677998515810753</v>
      </c>
      <c r="T129" s="124">
        <v>1.6199999999999999E-2</v>
      </c>
      <c r="U129" s="124">
        <f t="shared" si="43"/>
        <v>16200</v>
      </c>
      <c r="V129" s="143">
        <f t="shared" si="44"/>
        <v>4.2095150145426308</v>
      </c>
      <c r="W129" s="145">
        <f t="shared" si="48"/>
        <v>4.2463608356424576</v>
      </c>
      <c r="X129" s="120">
        <v>74.7</v>
      </c>
      <c r="Y129" s="151">
        <f t="shared" si="49"/>
        <v>74.814430471587073</v>
      </c>
    </row>
    <row r="130" spans="1:25">
      <c r="A130" s="102">
        <v>45</v>
      </c>
      <c r="B130" s="103">
        <v>0.65800000000000003</v>
      </c>
      <c r="C130" s="104">
        <f t="shared" ref="C130:C139" si="70">B130/(2*PI())</f>
        <v>0.10472395255446713</v>
      </c>
      <c r="D130" s="117">
        <f t="shared" si="66"/>
        <v>-0.18177410638604449</v>
      </c>
      <c r="E130" s="128">
        <f t="shared" si="67"/>
        <v>-2.6445759298422296</v>
      </c>
      <c r="F130" s="124">
        <v>2.7699999999999999E-3</v>
      </c>
      <c r="G130" s="124">
        <f t="shared" si="39"/>
        <v>2770</v>
      </c>
      <c r="H130" s="143">
        <f t="shared" si="40"/>
        <v>3.4424797690644486</v>
      </c>
      <c r="I130" s="143">
        <f t="shared" si="60"/>
        <v>3.4422005886546585</v>
      </c>
      <c r="J130" s="120">
        <v>85.2</v>
      </c>
      <c r="K130" s="129">
        <f t="shared" si="45"/>
        <v>85.306648702713801</v>
      </c>
      <c r="L130" s="128">
        <f t="shared" si="68"/>
        <v>-2.7483146948508517</v>
      </c>
      <c r="M130" s="124">
        <v>5.1799999999999997E-3</v>
      </c>
      <c r="N130" s="124">
        <f t="shared" si="41"/>
        <v>5180</v>
      </c>
      <c r="O130" s="143">
        <f t="shared" si="42"/>
        <v>3.7143297597452332</v>
      </c>
      <c r="P130" s="145">
        <f t="shared" si="46"/>
        <v>3.7162930727414794</v>
      </c>
      <c r="Q130" s="120">
        <v>82.1</v>
      </c>
      <c r="R130" s="148">
        <f t="shared" si="47"/>
        <v>82.186851802502517</v>
      </c>
      <c r="S130" s="128">
        <f t="shared" si="69"/>
        <v>-2.7634157798431889</v>
      </c>
      <c r="T130" s="124">
        <v>2.3699999999999999E-2</v>
      </c>
      <c r="U130" s="124">
        <f t="shared" si="43"/>
        <v>23700</v>
      </c>
      <c r="V130" s="143">
        <f t="shared" si="44"/>
        <v>4.3747483460101035</v>
      </c>
      <c r="W130" s="145">
        <f t="shared" si="48"/>
        <v>4.4233987486433399</v>
      </c>
      <c r="X130" s="120">
        <v>73.3</v>
      </c>
      <c r="Y130" s="151">
        <f t="shared" si="49"/>
        <v>73.430375835048835</v>
      </c>
    </row>
    <row r="131" spans="1:25">
      <c r="A131" s="102">
        <v>45</v>
      </c>
      <c r="B131" s="103">
        <v>1.05</v>
      </c>
      <c r="C131" s="104">
        <f t="shared" si="70"/>
        <v>0.16711269024649011</v>
      </c>
      <c r="D131" s="105">
        <f t="shared" si="66"/>
        <v>2.1189299069938092E-2</v>
      </c>
      <c r="E131" s="128">
        <f t="shared" si="67"/>
        <v>-2.441612524386247</v>
      </c>
      <c r="F131" s="124">
        <v>4.3099999999999996E-3</v>
      </c>
      <c r="G131" s="124">
        <f t="shared" si="39"/>
        <v>4310</v>
      </c>
      <c r="H131" s="143">
        <f t="shared" si="40"/>
        <v>3.6344772701607315</v>
      </c>
      <c r="I131" s="143">
        <f t="shared" si="60"/>
        <v>3.6345320476859468</v>
      </c>
      <c r="J131" s="120">
        <v>84.4</v>
      </c>
      <c r="K131" s="129">
        <f t="shared" si="45"/>
        <v>84.525184713429439</v>
      </c>
      <c r="L131" s="128">
        <f t="shared" si="68"/>
        <v>-2.5453512893948691</v>
      </c>
      <c r="M131" s="124">
        <v>7.9299999999999995E-3</v>
      </c>
      <c r="N131" s="124">
        <f t="shared" si="41"/>
        <v>7930</v>
      </c>
      <c r="O131" s="143">
        <f t="shared" si="42"/>
        <v>3.8992731873176036</v>
      </c>
      <c r="P131" s="145">
        <f t="shared" si="46"/>
        <v>3.9017722390144627</v>
      </c>
      <c r="Q131" s="120">
        <v>81</v>
      </c>
      <c r="R131" s="148">
        <f t="shared" si="47"/>
        <v>81.15790470496195</v>
      </c>
      <c r="S131" s="128">
        <f t="shared" si="69"/>
        <v>-2.5604523743872063</v>
      </c>
      <c r="T131" s="124">
        <v>3.4500000000000003E-2</v>
      </c>
      <c r="U131" s="124">
        <f t="shared" si="43"/>
        <v>34500</v>
      </c>
      <c r="V131" s="143">
        <f t="shared" si="44"/>
        <v>4.5378190950732744</v>
      </c>
      <c r="W131" s="145">
        <f t="shared" si="48"/>
        <v>4.595600353986832</v>
      </c>
      <c r="X131" s="120">
        <v>71.900000000000006</v>
      </c>
      <c r="Y131" s="151">
        <f t="shared" si="49"/>
        <v>72.044370588025259</v>
      </c>
    </row>
    <row r="132" spans="1:25">
      <c r="A132" s="102">
        <v>45</v>
      </c>
      <c r="B132" s="103">
        <v>1.69</v>
      </c>
      <c r="C132" s="104">
        <f t="shared" si="70"/>
        <v>0.26897185382530314</v>
      </c>
      <c r="D132" s="117">
        <f t="shared" si="66"/>
        <v>0.22788670461367352</v>
      </c>
      <c r="E132" s="128">
        <f t="shared" si="67"/>
        <v>-2.2349151188425118</v>
      </c>
      <c r="F132" s="124">
        <v>6.7000000000000002E-3</v>
      </c>
      <c r="G132" s="124">
        <f t="shared" si="39"/>
        <v>6700</v>
      </c>
      <c r="H132" s="143">
        <f t="shared" si="40"/>
        <v>3.8260748027008264</v>
      </c>
      <c r="I132" s="143">
        <f t="shared" si="60"/>
        <v>3.8285397079692287</v>
      </c>
      <c r="J132" s="120">
        <v>83.5</v>
      </c>
      <c r="K132" s="129">
        <f t="shared" si="45"/>
        <v>83.670501112855717</v>
      </c>
      <c r="L132" s="128">
        <f t="shared" si="68"/>
        <v>-2.3386538838511339</v>
      </c>
      <c r="M132" s="124">
        <v>1.21E-2</v>
      </c>
      <c r="N132" s="124">
        <f t="shared" si="41"/>
        <v>12100</v>
      </c>
      <c r="O132" s="143">
        <f t="shared" si="42"/>
        <v>4.0827853703164498</v>
      </c>
      <c r="P132" s="145">
        <f t="shared" si="46"/>
        <v>4.0882367591587592</v>
      </c>
      <c r="Q132" s="120">
        <v>79.8</v>
      </c>
      <c r="R132" s="148">
        <f t="shared" si="47"/>
        <v>80.069050651288237</v>
      </c>
      <c r="S132" s="128">
        <f t="shared" si="69"/>
        <v>-2.3537549688434711</v>
      </c>
      <c r="T132" s="124">
        <v>0.05</v>
      </c>
      <c r="U132" s="124">
        <f t="shared" si="43"/>
        <v>50000</v>
      </c>
      <c r="V132" s="143">
        <f t="shared" si="44"/>
        <v>4.6989700043360187</v>
      </c>
      <c r="W132" s="145">
        <f t="shared" si="48"/>
        <v>4.7672578726053523</v>
      </c>
      <c r="X132" s="120">
        <v>70.7</v>
      </c>
      <c r="Y132" s="151">
        <f t="shared" si="49"/>
        <v>70.621652546527031</v>
      </c>
    </row>
    <row r="133" spans="1:25">
      <c r="A133" s="102">
        <v>45</v>
      </c>
      <c r="B133" s="103">
        <v>2.7</v>
      </c>
      <c r="C133" s="104">
        <f t="shared" si="70"/>
        <v>0.42971834634811745</v>
      </c>
      <c r="D133" s="118">
        <f t="shared" si="66"/>
        <v>0.43136376415898736</v>
      </c>
      <c r="E133" s="128">
        <f t="shared" si="67"/>
        <v>-2.0314380592971979</v>
      </c>
      <c r="F133" s="124">
        <v>1.04E-2</v>
      </c>
      <c r="G133" s="124">
        <f t="shared" si="39"/>
        <v>10400</v>
      </c>
      <c r="H133" s="143">
        <f t="shared" si="40"/>
        <v>4.0170333392987807</v>
      </c>
      <c r="I133" s="143">
        <f t="shared" si="60"/>
        <v>4.0175441468468538</v>
      </c>
      <c r="J133" s="120">
        <v>82.6</v>
      </c>
      <c r="K133" s="129">
        <f t="shared" si="45"/>
        <v>82.77095139374714</v>
      </c>
      <c r="L133" s="128">
        <f t="shared" si="68"/>
        <v>-2.13517682430582</v>
      </c>
      <c r="M133" s="124">
        <v>1.83E-2</v>
      </c>
      <c r="N133" s="124">
        <f t="shared" si="41"/>
        <v>18300</v>
      </c>
      <c r="O133" s="143">
        <f t="shared" si="42"/>
        <v>4.2624510897304297</v>
      </c>
      <c r="P133" s="145">
        <f t="shared" si="46"/>
        <v>4.2693054658742327</v>
      </c>
      <c r="Q133" s="120">
        <v>78.7</v>
      </c>
      <c r="R133" s="148">
        <f t="shared" si="47"/>
        <v>78.95693059058155</v>
      </c>
      <c r="S133" s="128">
        <f t="shared" si="69"/>
        <v>-2.1502779092981572</v>
      </c>
      <c r="T133" s="124">
        <v>7.1999999999999995E-2</v>
      </c>
      <c r="U133" s="124">
        <f t="shared" si="43"/>
        <v>72000</v>
      </c>
      <c r="V133" s="143">
        <f t="shared" si="44"/>
        <v>4.8573324964312681</v>
      </c>
      <c r="W133" s="145">
        <f t="shared" si="48"/>
        <v>4.9325631382133945</v>
      </c>
      <c r="X133" s="120">
        <v>69.5</v>
      </c>
      <c r="Y133" s="151">
        <f t="shared" si="49"/>
        <v>69.210674396645103</v>
      </c>
    </row>
    <row r="134" spans="1:25">
      <c r="A134" s="102">
        <v>45</v>
      </c>
      <c r="B134" s="103">
        <v>4.33</v>
      </c>
      <c r="C134" s="104">
        <f t="shared" si="70"/>
        <v>0.68914090358790681</v>
      </c>
      <c r="D134" s="105">
        <f t="shared" si="66"/>
        <v>0.63648789635336545</v>
      </c>
      <c r="E134" s="128">
        <f t="shared" si="67"/>
        <v>-1.8263139271028197</v>
      </c>
      <c r="F134" s="124">
        <v>1.5900000000000001E-2</v>
      </c>
      <c r="G134" s="124">
        <f t="shared" si="39"/>
        <v>15900.000000000002</v>
      </c>
      <c r="H134" s="143">
        <f t="shared" si="40"/>
        <v>4.2013971243204518</v>
      </c>
      <c r="I134" s="143">
        <f t="shared" ref="I134:I170" si="71">$AC$20*E134^3+$AC$21*E134^2+$AC$22*E134+$AC$23</f>
        <v>4.2059433277498561</v>
      </c>
      <c r="J134" s="120">
        <v>81.7</v>
      </c>
      <c r="K134" s="129">
        <f t="shared" si="45"/>
        <v>81.805507110955972</v>
      </c>
      <c r="L134" s="128">
        <f t="shared" si="68"/>
        <v>-1.9300526921114418</v>
      </c>
      <c r="M134" s="124">
        <v>2.75E-2</v>
      </c>
      <c r="N134" s="124">
        <f t="shared" si="41"/>
        <v>27500</v>
      </c>
      <c r="O134" s="143">
        <f t="shared" si="42"/>
        <v>4.4393326938302629</v>
      </c>
      <c r="P134" s="145">
        <f t="shared" si="46"/>
        <v>4.4492393351371078</v>
      </c>
      <c r="Q134" s="120">
        <v>77.599999999999994</v>
      </c>
      <c r="R134" s="148">
        <f t="shared" si="47"/>
        <v>77.795567909131165</v>
      </c>
      <c r="S134" s="128">
        <f t="shared" si="69"/>
        <v>-1.945153777103779</v>
      </c>
      <c r="T134" s="124">
        <v>0.10299999999999999</v>
      </c>
      <c r="U134" s="124">
        <f t="shared" si="43"/>
        <v>103000</v>
      </c>
      <c r="V134" s="143">
        <f t="shared" si="44"/>
        <v>5.012837224705172</v>
      </c>
      <c r="W134" s="145">
        <f t="shared" si="48"/>
        <v>5.0954940320519064</v>
      </c>
      <c r="X134" s="120">
        <v>68.400000000000006</v>
      </c>
      <c r="Y134" s="151">
        <f t="shared" si="49"/>
        <v>67.778436587448894</v>
      </c>
    </row>
    <row r="135" spans="1:25">
      <c r="A135" s="102">
        <v>45</v>
      </c>
      <c r="B135" s="103">
        <v>6.93</v>
      </c>
      <c r="C135" s="104">
        <f t="shared" si="70"/>
        <v>1.1029437556268347</v>
      </c>
      <c r="D135" s="105">
        <f t="shared" si="66"/>
        <v>0.84073323461180671</v>
      </c>
      <c r="E135" s="128">
        <f t="shared" si="67"/>
        <v>-1.6220685888443787</v>
      </c>
      <c r="F135" s="124">
        <v>2.4299999999999999E-2</v>
      </c>
      <c r="G135" s="124">
        <f t="shared" ref="G135:G170" si="72">F135*10^6</f>
        <v>24300</v>
      </c>
      <c r="H135" s="143">
        <f t="shared" ref="H135:H170" si="73">LOG(G135)</f>
        <v>4.3856062735983121</v>
      </c>
      <c r="I135" s="143">
        <f t="shared" si="71"/>
        <v>4.3912600473393271</v>
      </c>
      <c r="J135" s="120">
        <v>80.8</v>
      </c>
      <c r="K135" s="129">
        <f t="shared" si="45"/>
        <v>80.785543555411877</v>
      </c>
      <c r="L135" s="128">
        <f t="shared" si="68"/>
        <v>-1.7258073538530008</v>
      </c>
      <c r="M135" s="124">
        <v>4.1200000000000001E-2</v>
      </c>
      <c r="N135" s="124">
        <f t="shared" ref="N135:N170" si="74">M135*10^6</f>
        <v>41200</v>
      </c>
      <c r="O135" s="143">
        <f t="shared" ref="O135:O170" si="75">LOG(N135)</f>
        <v>4.6148972160331345</v>
      </c>
      <c r="P135" s="145">
        <f t="shared" si="46"/>
        <v>4.62570941854087</v>
      </c>
      <c r="Q135" s="120">
        <v>76.599999999999994</v>
      </c>
      <c r="R135" s="148">
        <f t="shared" si="47"/>
        <v>76.599196401362278</v>
      </c>
      <c r="S135" s="128">
        <f t="shared" si="69"/>
        <v>-1.740908438845338</v>
      </c>
      <c r="T135" s="124">
        <v>0.14699999999999999</v>
      </c>
      <c r="U135" s="124">
        <f t="shared" ref="U135:U170" si="76">T135*10^6</f>
        <v>147000</v>
      </c>
      <c r="V135" s="143">
        <f t="shared" ref="V135:V170" si="77">LOG(U135)</f>
        <v>5.1673173347481764</v>
      </c>
      <c r="W135" s="145">
        <f t="shared" si="48"/>
        <v>5.2540044357086488</v>
      </c>
      <c r="X135" s="120">
        <v>67.400000000000006</v>
      </c>
      <c r="Y135" s="151">
        <f t="shared" si="49"/>
        <v>66.343148002117346</v>
      </c>
    </row>
    <row r="136" spans="1:25">
      <c r="A136" s="102">
        <v>45</v>
      </c>
      <c r="B136" s="103">
        <v>11.1</v>
      </c>
      <c r="C136" s="104">
        <f t="shared" si="70"/>
        <v>1.7666198683200383</v>
      </c>
      <c r="D136" s="105">
        <f t="shared" si="66"/>
        <v>1.0453229787866574</v>
      </c>
      <c r="E136" s="128">
        <f t="shared" si="67"/>
        <v>-1.4174788446695279</v>
      </c>
      <c r="F136" s="124">
        <v>3.7100000000000001E-2</v>
      </c>
      <c r="G136" s="124">
        <f t="shared" si="72"/>
        <v>37100</v>
      </c>
      <c r="H136" s="143">
        <f t="shared" si="73"/>
        <v>4.5693739096150461</v>
      </c>
      <c r="I136" s="143">
        <f t="shared" si="71"/>
        <v>4.5744674632619127</v>
      </c>
      <c r="J136" s="120">
        <v>79.900000000000006</v>
      </c>
      <c r="K136" s="129">
        <f t="shared" ref="K136:K170" si="78">$AF$20*E136^3+$AF$21*E136^2+$AF$22*E136+$AF$23</f>
        <v>79.704998280643636</v>
      </c>
      <c r="L136" s="128">
        <f t="shared" si="68"/>
        <v>-1.52121760967815</v>
      </c>
      <c r="M136" s="124">
        <v>6.13E-2</v>
      </c>
      <c r="N136" s="124">
        <f t="shared" si="74"/>
        <v>61300</v>
      </c>
      <c r="O136" s="143">
        <f t="shared" si="75"/>
        <v>4.7874604745184151</v>
      </c>
      <c r="P136" s="145">
        <f t="shared" ref="P136:P170" si="79">$AD$20*L136^3+$AD$21*L136^2+$AD$22*L136+$AD$23</f>
        <v>4.799684261839726</v>
      </c>
      <c r="Q136" s="120">
        <v>75.599999999999994</v>
      </c>
      <c r="R136" s="148">
        <f t="shared" ref="R136:R170" si="80">$AG$20*L136^3+$AG$21*L136^2+$AG$22*L136+$AG$23</f>
        <v>75.360967406711026</v>
      </c>
      <c r="S136" s="128">
        <f t="shared" si="69"/>
        <v>-1.5363186946704872</v>
      </c>
      <c r="T136" s="124">
        <v>0.20799999999999999</v>
      </c>
      <c r="U136" s="124">
        <f t="shared" si="76"/>
        <v>208000</v>
      </c>
      <c r="V136" s="143">
        <f t="shared" si="77"/>
        <v>5.318063334962762</v>
      </c>
      <c r="W136" s="145">
        <f t="shared" ref="W136:W170" si="81">$AE$20*S136^3+$AE$21*S136^2+$AE$22*S136+$AE$23</f>
        <v>5.4090392560067846</v>
      </c>
      <c r="X136" s="120">
        <v>66.400000000000006</v>
      </c>
      <c r="Y136" s="151">
        <f t="shared" ref="Y136:Y170" si="82">$AH$20*S136^3+$AH$21*S136^2+$AH$22*S136+$AH$23</f>
        <v>64.896878101384644</v>
      </c>
    </row>
    <row r="137" spans="1:25">
      <c r="A137" s="102">
        <v>45</v>
      </c>
      <c r="B137" s="103">
        <v>17.8</v>
      </c>
      <c r="C137" s="104">
        <f t="shared" si="70"/>
        <v>2.8329579870357371</v>
      </c>
      <c r="D137" s="105">
        <f t="shared" si="66"/>
        <v>1.2504200023088941</v>
      </c>
      <c r="E137" s="128">
        <f t="shared" si="67"/>
        <v>-1.2123818211472912</v>
      </c>
      <c r="F137" s="124">
        <v>5.62E-2</v>
      </c>
      <c r="G137" s="124">
        <f t="shared" si="72"/>
        <v>56200</v>
      </c>
      <c r="H137" s="143">
        <f t="shared" si="73"/>
        <v>4.7497363155690611</v>
      </c>
      <c r="I137" s="143">
        <f t="shared" si="71"/>
        <v>4.7555500191961571</v>
      </c>
      <c r="J137" s="120">
        <v>79</v>
      </c>
      <c r="K137" s="129">
        <f t="shared" si="78"/>
        <v>78.562458097734279</v>
      </c>
      <c r="L137" s="128">
        <f t="shared" si="68"/>
        <v>-1.3161205861559133</v>
      </c>
      <c r="M137" s="124">
        <v>9.0800000000000006E-2</v>
      </c>
      <c r="N137" s="124">
        <f t="shared" si="74"/>
        <v>90800</v>
      </c>
      <c r="O137" s="143">
        <f t="shared" si="75"/>
        <v>4.958085848521085</v>
      </c>
      <c r="P137" s="145">
        <f t="shared" si="79"/>
        <v>4.9711855816140336</v>
      </c>
      <c r="Q137" s="120">
        <v>74.7</v>
      </c>
      <c r="R137" s="148">
        <f t="shared" si="80"/>
        <v>74.079806204578972</v>
      </c>
      <c r="S137" s="128">
        <f t="shared" si="69"/>
        <v>-1.3312216711482505</v>
      </c>
      <c r="T137" s="124">
        <v>0.29399999999999998</v>
      </c>
      <c r="U137" s="124">
        <f t="shared" si="76"/>
        <v>294000</v>
      </c>
      <c r="V137" s="143">
        <f t="shared" si="77"/>
        <v>5.4683473304121577</v>
      </c>
      <c r="W137" s="145">
        <f t="shared" si="81"/>
        <v>5.5606794330933074</v>
      </c>
      <c r="X137" s="120">
        <v>65.400000000000006</v>
      </c>
      <c r="Y137" s="151">
        <f t="shared" si="82"/>
        <v>63.439054017768818</v>
      </c>
    </row>
    <row r="138" spans="1:25">
      <c r="A138" s="102">
        <v>45</v>
      </c>
      <c r="B138" s="103">
        <v>28.5</v>
      </c>
      <c r="C138" s="104">
        <f t="shared" si="70"/>
        <v>4.5359158781190176</v>
      </c>
      <c r="D138" s="105">
        <f t="shared" si="66"/>
        <v>1.4548448600085102</v>
      </c>
      <c r="E138" s="128">
        <f t="shared" si="67"/>
        <v>-1.007956963447675</v>
      </c>
      <c r="F138" s="124">
        <v>8.48E-2</v>
      </c>
      <c r="G138" s="124">
        <f t="shared" si="72"/>
        <v>84800</v>
      </c>
      <c r="H138" s="143">
        <f t="shared" si="73"/>
        <v>4.9283958522567142</v>
      </c>
      <c r="I138" s="143">
        <f t="shared" si="71"/>
        <v>4.9333237046637262</v>
      </c>
      <c r="J138" s="120">
        <v>78.099999999999994</v>
      </c>
      <c r="K138" s="129">
        <f t="shared" si="78"/>
        <v>77.364380476355407</v>
      </c>
      <c r="L138" s="128">
        <f t="shared" si="68"/>
        <v>-1.1116957284562972</v>
      </c>
      <c r="M138" s="124">
        <v>0.13400000000000001</v>
      </c>
      <c r="N138" s="124">
        <f t="shared" si="74"/>
        <v>134000</v>
      </c>
      <c r="O138" s="143">
        <f t="shared" si="75"/>
        <v>5.1271047983648073</v>
      </c>
      <c r="P138" s="145">
        <f t="shared" si="79"/>
        <v>5.1391316417598869</v>
      </c>
      <c r="Q138" s="120">
        <v>73.8</v>
      </c>
      <c r="R138" s="148">
        <f t="shared" si="80"/>
        <v>72.763287906324294</v>
      </c>
      <c r="S138" s="128">
        <f t="shared" si="69"/>
        <v>-1.1267968134486344</v>
      </c>
      <c r="T138" s="124">
        <v>0.41299999999999998</v>
      </c>
      <c r="U138" s="124">
        <f t="shared" si="76"/>
        <v>413000</v>
      </c>
      <c r="V138" s="143">
        <f t="shared" si="77"/>
        <v>5.6159500516564007</v>
      </c>
      <c r="W138" s="145">
        <f t="shared" si="81"/>
        <v>5.7080384681270449</v>
      </c>
      <c r="X138" s="120">
        <v>64.400000000000006</v>
      </c>
      <c r="Y138" s="151">
        <f t="shared" si="82"/>
        <v>61.978698699443882</v>
      </c>
    </row>
    <row r="139" spans="1:25">
      <c r="A139" s="102">
        <v>45</v>
      </c>
      <c r="B139" s="103">
        <v>45.6</v>
      </c>
      <c r="C139" s="104">
        <f t="shared" si="70"/>
        <v>7.2574654049904277</v>
      </c>
      <c r="D139" s="116">
        <f t="shared" si="66"/>
        <v>1.658964842664435</v>
      </c>
      <c r="E139" s="128">
        <f t="shared" si="67"/>
        <v>-0.80383698079175026</v>
      </c>
      <c r="F139" s="124">
        <v>0.127</v>
      </c>
      <c r="G139" s="124">
        <f t="shared" si="72"/>
        <v>127000</v>
      </c>
      <c r="H139" s="143">
        <f t="shared" si="73"/>
        <v>5.1038037209559572</v>
      </c>
      <c r="I139" s="143">
        <f t="shared" si="71"/>
        <v>5.1079822762557763</v>
      </c>
      <c r="J139" s="120">
        <v>77.2</v>
      </c>
      <c r="K139" s="129">
        <f t="shared" si="78"/>
        <v>76.108853859145569</v>
      </c>
      <c r="L139" s="128">
        <f t="shared" si="68"/>
        <v>-0.90757574580037237</v>
      </c>
      <c r="M139" s="124">
        <v>0.19600000000000001</v>
      </c>
      <c r="N139" s="124">
        <f t="shared" si="74"/>
        <v>196000</v>
      </c>
      <c r="O139" s="143">
        <f t="shared" si="75"/>
        <v>5.2922560713564764</v>
      </c>
      <c r="P139" s="145">
        <f t="shared" si="79"/>
        <v>5.3037470973930008</v>
      </c>
      <c r="Q139" s="120">
        <v>72.900000000000006</v>
      </c>
      <c r="R139" s="148">
        <f t="shared" si="80"/>
        <v>71.409489206897675</v>
      </c>
      <c r="S139" s="128">
        <f t="shared" si="69"/>
        <v>-0.92267683079270957</v>
      </c>
      <c r="T139" s="124">
        <v>0.57599999999999996</v>
      </c>
      <c r="U139" s="124">
        <f t="shared" si="76"/>
        <v>576000</v>
      </c>
      <c r="V139" s="143">
        <f t="shared" si="77"/>
        <v>5.7604224834232118</v>
      </c>
      <c r="W139" s="145">
        <f t="shared" si="81"/>
        <v>5.8513892904263534</v>
      </c>
      <c r="X139" s="120">
        <v>63.4</v>
      </c>
      <c r="Y139" s="151">
        <f t="shared" si="82"/>
        <v>60.513867627811798</v>
      </c>
    </row>
    <row r="140" spans="1:25" ht="15.75" thickBot="1">
      <c r="A140" s="106">
        <v>45</v>
      </c>
      <c r="B140" s="107">
        <v>73</v>
      </c>
      <c r="C140" s="108">
        <f>B140/(2*PI())</f>
        <v>11.618310845708359</v>
      </c>
      <c r="D140" s="109">
        <f>LOG(B140)</f>
        <v>1.8633228601204559</v>
      </c>
      <c r="E140" s="130">
        <f t="shared" si="67"/>
        <v>-0.59947896333572936</v>
      </c>
      <c r="F140" s="131">
        <v>0.19</v>
      </c>
      <c r="G140" s="131">
        <f t="shared" si="72"/>
        <v>190000</v>
      </c>
      <c r="H140" s="144">
        <f t="shared" si="73"/>
        <v>5.2787536009528289</v>
      </c>
      <c r="I140" s="144">
        <f t="shared" si="71"/>
        <v>5.2798466162060826</v>
      </c>
      <c r="J140" s="121">
        <v>76.2</v>
      </c>
      <c r="K140" s="139">
        <f t="shared" si="78"/>
        <v>74.792384458142223</v>
      </c>
      <c r="L140" s="130">
        <f t="shared" si="68"/>
        <v>-0.70321772834435148</v>
      </c>
      <c r="M140" s="131">
        <v>0.28699999999999998</v>
      </c>
      <c r="N140" s="131">
        <f t="shared" si="74"/>
        <v>287000</v>
      </c>
      <c r="O140" s="144">
        <f t="shared" si="75"/>
        <v>5.4578818967339924</v>
      </c>
      <c r="P140" s="144">
        <f t="shared" si="79"/>
        <v>5.4653727884841761</v>
      </c>
      <c r="Q140" s="121">
        <v>72</v>
      </c>
      <c r="R140" s="156">
        <f t="shared" si="80"/>
        <v>70.014987374972776</v>
      </c>
      <c r="S140" s="130">
        <f t="shared" si="69"/>
        <v>-0.71831881333668868</v>
      </c>
      <c r="T140" s="131">
        <v>0.80100000000000005</v>
      </c>
      <c r="U140" s="131">
        <f t="shared" si="76"/>
        <v>801000</v>
      </c>
      <c r="V140" s="144">
        <f t="shared" si="77"/>
        <v>5.9036325160842376</v>
      </c>
      <c r="W140" s="152">
        <f t="shared" si="81"/>
        <v>5.991096111213591</v>
      </c>
      <c r="X140" s="121">
        <v>62.3</v>
      </c>
      <c r="Y140" s="153">
        <f t="shared" si="82"/>
        <v>59.041294808966384</v>
      </c>
    </row>
    <row r="141" spans="1:25">
      <c r="A141" s="110">
        <v>50</v>
      </c>
      <c r="B141" s="113">
        <v>0.1</v>
      </c>
      <c r="C141" s="114">
        <f>B141/(2*PI())</f>
        <v>1.5915494309189534E-2</v>
      </c>
      <c r="D141" s="101">
        <f>LOG(B141)</f>
        <v>-1</v>
      </c>
      <c r="E141" s="125">
        <f>D141+$AC$15</f>
        <v>-3.8407360875773788</v>
      </c>
      <c r="F141" s="126">
        <v>1.8900000000000001E-4</v>
      </c>
      <c r="G141" s="126">
        <f t="shared" si="72"/>
        <v>189</v>
      </c>
      <c r="H141" s="142">
        <f t="shared" si="73"/>
        <v>2.2764618041732443</v>
      </c>
      <c r="I141" s="142">
        <f t="shared" si="71"/>
        <v>2.2795142237996031</v>
      </c>
      <c r="J141" s="123">
        <v>88.9</v>
      </c>
      <c r="K141" s="127">
        <f t="shared" si="78"/>
        <v>88.758830191376489</v>
      </c>
      <c r="L141" s="125">
        <f>D141+$AD$15</f>
        <v>-3.9602318797731191</v>
      </c>
      <c r="M141" s="126">
        <v>3.6400000000000001E-4</v>
      </c>
      <c r="N141" s="126">
        <f t="shared" si="74"/>
        <v>364</v>
      </c>
      <c r="O141" s="142">
        <f t="shared" si="75"/>
        <v>2.5611013836490559</v>
      </c>
      <c r="P141" s="145">
        <f t="shared" si="79"/>
        <v>2.5649827100329281</v>
      </c>
      <c r="Q141" s="123">
        <v>87.7</v>
      </c>
      <c r="R141" s="148">
        <f t="shared" si="80"/>
        <v>87.492381344542622</v>
      </c>
      <c r="S141" s="154">
        <f>D141+$AE$15</f>
        <v>-4.0093943113741046</v>
      </c>
      <c r="T141" s="155">
        <v>2E-3</v>
      </c>
      <c r="U141" s="155">
        <f t="shared" si="76"/>
        <v>2000</v>
      </c>
      <c r="V141" s="145">
        <f t="shared" si="77"/>
        <v>3.3010299956639813</v>
      </c>
      <c r="W141" s="145">
        <f t="shared" si="81"/>
        <v>3.2882249053956154</v>
      </c>
      <c r="X141" s="122">
        <v>82.1</v>
      </c>
      <c r="Y141" s="151">
        <f t="shared" si="82"/>
        <v>81.663258479016179</v>
      </c>
    </row>
    <row r="142" spans="1:25">
      <c r="A142" s="102">
        <v>50</v>
      </c>
      <c r="B142" s="103">
        <v>0.16</v>
      </c>
      <c r="C142" s="104">
        <f>B142/(2*PI())</f>
        <v>2.5464790894703257E-2</v>
      </c>
      <c r="D142" s="117">
        <f t="shared" ref="D142:D154" si="83">LOG(B142)</f>
        <v>-0.79588001734407521</v>
      </c>
      <c r="E142" s="128">
        <f t="shared" ref="E142:E155" si="84">D142+$AC$15</f>
        <v>-3.6366161049214538</v>
      </c>
      <c r="F142" s="124">
        <v>3.01E-4</v>
      </c>
      <c r="G142" s="124">
        <f t="shared" si="72"/>
        <v>301</v>
      </c>
      <c r="H142" s="143">
        <f t="shared" si="73"/>
        <v>2.4785664955938436</v>
      </c>
      <c r="I142" s="143">
        <f t="shared" si="71"/>
        <v>2.4807672096116651</v>
      </c>
      <c r="J142" s="120">
        <v>88.6</v>
      </c>
      <c r="K142" s="129">
        <f t="shared" si="78"/>
        <v>88.308412519128396</v>
      </c>
      <c r="L142" s="128">
        <f t="shared" ref="L142:L155" si="85">D142+$AD$15</f>
        <v>-3.7561118971171945</v>
      </c>
      <c r="M142" s="124">
        <v>5.7600000000000001E-4</v>
      </c>
      <c r="N142" s="124">
        <f t="shared" si="74"/>
        <v>576</v>
      </c>
      <c r="O142" s="143">
        <f t="shared" si="75"/>
        <v>2.7604224834232118</v>
      </c>
      <c r="P142" s="145">
        <f t="shared" si="79"/>
        <v>2.7636691099645869</v>
      </c>
      <c r="Q142" s="120">
        <v>87</v>
      </c>
      <c r="R142" s="148">
        <f t="shared" si="80"/>
        <v>86.700142768962081</v>
      </c>
      <c r="S142" s="128">
        <f t="shared" ref="S142:S155" si="86">D142+$AE$15</f>
        <v>-3.8052743287181796</v>
      </c>
      <c r="T142" s="124">
        <v>3.0599999999999998E-3</v>
      </c>
      <c r="U142" s="124">
        <f t="shared" si="76"/>
        <v>3060</v>
      </c>
      <c r="V142" s="143">
        <f t="shared" si="77"/>
        <v>3.4857214264815801</v>
      </c>
      <c r="W142" s="145">
        <f t="shared" si="81"/>
        <v>3.4832874226683916</v>
      </c>
      <c r="X142" s="120">
        <v>80.8</v>
      </c>
      <c r="Y142" s="151">
        <f t="shared" si="82"/>
        <v>80.350243691809624</v>
      </c>
    </row>
    <row r="143" spans="1:25">
      <c r="A143" s="102">
        <v>50</v>
      </c>
      <c r="B143" s="103">
        <v>0.25600000000000001</v>
      </c>
      <c r="C143" s="115">
        <f>B143/(2*PI())</f>
        <v>4.074366543152521E-2</v>
      </c>
      <c r="D143" s="105">
        <f t="shared" si="83"/>
        <v>-0.59176003468815042</v>
      </c>
      <c r="E143" s="128">
        <f t="shared" si="84"/>
        <v>-3.4324961222655292</v>
      </c>
      <c r="F143" s="124">
        <v>4.7899999999999999E-4</v>
      </c>
      <c r="G143" s="124">
        <f t="shared" si="72"/>
        <v>479</v>
      </c>
      <c r="H143" s="143">
        <f t="shared" si="73"/>
        <v>2.6803355134145632</v>
      </c>
      <c r="I143" s="143">
        <f t="shared" si="71"/>
        <v>2.6810355288170955</v>
      </c>
      <c r="J143" s="120">
        <v>88.1</v>
      </c>
      <c r="K143" s="129">
        <f t="shared" si="78"/>
        <v>87.801159946902885</v>
      </c>
      <c r="L143" s="128">
        <f t="shared" si="85"/>
        <v>-3.5519919144612695</v>
      </c>
      <c r="M143" s="124">
        <v>9.0799999999999995E-4</v>
      </c>
      <c r="N143" s="124">
        <f t="shared" si="74"/>
        <v>908</v>
      </c>
      <c r="O143" s="143">
        <f t="shared" si="75"/>
        <v>2.958085848521085</v>
      </c>
      <c r="P143" s="145">
        <f t="shared" si="79"/>
        <v>2.960550492089923</v>
      </c>
      <c r="Q143" s="120">
        <v>86.1</v>
      </c>
      <c r="R143" s="148">
        <f t="shared" si="80"/>
        <v>85.866638273801726</v>
      </c>
      <c r="S143" s="128">
        <f t="shared" si="86"/>
        <v>-3.601154346062255</v>
      </c>
      <c r="T143" s="124">
        <v>4.6499999999999996E-3</v>
      </c>
      <c r="U143" s="124">
        <f t="shared" si="76"/>
        <v>4650</v>
      </c>
      <c r="V143" s="143">
        <f t="shared" si="77"/>
        <v>3.667452952889954</v>
      </c>
      <c r="W143" s="145">
        <f t="shared" si="81"/>
        <v>3.6748120397323887</v>
      </c>
      <c r="X143" s="120">
        <v>79.400000000000006</v>
      </c>
      <c r="Y143" s="151">
        <f t="shared" si="82"/>
        <v>79.022376760413906</v>
      </c>
    </row>
    <row r="144" spans="1:25">
      <c r="A144" s="102">
        <v>50</v>
      </c>
      <c r="B144" s="103">
        <v>0.41099999999999998</v>
      </c>
      <c r="C144" s="104">
        <f>B144/(2*PI())</f>
        <v>6.5412681610768977E-2</v>
      </c>
      <c r="D144" s="105">
        <f t="shared" si="83"/>
        <v>-0.38615817812393083</v>
      </c>
      <c r="E144" s="128">
        <f t="shared" si="84"/>
        <v>-3.2268942657013095</v>
      </c>
      <c r="F144" s="124">
        <v>7.5900000000000002E-4</v>
      </c>
      <c r="G144" s="124">
        <f t="shared" si="72"/>
        <v>759</v>
      </c>
      <c r="H144" s="143">
        <f t="shared" si="73"/>
        <v>2.8802417758954801</v>
      </c>
      <c r="I144" s="143">
        <f t="shared" si="71"/>
        <v>2.8816157251483747</v>
      </c>
      <c r="J144" s="120">
        <v>87.4</v>
      </c>
      <c r="K144" s="129">
        <f t="shared" si="78"/>
        <v>87.232584046297376</v>
      </c>
      <c r="L144" s="128">
        <f t="shared" si="85"/>
        <v>-3.3463900578970498</v>
      </c>
      <c r="M144" s="124">
        <v>1.42E-3</v>
      </c>
      <c r="N144" s="124">
        <f t="shared" si="74"/>
        <v>1420</v>
      </c>
      <c r="O144" s="143">
        <f t="shared" si="75"/>
        <v>3.1522883443830563</v>
      </c>
      <c r="P144" s="145">
        <f t="shared" si="79"/>
        <v>3.1569369114961381</v>
      </c>
      <c r="Q144" s="120">
        <v>85.3</v>
      </c>
      <c r="R144" s="148">
        <f t="shared" si="80"/>
        <v>84.985526771899941</v>
      </c>
      <c r="S144" s="128">
        <f t="shared" si="86"/>
        <v>-3.3955524894980353</v>
      </c>
      <c r="T144" s="124">
        <v>7.0000000000000001E-3</v>
      </c>
      <c r="U144" s="124">
        <f t="shared" si="76"/>
        <v>7000</v>
      </c>
      <c r="V144" s="143">
        <f t="shared" si="77"/>
        <v>3.8450980400142569</v>
      </c>
      <c r="W144" s="145">
        <f t="shared" si="81"/>
        <v>3.8641314395575419</v>
      </c>
      <c r="X144" s="120">
        <v>78</v>
      </c>
      <c r="Y144" s="151">
        <f t="shared" si="82"/>
        <v>77.670489024462128</v>
      </c>
    </row>
    <row r="145" spans="1:25">
      <c r="A145" s="102">
        <v>50</v>
      </c>
      <c r="B145" s="103">
        <v>0.65800000000000003</v>
      </c>
      <c r="C145" s="104">
        <f t="shared" ref="C145:C154" si="87">B145/(2*PI())</f>
        <v>0.10472395255446713</v>
      </c>
      <c r="D145" s="117">
        <f t="shared" si="83"/>
        <v>-0.18177410638604449</v>
      </c>
      <c r="E145" s="128">
        <f t="shared" si="84"/>
        <v>-3.0225101939634231</v>
      </c>
      <c r="F145" s="124">
        <v>1.1999999999999999E-3</v>
      </c>
      <c r="G145" s="124">
        <f t="shared" si="72"/>
        <v>1200</v>
      </c>
      <c r="H145" s="143">
        <f t="shared" si="73"/>
        <v>3.0791812460476247</v>
      </c>
      <c r="I145" s="143">
        <f t="shared" si="71"/>
        <v>3.0797259708505647</v>
      </c>
      <c r="J145" s="120">
        <v>86.8</v>
      </c>
      <c r="K145" s="129">
        <f t="shared" si="78"/>
        <v>86.609854990006411</v>
      </c>
      <c r="L145" s="128">
        <f t="shared" si="85"/>
        <v>-3.1420059861591634</v>
      </c>
      <c r="M145" s="124">
        <v>2.2200000000000002E-3</v>
      </c>
      <c r="N145" s="124">
        <f t="shared" si="74"/>
        <v>2220</v>
      </c>
      <c r="O145" s="143">
        <f t="shared" si="75"/>
        <v>3.3463529744506388</v>
      </c>
      <c r="P145" s="145">
        <f t="shared" si="79"/>
        <v>3.3501469273922968</v>
      </c>
      <c r="Q145" s="120">
        <v>84.3</v>
      </c>
      <c r="R145" s="148">
        <f t="shared" si="80"/>
        <v>84.068457396117751</v>
      </c>
      <c r="S145" s="128">
        <f t="shared" si="86"/>
        <v>-3.1911684177601489</v>
      </c>
      <c r="T145" s="124">
        <v>1.0500000000000001E-2</v>
      </c>
      <c r="U145" s="124">
        <f t="shared" si="76"/>
        <v>10500</v>
      </c>
      <c r="V145" s="143">
        <f t="shared" si="77"/>
        <v>4.0211892990699383</v>
      </c>
      <c r="W145" s="145">
        <f t="shared" si="81"/>
        <v>4.0487338001037747</v>
      </c>
      <c r="X145" s="120">
        <v>76.5</v>
      </c>
      <c r="Y145" s="151">
        <f t="shared" si="82"/>
        <v>76.312934246917621</v>
      </c>
    </row>
    <row r="146" spans="1:25">
      <c r="A146" s="102">
        <v>50</v>
      </c>
      <c r="B146" s="103">
        <v>1.05</v>
      </c>
      <c r="C146" s="104">
        <f t="shared" si="87"/>
        <v>0.16711269024649011</v>
      </c>
      <c r="D146" s="105">
        <f t="shared" si="83"/>
        <v>2.1189299069938092E-2</v>
      </c>
      <c r="E146" s="128">
        <f t="shared" si="84"/>
        <v>-2.8195467885074406</v>
      </c>
      <c r="F146" s="124">
        <v>1.89E-3</v>
      </c>
      <c r="G146" s="124">
        <f t="shared" si="72"/>
        <v>1890</v>
      </c>
      <c r="H146" s="143">
        <f t="shared" si="73"/>
        <v>3.2764618041732443</v>
      </c>
      <c r="I146" s="143">
        <f t="shared" si="71"/>
        <v>3.2750506634528422</v>
      </c>
      <c r="J146" s="120">
        <v>86.1</v>
      </c>
      <c r="K146" s="129">
        <f t="shared" si="78"/>
        <v>85.934519334578269</v>
      </c>
      <c r="L146" s="128">
        <f t="shared" si="85"/>
        <v>-2.9390425807031808</v>
      </c>
      <c r="M146" s="124">
        <v>3.4499999999999999E-3</v>
      </c>
      <c r="N146" s="124">
        <f t="shared" si="74"/>
        <v>3450</v>
      </c>
      <c r="O146" s="143">
        <f t="shared" si="75"/>
        <v>3.537819095073274</v>
      </c>
      <c r="P146" s="145">
        <f t="shared" si="79"/>
        <v>3.5399300302118228</v>
      </c>
      <c r="Q146" s="120">
        <v>83.3</v>
      </c>
      <c r="R146" s="148">
        <f t="shared" si="80"/>
        <v>83.117292444450314</v>
      </c>
      <c r="S146" s="128">
        <f t="shared" si="86"/>
        <v>-2.9882050123041664</v>
      </c>
      <c r="T146" s="124">
        <v>1.5599999999999999E-2</v>
      </c>
      <c r="U146" s="124">
        <f t="shared" si="76"/>
        <v>15600</v>
      </c>
      <c r="V146" s="143">
        <f t="shared" si="77"/>
        <v>4.1931245983544612</v>
      </c>
      <c r="W146" s="145">
        <f t="shared" si="81"/>
        <v>4.2284865245400898</v>
      </c>
      <c r="X146" s="120">
        <v>75.099999999999994</v>
      </c>
      <c r="Y146" s="151">
        <f t="shared" si="82"/>
        <v>74.951944796770931</v>
      </c>
    </row>
    <row r="147" spans="1:25">
      <c r="A147" s="102">
        <v>50</v>
      </c>
      <c r="B147" s="103">
        <v>1.69</v>
      </c>
      <c r="C147" s="104">
        <f t="shared" si="87"/>
        <v>0.26897185382530314</v>
      </c>
      <c r="D147" s="117">
        <f t="shared" si="83"/>
        <v>0.22788670461367352</v>
      </c>
      <c r="E147" s="128">
        <f t="shared" si="84"/>
        <v>-2.6128493829637054</v>
      </c>
      <c r="F147" s="124">
        <v>2.96E-3</v>
      </c>
      <c r="G147" s="124">
        <f t="shared" si="72"/>
        <v>2960</v>
      </c>
      <c r="H147" s="143">
        <f t="shared" si="73"/>
        <v>3.4712917110589387</v>
      </c>
      <c r="I147" s="143">
        <f t="shared" si="71"/>
        <v>3.4723788418254271</v>
      </c>
      <c r="J147" s="120">
        <v>85.3</v>
      </c>
      <c r="K147" s="129">
        <f t="shared" si="78"/>
        <v>85.188260870306294</v>
      </c>
      <c r="L147" s="128">
        <f t="shared" si="85"/>
        <v>-2.7323451751594456</v>
      </c>
      <c r="M147" s="124">
        <v>5.3200000000000001E-3</v>
      </c>
      <c r="N147" s="124">
        <f t="shared" si="74"/>
        <v>5320</v>
      </c>
      <c r="O147" s="143">
        <f t="shared" si="75"/>
        <v>3.7259116322950483</v>
      </c>
      <c r="P147" s="145">
        <f t="shared" si="79"/>
        <v>3.7309702285856448</v>
      </c>
      <c r="Q147" s="120">
        <v>82.3</v>
      </c>
      <c r="R147" s="148">
        <f t="shared" si="80"/>
        <v>82.107341180246223</v>
      </c>
      <c r="S147" s="128">
        <f t="shared" si="86"/>
        <v>-2.7815076067604312</v>
      </c>
      <c r="T147" s="124">
        <v>2.29E-2</v>
      </c>
      <c r="U147" s="124">
        <f t="shared" si="76"/>
        <v>22900</v>
      </c>
      <c r="V147" s="143">
        <f t="shared" si="77"/>
        <v>4.3598354823398884</v>
      </c>
      <c r="W147" s="145">
        <f t="shared" si="81"/>
        <v>4.4078742841431344</v>
      </c>
      <c r="X147" s="120">
        <v>73.8</v>
      </c>
      <c r="Y147" s="151">
        <f t="shared" si="82"/>
        <v>73.553371483503454</v>
      </c>
    </row>
    <row r="148" spans="1:25">
      <c r="A148" s="102">
        <v>50</v>
      </c>
      <c r="B148" s="103">
        <v>2.7</v>
      </c>
      <c r="C148" s="104">
        <f t="shared" si="87"/>
        <v>0.42971834634811745</v>
      </c>
      <c r="D148" s="118">
        <f t="shared" si="83"/>
        <v>0.43136376415898736</v>
      </c>
      <c r="E148" s="128">
        <f t="shared" si="84"/>
        <v>-2.4093723234183915</v>
      </c>
      <c r="F148" s="124">
        <v>4.6100000000000004E-3</v>
      </c>
      <c r="G148" s="124">
        <f t="shared" si="72"/>
        <v>4610</v>
      </c>
      <c r="H148" s="143">
        <f t="shared" si="73"/>
        <v>3.663700925389648</v>
      </c>
      <c r="I148" s="143">
        <f t="shared" si="71"/>
        <v>3.6649203767638521</v>
      </c>
      <c r="J148" s="120">
        <v>84.5</v>
      </c>
      <c r="K148" s="129">
        <f t="shared" si="78"/>
        <v>84.395786400644539</v>
      </c>
      <c r="L148" s="128">
        <f t="shared" si="85"/>
        <v>-2.5288681156141317</v>
      </c>
      <c r="M148" s="124">
        <v>8.1600000000000006E-3</v>
      </c>
      <c r="N148" s="124">
        <f t="shared" si="74"/>
        <v>8160.0000000000009</v>
      </c>
      <c r="O148" s="143">
        <f t="shared" si="75"/>
        <v>3.9116901587538613</v>
      </c>
      <c r="P148" s="145">
        <f t="shared" si="79"/>
        <v>3.9167331224602173</v>
      </c>
      <c r="Q148" s="120">
        <v>81.3</v>
      </c>
      <c r="R148" s="148">
        <f t="shared" si="80"/>
        <v>81.072588709428189</v>
      </c>
      <c r="S148" s="128">
        <f t="shared" si="86"/>
        <v>-2.5780305472151173</v>
      </c>
      <c r="T148" s="124">
        <v>3.3599999999999998E-2</v>
      </c>
      <c r="U148" s="124">
        <f t="shared" si="76"/>
        <v>33600</v>
      </c>
      <c r="V148" s="143">
        <f t="shared" si="77"/>
        <v>4.5263392773898437</v>
      </c>
      <c r="W148" s="145">
        <f t="shared" si="81"/>
        <v>4.5808289777473137</v>
      </c>
      <c r="X148" s="120">
        <v>72.5</v>
      </c>
      <c r="Y148" s="151">
        <f t="shared" si="82"/>
        <v>72.164849690860322</v>
      </c>
    </row>
    <row r="149" spans="1:25">
      <c r="A149" s="102">
        <v>50</v>
      </c>
      <c r="B149" s="103">
        <v>4.33</v>
      </c>
      <c r="C149" s="104">
        <f t="shared" si="87"/>
        <v>0.68914090358790681</v>
      </c>
      <c r="D149" s="105">
        <f t="shared" si="83"/>
        <v>0.63648789635336545</v>
      </c>
      <c r="E149" s="128">
        <f t="shared" si="84"/>
        <v>-2.2042481912240133</v>
      </c>
      <c r="F149" s="124">
        <v>7.1700000000000002E-3</v>
      </c>
      <c r="G149" s="124">
        <f t="shared" si="72"/>
        <v>7170</v>
      </c>
      <c r="H149" s="143">
        <f t="shared" si="73"/>
        <v>3.8555191556678001</v>
      </c>
      <c r="I149" s="143">
        <f t="shared" si="71"/>
        <v>3.8571547312944059</v>
      </c>
      <c r="J149" s="120">
        <v>83.7</v>
      </c>
      <c r="K149" s="129">
        <f t="shared" si="78"/>
        <v>83.538624914289699</v>
      </c>
      <c r="L149" s="128">
        <f t="shared" si="85"/>
        <v>-2.3237439834197535</v>
      </c>
      <c r="M149" s="124">
        <v>1.2500000000000001E-2</v>
      </c>
      <c r="N149" s="124">
        <f t="shared" si="74"/>
        <v>12500</v>
      </c>
      <c r="O149" s="143">
        <f t="shared" si="75"/>
        <v>4.0969100130080562</v>
      </c>
      <c r="P149" s="145">
        <f t="shared" si="79"/>
        <v>4.1015897770821947</v>
      </c>
      <c r="Q149" s="120">
        <v>80.2</v>
      </c>
      <c r="R149" s="148">
        <f t="shared" si="80"/>
        <v>79.988912693042991</v>
      </c>
      <c r="S149" s="128">
        <f t="shared" si="86"/>
        <v>-2.3729064150207391</v>
      </c>
      <c r="T149" s="124">
        <v>4.8800000000000003E-2</v>
      </c>
      <c r="U149" s="124">
        <f t="shared" si="76"/>
        <v>48800</v>
      </c>
      <c r="V149" s="143">
        <f t="shared" si="77"/>
        <v>4.6884198220027109</v>
      </c>
      <c r="W149" s="145">
        <f t="shared" si="81"/>
        <v>4.7515110106257294</v>
      </c>
      <c r="X149" s="120">
        <v>71.3</v>
      </c>
      <c r="Y149" s="151">
        <f t="shared" si="82"/>
        <v>70.753932270931841</v>
      </c>
    </row>
    <row r="150" spans="1:25">
      <c r="A150" s="102">
        <v>50</v>
      </c>
      <c r="B150" s="103">
        <v>6.93</v>
      </c>
      <c r="C150" s="104">
        <f t="shared" si="87"/>
        <v>1.1029437556268347</v>
      </c>
      <c r="D150" s="105">
        <f t="shared" si="83"/>
        <v>0.84073323461180671</v>
      </c>
      <c r="E150" s="128">
        <f t="shared" si="84"/>
        <v>-2.0000028529655722</v>
      </c>
      <c r="F150" s="124">
        <v>1.11E-2</v>
      </c>
      <c r="G150" s="124">
        <f t="shared" si="72"/>
        <v>11100</v>
      </c>
      <c r="H150" s="143">
        <f t="shared" si="73"/>
        <v>4.0453229787866576</v>
      </c>
      <c r="I150" s="143">
        <f t="shared" si="71"/>
        <v>4.0465589899998582</v>
      </c>
      <c r="J150" s="120">
        <v>82.8</v>
      </c>
      <c r="K150" s="129">
        <f t="shared" si="78"/>
        <v>82.626820239256887</v>
      </c>
      <c r="L150" s="128">
        <f t="shared" si="85"/>
        <v>-2.1194986451613125</v>
      </c>
      <c r="M150" s="124">
        <v>1.89E-2</v>
      </c>
      <c r="N150" s="124">
        <f t="shared" si="74"/>
        <v>18900</v>
      </c>
      <c r="O150" s="143">
        <f t="shared" si="75"/>
        <v>4.2764618041732438</v>
      </c>
      <c r="P150" s="145">
        <f t="shared" si="79"/>
        <v>4.2831516963590062</v>
      </c>
      <c r="Q150" s="120">
        <v>79.099999999999994</v>
      </c>
      <c r="R150" s="148">
        <f t="shared" si="80"/>
        <v>78.869588578365125</v>
      </c>
      <c r="S150" s="128">
        <f t="shared" si="86"/>
        <v>-2.168661076762298</v>
      </c>
      <c r="T150" s="124">
        <v>7.0599999999999996E-2</v>
      </c>
      <c r="U150" s="124">
        <f t="shared" si="76"/>
        <v>70600</v>
      </c>
      <c r="V150" s="143">
        <f t="shared" si="77"/>
        <v>4.8488047010518036</v>
      </c>
      <c r="W150" s="145">
        <f t="shared" si="81"/>
        <v>4.9177790415840423</v>
      </c>
      <c r="X150" s="120">
        <v>70.2</v>
      </c>
      <c r="Y150" s="151">
        <f t="shared" si="82"/>
        <v>69.338558168331815</v>
      </c>
    </row>
    <row r="151" spans="1:25">
      <c r="A151" s="102">
        <v>50</v>
      </c>
      <c r="B151" s="103">
        <v>11.1</v>
      </c>
      <c r="C151" s="104">
        <f t="shared" si="87"/>
        <v>1.7666198683200383</v>
      </c>
      <c r="D151" s="105">
        <f t="shared" si="83"/>
        <v>1.0453229787866574</v>
      </c>
      <c r="E151" s="128">
        <f t="shared" si="84"/>
        <v>-1.7954131087907215</v>
      </c>
      <c r="F151" s="124">
        <v>1.7100000000000001E-2</v>
      </c>
      <c r="G151" s="124">
        <f t="shared" si="72"/>
        <v>17100</v>
      </c>
      <c r="H151" s="143">
        <f t="shared" si="73"/>
        <v>4.2329961103921541</v>
      </c>
      <c r="I151" s="143">
        <f t="shared" si="71"/>
        <v>4.2341297355334824</v>
      </c>
      <c r="J151" s="120">
        <v>82</v>
      </c>
      <c r="K151" s="129">
        <f t="shared" si="78"/>
        <v>81.654956344999022</v>
      </c>
      <c r="L151" s="128">
        <f t="shared" si="85"/>
        <v>-1.9149089009864617</v>
      </c>
      <c r="M151" s="124">
        <v>2.8500000000000001E-2</v>
      </c>
      <c r="N151" s="124">
        <f t="shared" si="74"/>
        <v>28500</v>
      </c>
      <c r="O151" s="143">
        <f t="shared" si="75"/>
        <v>4.4548448600085102</v>
      </c>
      <c r="P151" s="145">
        <f t="shared" si="79"/>
        <v>4.4624171743030967</v>
      </c>
      <c r="Q151" s="120">
        <v>78.099999999999994</v>
      </c>
      <c r="R151" s="148">
        <f t="shared" si="80"/>
        <v>77.708230334551118</v>
      </c>
      <c r="S151" s="128">
        <f t="shared" si="86"/>
        <v>-1.9640713325874473</v>
      </c>
      <c r="T151" s="124">
        <v>0.10100000000000001</v>
      </c>
      <c r="U151" s="124">
        <f t="shared" si="76"/>
        <v>101000</v>
      </c>
      <c r="V151" s="143">
        <f t="shared" si="77"/>
        <v>5.0043213737826422</v>
      </c>
      <c r="W151" s="145">
        <f t="shared" si="81"/>
        <v>5.0806242811416737</v>
      </c>
      <c r="X151" s="120">
        <v>69.099999999999994</v>
      </c>
      <c r="Y151" s="151">
        <f t="shared" si="82"/>
        <v>67.910921267498381</v>
      </c>
    </row>
    <row r="152" spans="1:25">
      <c r="A152" s="102">
        <v>50</v>
      </c>
      <c r="B152" s="103">
        <v>17.8</v>
      </c>
      <c r="C152" s="104">
        <f t="shared" si="87"/>
        <v>2.8329579870357371</v>
      </c>
      <c r="D152" s="105">
        <f t="shared" si="83"/>
        <v>1.2504200023088941</v>
      </c>
      <c r="E152" s="128">
        <f t="shared" si="84"/>
        <v>-1.5903160852684848</v>
      </c>
      <c r="F152" s="124">
        <v>2.6100000000000002E-2</v>
      </c>
      <c r="G152" s="124">
        <f t="shared" si="72"/>
        <v>26100</v>
      </c>
      <c r="H152" s="143">
        <f t="shared" si="73"/>
        <v>4.4166405073382808</v>
      </c>
      <c r="I152" s="143">
        <f t="shared" si="71"/>
        <v>4.4198565661611626</v>
      </c>
      <c r="J152" s="120">
        <v>81.099999999999994</v>
      </c>
      <c r="K152" s="129">
        <f t="shared" si="78"/>
        <v>80.621708689768568</v>
      </c>
      <c r="L152" s="128">
        <f t="shared" si="85"/>
        <v>-1.709811877464225</v>
      </c>
      <c r="M152" s="124">
        <v>4.2700000000000002E-2</v>
      </c>
      <c r="N152" s="124">
        <f t="shared" si="74"/>
        <v>42700</v>
      </c>
      <c r="O152" s="143">
        <f t="shared" si="75"/>
        <v>4.6304278750250241</v>
      </c>
      <c r="P152" s="145">
        <f t="shared" si="79"/>
        <v>4.6394133284260413</v>
      </c>
      <c r="Q152" s="120">
        <v>77.099999999999994</v>
      </c>
      <c r="R152" s="148">
        <f t="shared" si="80"/>
        <v>76.503822521232152</v>
      </c>
      <c r="S152" s="128">
        <f t="shared" si="86"/>
        <v>-1.7589743090652106</v>
      </c>
      <c r="T152" s="124">
        <v>0.14499999999999999</v>
      </c>
      <c r="U152" s="124">
        <f t="shared" si="76"/>
        <v>145000</v>
      </c>
      <c r="V152" s="143">
        <f t="shared" si="77"/>
        <v>5.1613680022349753</v>
      </c>
      <c r="W152" s="145">
        <f t="shared" si="81"/>
        <v>5.2401341355449187</v>
      </c>
      <c r="X152" s="120">
        <v>68.099999999999994</v>
      </c>
      <c r="Y152" s="151">
        <f t="shared" si="82"/>
        <v>66.470455313837405</v>
      </c>
    </row>
    <row r="153" spans="1:25">
      <c r="A153" s="102">
        <v>50</v>
      </c>
      <c r="B153" s="103">
        <v>28.5</v>
      </c>
      <c r="C153" s="104">
        <f t="shared" si="87"/>
        <v>4.5359158781190176</v>
      </c>
      <c r="D153" s="105">
        <f t="shared" si="83"/>
        <v>1.4548448600085102</v>
      </c>
      <c r="E153" s="128">
        <f t="shared" si="84"/>
        <v>-1.3858912275688686</v>
      </c>
      <c r="F153" s="124">
        <v>3.9800000000000002E-2</v>
      </c>
      <c r="G153" s="124">
        <f t="shared" si="72"/>
        <v>39800</v>
      </c>
      <c r="H153" s="143">
        <f t="shared" si="73"/>
        <v>4.5998830720736876</v>
      </c>
      <c r="I153" s="143">
        <f t="shared" si="71"/>
        <v>4.6025284381887683</v>
      </c>
      <c r="J153" s="120">
        <v>80.2</v>
      </c>
      <c r="K153" s="129">
        <f t="shared" si="78"/>
        <v>79.532905826299213</v>
      </c>
      <c r="L153" s="128">
        <f t="shared" si="85"/>
        <v>-1.5053870197646089</v>
      </c>
      <c r="M153" s="124">
        <v>6.3700000000000007E-2</v>
      </c>
      <c r="N153" s="124">
        <f t="shared" si="74"/>
        <v>63700.000000000007</v>
      </c>
      <c r="O153" s="143">
        <f t="shared" si="75"/>
        <v>4.8041394323353508</v>
      </c>
      <c r="P153" s="145">
        <f t="shared" si="79"/>
        <v>4.8130265933770193</v>
      </c>
      <c r="Q153" s="120">
        <v>76.2</v>
      </c>
      <c r="R153" s="148">
        <f t="shared" si="80"/>
        <v>75.263499237528805</v>
      </c>
      <c r="S153" s="128">
        <f t="shared" si="86"/>
        <v>-1.5545494513655944</v>
      </c>
      <c r="T153" s="124">
        <v>0.20699999999999999</v>
      </c>
      <c r="U153" s="124">
        <f t="shared" si="76"/>
        <v>207000</v>
      </c>
      <c r="V153" s="143">
        <f t="shared" si="77"/>
        <v>5.3159703454569174</v>
      </c>
      <c r="W153" s="145">
        <f t="shared" si="81"/>
        <v>5.3953768019665365</v>
      </c>
      <c r="X153" s="120">
        <v>67.2</v>
      </c>
      <c r="Y153" s="151">
        <f t="shared" si="82"/>
        <v>65.026085026671197</v>
      </c>
    </row>
    <row r="154" spans="1:25">
      <c r="A154" s="102">
        <v>50</v>
      </c>
      <c r="B154" s="103">
        <v>45.6</v>
      </c>
      <c r="C154" s="104">
        <f t="shared" si="87"/>
        <v>7.2574654049904277</v>
      </c>
      <c r="D154" s="116">
        <f t="shared" si="83"/>
        <v>1.658964842664435</v>
      </c>
      <c r="E154" s="128">
        <f t="shared" si="84"/>
        <v>-1.1817712449129438</v>
      </c>
      <c r="F154" s="124">
        <v>6.0499999999999998E-2</v>
      </c>
      <c r="G154" s="124">
        <f t="shared" si="72"/>
        <v>60500</v>
      </c>
      <c r="H154" s="143">
        <f t="shared" si="73"/>
        <v>4.7817553746524686</v>
      </c>
      <c r="I154" s="143">
        <f t="shared" si="71"/>
        <v>4.7823459813443137</v>
      </c>
      <c r="J154" s="120">
        <v>79.400000000000006</v>
      </c>
      <c r="K154" s="129">
        <f t="shared" si="78"/>
        <v>78.386830093570637</v>
      </c>
      <c r="L154" s="128">
        <f t="shared" si="85"/>
        <v>-1.3012670371086841</v>
      </c>
      <c r="M154" s="124">
        <v>9.4700000000000006E-2</v>
      </c>
      <c r="N154" s="124">
        <f t="shared" si="74"/>
        <v>94700</v>
      </c>
      <c r="O154" s="143">
        <f t="shared" si="75"/>
        <v>4.976349979003273</v>
      </c>
      <c r="P154" s="145">
        <f t="shared" si="79"/>
        <v>4.9834904431186375</v>
      </c>
      <c r="Q154" s="120">
        <v>75.3</v>
      </c>
      <c r="R154" s="148">
        <f t="shared" si="80"/>
        <v>73.985476275639314</v>
      </c>
      <c r="S154" s="128">
        <f t="shared" si="86"/>
        <v>-1.3504294687096696</v>
      </c>
      <c r="T154" s="124">
        <v>0.29299999999999998</v>
      </c>
      <c r="U154" s="124">
        <f t="shared" si="76"/>
        <v>293000</v>
      </c>
      <c r="V154" s="143">
        <f t="shared" si="77"/>
        <v>5.4668676203541091</v>
      </c>
      <c r="W154" s="145">
        <f t="shared" si="81"/>
        <v>5.5466390896247137</v>
      </c>
      <c r="X154" s="120">
        <v>66.2</v>
      </c>
      <c r="Y154" s="151">
        <f t="shared" si="82"/>
        <v>63.575904034081226</v>
      </c>
    </row>
    <row r="155" spans="1:25" ht="15.75" thickBot="1">
      <c r="A155" s="111">
        <v>50</v>
      </c>
      <c r="B155" s="112">
        <v>73</v>
      </c>
      <c r="C155" s="108">
        <f>B155/(2*PI())</f>
        <v>11.618310845708359</v>
      </c>
      <c r="D155" s="109">
        <f>LOG(B155)</f>
        <v>1.8633228601204559</v>
      </c>
      <c r="E155" s="130">
        <f t="shared" si="84"/>
        <v>-0.97741322745692294</v>
      </c>
      <c r="F155" s="131">
        <v>9.1499999999999998E-2</v>
      </c>
      <c r="G155" s="131">
        <f t="shared" si="72"/>
        <v>91500</v>
      </c>
      <c r="H155" s="144">
        <f t="shared" si="73"/>
        <v>4.9614210940664485</v>
      </c>
      <c r="I155" s="144">
        <f t="shared" si="71"/>
        <v>4.9596436677798534</v>
      </c>
      <c r="J155" s="121">
        <v>78.5</v>
      </c>
      <c r="K155" s="139">
        <f t="shared" si="78"/>
        <v>77.180278649950566</v>
      </c>
      <c r="L155" s="130">
        <f t="shared" si="85"/>
        <v>-1.0969090196526632</v>
      </c>
      <c r="M155" s="131">
        <v>0.14000000000000001</v>
      </c>
      <c r="N155" s="131">
        <f t="shared" si="74"/>
        <v>140000</v>
      </c>
      <c r="O155" s="144">
        <f t="shared" si="75"/>
        <v>5.1461280356782382</v>
      </c>
      <c r="P155" s="146">
        <f t="shared" si="79"/>
        <v>5.1511611797755386</v>
      </c>
      <c r="Q155" s="121">
        <v>74.400000000000006</v>
      </c>
      <c r="R155" s="156">
        <f t="shared" si="80"/>
        <v>72.666532599540673</v>
      </c>
      <c r="S155" s="130">
        <f t="shared" si="86"/>
        <v>-1.1460714512536487</v>
      </c>
      <c r="T155" s="131">
        <v>0.41299999999999998</v>
      </c>
      <c r="U155" s="131">
        <f t="shared" si="76"/>
        <v>413000</v>
      </c>
      <c r="V155" s="144">
        <f t="shared" si="77"/>
        <v>5.6159500516564007</v>
      </c>
      <c r="W155" s="152">
        <f t="shared" si="81"/>
        <v>5.6943062328790717</v>
      </c>
      <c r="X155" s="121">
        <v>65.3</v>
      </c>
      <c r="Y155" s="153">
        <f t="shared" si="82"/>
        <v>62.116685951919166</v>
      </c>
    </row>
    <row r="156" spans="1:25">
      <c r="A156" s="99">
        <v>55</v>
      </c>
      <c r="B156" s="100">
        <v>0.1</v>
      </c>
      <c r="C156" s="114">
        <f>B156/(2*PI())</f>
        <v>1.5915494309189534E-2</v>
      </c>
      <c r="D156" s="101">
        <f>LOG(B156)</f>
        <v>-1</v>
      </c>
      <c r="E156" s="125">
        <f>D156+$AC$16</f>
        <v>-4.1910210610559959</v>
      </c>
      <c r="F156" s="126">
        <v>8.4300000000000003E-5</v>
      </c>
      <c r="G156" s="126">
        <f t="shared" si="72"/>
        <v>84.3</v>
      </c>
      <c r="H156" s="142">
        <f t="shared" si="73"/>
        <v>1.9258275746247424</v>
      </c>
      <c r="I156" s="142">
        <f t="shared" si="71"/>
        <v>1.9322721443617903</v>
      </c>
      <c r="J156" s="123">
        <v>89.4</v>
      </c>
      <c r="K156" s="127">
        <f t="shared" si="78"/>
        <v>89.399855232874046</v>
      </c>
      <c r="L156" s="125">
        <f>D156+$AD$16</f>
        <v>-4.328258977881049</v>
      </c>
      <c r="M156" s="126">
        <v>1.5699999999999999E-4</v>
      </c>
      <c r="N156" s="126">
        <f t="shared" si="74"/>
        <v>157</v>
      </c>
      <c r="O156" s="142">
        <f t="shared" si="75"/>
        <v>2.1958996524092336</v>
      </c>
      <c r="P156" s="142">
        <f t="shared" si="79"/>
        <v>2.2025059697480005</v>
      </c>
      <c r="Q156" s="123">
        <v>88.7</v>
      </c>
      <c r="R156" s="148">
        <f t="shared" si="80"/>
        <v>88.816001020994491</v>
      </c>
      <c r="S156" s="154">
        <f>D156+$AE$16</f>
        <v>-4.4098956274383463</v>
      </c>
      <c r="T156" s="155">
        <v>8.3000000000000001E-4</v>
      </c>
      <c r="U156" s="155">
        <f t="shared" si="76"/>
        <v>830</v>
      </c>
      <c r="V156" s="145">
        <f t="shared" si="77"/>
        <v>2.9190780923760737</v>
      </c>
      <c r="W156" s="145">
        <f t="shared" si="81"/>
        <v>2.895286665875286</v>
      </c>
      <c r="X156" s="122">
        <v>84.6</v>
      </c>
      <c r="Y156" s="151">
        <f t="shared" si="82"/>
        <v>84.193949916057477</v>
      </c>
    </row>
    <row r="157" spans="1:25">
      <c r="A157" s="102">
        <v>55</v>
      </c>
      <c r="B157" s="103">
        <v>0.16</v>
      </c>
      <c r="C157" s="104">
        <f>B157/(2*PI())</f>
        <v>2.5464790894703257E-2</v>
      </c>
      <c r="D157" s="117">
        <f t="shared" ref="D157:D169" si="88">LOG(B157)</f>
        <v>-0.79588001734407521</v>
      </c>
      <c r="E157" s="128">
        <f t="shared" ref="E157:E170" si="89">D157+$AC$16</f>
        <v>-3.9869010784000709</v>
      </c>
      <c r="F157" s="124">
        <v>1.35E-4</v>
      </c>
      <c r="G157" s="124">
        <f t="shared" si="72"/>
        <v>135</v>
      </c>
      <c r="H157" s="143">
        <f t="shared" si="73"/>
        <v>2.1303337684950061</v>
      </c>
      <c r="I157" s="143">
        <f t="shared" si="71"/>
        <v>2.1348777018900251</v>
      </c>
      <c r="J157" s="120">
        <v>89.2</v>
      </c>
      <c r="K157" s="129">
        <f t="shared" si="78"/>
        <v>89.046543951543981</v>
      </c>
      <c r="L157" s="128">
        <f t="shared" ref="L157:L170" si="90">D157+$AD$16</f>
        <v>-4.1241389952251248</v>
      </c>
      <c r="M157" s="124">
        <v>2.5000000000000001E-4</v>
      </c>
      <c r="N157" s="124">
        <f t="shared" si="74"/>
        <v>250</v>
      </c>
      <c r="O157" s="143">
        <f t="shared" si="75"/>
        <v>2.3979400086720375</v>
      </c>
      <c r="P157" s="145">
        <f t="shared" si="79"/>
        <v>2.4041985356017568</v>
      </c>
      <c r="Q157" s="120">
        <v>88.3</v>
      </c>
      <c r="R157" s="148">
        <f t="shared" si="80"/>
        <v>88.098564782312309</v>
      </c>
      <c r="S157" s="128">
        <f t="shared" ref="S157:S170" si="91">D157+$AE$16</f>
        <v>-4.2057756447824213</v>
      </c>
      <c r="T157" s="124">
        <v>1.2899999999999999E-3</v>
      </c>
      <c r="U157" s="124">
        <f t="shared" si="76"/>
        <v>1290</v>
      </c>
      <c r="V157" s="143">
        <f t="shared" si="77"/>
        <v>3.1105897102992488</v>
      </c>
      <c r="W157" s="145">
        <f t="shared" si="81"/>
        <v>3.0972359937018021</v>
      </c>
      <c r="X157" s="120">
        <v>83.5</v>
      </c>
      <c r="Y157" s="151">
        <f t="shared" si="82"/>
        <v>82.911893087701515</v>
      </c>
    </row>
    <row r="158" spans="1:25">
      <c r="A158" s="102">
        <v>55</v>
      </c>
      <c r="B158" s="103">
        <v>0.25600000000000001</v>
      </c>
      <c r="C158" s="115">
        <f>B158/(2*PI())</f>
        <v>4.074366543152521E-2</v>
      </c>
      <c r="D158" s="105">
        <f t="shared" si="88"/>
        <v>-0.59176003468815042</v>
      </c>
      <c r="E158" s="128">
        <f t="shared" si="89"/>
        <v>-3.7827810957441463</v>
      </c>
      <c r="F158" s="124">
        <v>2.1499999999999999E-4</v>
      </c>
      <c r="G158" s="124">
        <f t="shared" si="72"/>
        <v>215</v>
      </c>
      <c r="H158" s="143">
        <f t="shared" si="73"/>
        <v>2.3324384599156054</v>
      </c>
      <c r="I158" s="143">
        <f t="shared" si="71"/>
        <v>2.3367468842461885</v>
      </c>
      <c r="J158" s="120">
        <v>88.9</v>
      </c>
      <c r="K158" s="129">
        <f t="shared" si="78"/>
        <v>88.636711824432155</v>
      </c>
      <c r="L158" s="128">
        <f t="shared" si="90"/>
        <v>-3.9200190125691998</v>
      </c>
      <c r="M158" s="124">
        <v>3.9800000000000002E-4</v>
      </c>
      <c r="N158" s="124">
        <f t="shared" si="74"/>
        <v>398</v>
      </c>
      <c r="O158" s="143">
        <f t="shared" si="75"/>
        <v>2.5998830720736876</v>
      </c>
      <c r="P158" s="145">
        <f t="shared" si="79"/>
        <v>2.604263230159654</v>
      </c>
      <c r="Q158" s="120">
        <v>87.6</v>
      </c>
      <c r="R158" s="148">
        <f t="shared" si="80"/>
        <v>87.339577120272182</v>
      </c>
      <c r="S158" s="128">
        <f t="shared" si="91"/>
        <v>-4.0016556621264971</v>
      </c>
      <c r="T158" s="124">
        <v>1.98E-3</v>
      </c>
      <c r="U158" s="124">
        <f t="shared" si="76"/>
        <v>1980</v>
      </c>
      <c r="V158" s="143">
        <f t="shared" si="77"/>
        <v>3.2966651902615309</v>
      </c>
      <c r="W158" s="145">
        <f t="shared" si="81"/>
        <v>3.2956844628162889</v>
      </c>
      <c r="X158" s="120">
        <v>82.3</v>
      </c>
      <c r="Y158" s="151">
        <f t="shared" si="82"/>
        <v>81.613757447388366</v>
      </c>
    </row>
    <row r="159" spans="1:25">
      <c r="A159" s="102">
        <v>55</v>
      </c>
      <c r="B159" s="103">
        <v>0.41099999999999998</v>
      </c>
      <c r="C159" s="104">
        <f>B159/(2*PI())</f>
        <v>6.5412681610768977E-2</v>
      </c>
      <c r="D159" s="105">
        <f t="shared" si="88"/>
        <v>-0.38615817812393083</v>
      </c>
      <c r="E159" s="128">
        <f t="shared" si="89"/>
        <v>-3.5771792391799266</v>
      </c>
      <c r="F159" s="124">
        <v>3.4299999999999999E-4</v>
      </c>
      <c r="G159" s="124">
        <f t="shared" si="72"/>
        <v>343</v>
      </c>
      <c r="H159" s="143">
        <f t="shared" si="73"/>
        <v>2.5352941200427703</v>
      </c>
      <c r="I159" s="143">
        <f t="shared" si="71"/>
        <v>2.5391905675067581</v>
      </c>
      <c r="J159" s="120">
        <v>88.5</v>
      </c>
      <c r="K159" s="129">
        <f t="shared" si="78"/>
        <v>88.166581106069941</v>
      </c>
      <c r="L159" s="128">
        <f t="shared" si="90"/>
        <v>-3.7144171560049801</v>
      </c>
      <c r="M159" s="124">
        <v>6.29E-4</v>
      </c>
      <c r="N159" s="124">
        <f t="shared" si="74"/>
        <v>629</v>
      </c>
      <c r="O159" s="143">
        <f t="shared" si="75"/>
        <v>2.7986506454452691</v>
      </c>
      <c r="P159" s="145">
        <f t="shared" si="79"/>
        <v>2.8040351525229097</v>
      </c>
      <c r="Q159" s="120">
        <v>86.9</v>
      </c>
      <c r="R159" s="148">
        <f t="shared" si="80"/>
        <v>86.533234809771116</v>
      </c>
      <c r="S159" s="128">
        <f t="shared" si="91"/>
        <v>-3.796053805562277</v>
      </c>
      <c r="T159" s="124">
        <v>3.0500000000000002E-3</v>
      </c>
      <c r="U159" s="124">
        <f t="shared" si="76"/>
        <v>3050</v>
      </c>
      <c r="V159" s="143">
        <f t="shared" si="77"/>
        <v>3.4842998393467859</v>
      </c>
      <c r="W159" s="145">
        <f t="shared" si="81"/>
        <v>3.4920154264418066</v>
      </c>
      <c r="X159" s="120">
        <v>81</v>
      </c>
      <c r="Y159" s="151">
        <f t="shared" si="82"/>
        <v>80.290576788108211</v>
      </c>
    </row>
    <row r="160" spans="1:25">
      <c r="A160" s="102">
        <v>55</v>
      </c>
      <c r="B160" s="103">
        <v>0.65800000000000003</v>
      </c>
      <c r="C160" s="104">
        <f t="shared" ref="C160:C169" si="92">B160/(2*PI())</f>
        <v>0.10472395255446713</v>
      </c>
      <c r="D160" s="117">
        <f t="shared" si="88"/>
        <v>-0.18177410638604449</v>
      </c>
      <c r="E160" s="128">
        <f t="shared" si="89"/>
        <v>-3.3727951674420402</v>
      </c>
      <c r="F160" s="124">
        <v>5.4500000000000002E-4</v>
      </c>
      <c r="G160" s="124">
        <f t="shared" si="72"/>
        <v>545</v>
      </c>
      <c r="H160" s="143">
        <f t="shared" si="73"/>
        <v>2.7363965022766426</v>
      </c>
      <c r="I160" s="143">
        <f t="shared" si="71"/>
        <v>2.7394029386000249</v>
      </c>
      <c r="J160" s="120">
        <v>88</v>
      </c>
      <c r="K160" s="129">
        <f t="shared" si="78"/>
        <v>87.642029944202861</v>
      </c>
      <c r="L160" s="128">
        <f t="shared" si="90"/>
        <v>-3.5100330842670937</v>
      </c>
      <c r="M160" s="124">
        <v>9.9099999999999991E-4</v>
      </c>
      <c r="N160" s="124">
        <f t="shared" si="74"/>
        <v>990.99999999999989</v>
      </c>
      <c r="O160" s="143">
        <f t="shared" si="75"/>
        <v>2.9960736544852753</v>
      </c>
      <c r="P160" s="145">
        <f t="shared" si="79"/>
        <v>3.0007887532621189</v>
      </c>
      <c r="Q160" s="120">
        <v>86.1</v>
      </c>
      <c r="R160" s="148">
        <f t="shared" si="80"/>
        <v>85.690204669854808</v>
      </c>
      <c r="S160" s="128">
        <f t="shared" si="91"/>
        <v>-3.5916697338243906</v>
      </c>
      <c r="T160" s="124">
        <v>4.64E-3</v>
      </c>
      <c r="U160" s="124">
        <f t="shared" si="76"/>
        <v>4640</v>
      </c>
      <c r="V160" s="143">
        <f t="shared" si="77"/>
        <v>3.6665179805548807</v>
      </c>
      <c r="W160" s="145">
        <f t="shared" si="81"/>
        <v>3.6836250691695183</v>
      </c>
      <c r="X160" s="120">
        <v>79.599999999999994</v>
      </c>
      <c r="Y160" s="151">
        <f t="shared" si="82"/>
        <v>78.960325546688082</v>
      </c>
    </row>
    <row r="161" spans="1:25">
      <c r="A161" s="102">
        <v>55</v>
      </c>
      <c r="B161" s="103">
        <v>1.05</v>
      </c>
      <c r="C161" s="104">
        <f t="shared" si="92"/>
        <v>0.16711269024649011</v>
      </c>
      <c r="D161" s="105">
        <f t="shared" si="88"/>
        <v>2.1189299069938092E-2</v>
      </c>
      <c r="E161" s="128">
        <f t="shared" si="89"/>
        <v>-3.1698317619860576</v>
      </c>
      <c r="F161" s="124">
        <v>8.6399999999999997E-4</v>
      </c>
      <c r="G161" s="124">
        <f t="shared" si="72"/>
        <v>864</v>
      </c>
      <c r="H161" s="143">
        <f t="shared" si="73"/>
        <v>2.9365137424788932</v>
      </c>
      <c r="I161" s="143">
        <f t="shared" si="71"/>
        <v>2.937061489635223</v>
      </c>
      <c r="J161" s="120">
        <v>87.4</v>
      </c>
      <c r="K161" s="129">
        <f t="shared" si="78"/>
        <v>87.064501344232426</v>
      </c>
      <c r="L161" s="128">
        <f t="shared" si="90"/>
        <v>-3.3070696788111111</v>
      </c>
      <c r="M161" s="124">
        <v>1.5499999999999999E-3</v>
      </c>
      <c r="N161" s="124">
        <f t="shared" si="74"/>
        <v>1550</v>
      </c>
      <c r="O161" s="143">
        <f t="shared" si="75"/>
        <v>3.1903316981702914</v>
      </c>
      <c r="P161" s="145">
        <f t="shared" si="79"/>
        <v>3.1942665672834405</v>
      </c>
      <c r="Q161" s="120">
        <v>85.3</v>
      </c>
      <c r="R161" s="148">
        <f t="shared" si="80"/>
        <v>84.81228104456612</v>
      </c>
      <c r="S161" s="128">
        <f t="shared" si="91"/>
        <v>-3.388706328368408</v>
      </c>
      <c r="T161" s="124">
        <v>7.0200000000000002E-3</v>
      </c>
      <c r="U161" s="124">
        <f t="shared" si="76"/>
        <v>7020</v>
      </c>
      <c r="V161" s="143">
        <f t="shared" si="77"/>
        <v>3.8463371121298051</v>
      </c>
      <c r="W161" s="145">
        <f t="shared" si="81"/>
        <v>3.8703731195154525</v>
      </c>
      <c r="X161" s="120">
        <v>78.3</v>
      </c>
      <c r="Y161" s="151">
        <f t="shared" si="82"/>
        <v>77.625232796034638</v>
      </c>
    </row>
    <row r="162" spans="1:25">
      <c r="A162" s="102">
        <v>55</v>
      </c>
      <c r="B162" s="103">
        <v>1.69</v>
      </c>
      <c r="C162" s="104">
        <f t="shared" si="92"/>
        <v>0.26897185382530314</v>
      </c>
      <c r="D162" s="117">
        <f t="shared" si="88"/>
        <v>0.22788670461367352</v>
      </c>
      <c r="E162" s="128">
        <f t="shared" si="89"/>
        <v>-2.9631343564423225</v>
      </c>
      <c r="F162" s="124">
        <v>1.3600000000000001E-3</v>
      </c>
      <c r="G162" s="124">
        <f t="shared" si="72"/>
        <v>1360</v>
      </c>
      <c r="H162" s="143">
        <f t="shared" si="73"/>
        <v>3.1335389083702174</v>
      </c>
      <c r="I162" s="143">
        <f t="shared" si="71"/>
        <v>3.1370187650609029</v>
      </c>
      <c r="J162" s="120">
        <v>86.8</v>
      </c>
      <c r="K162" s="129">
        <f t="shared" si="78"/>
        <v>86.41816845808529</v>
      </c>
      <c r="L162" s="128">
        <f t="shared" si="90"/>
        <v>-3.100372273267376</v>
      </c>
      <c r="M162" s="124">
        <v>2.4299999999999999E-3</v>
      </c>
      <c r="N162" s="124">
        <f t="shared" si="74"/>
        <v>2430</v>
      </c>
      <c r="O162" s="143">
        <f t="shared" si="75"/>
        <v>3.3856062735983121</v>
      </c>
      <c r="P162" s="145">
        <f t="shared" si="79"/>
        <v>3.3892494576278551</v>
      </c>
      <c r="Q162" s="120">
        <v>84.4</v>
      </c>
      <c r="R162" s="148">
        <f t="shared" si="80"/>
        <v>83.876628442073539</v>
      </c>
      <c r="S162" s="128">
        <f t="shared" si="91"/>
        <v>-3.1820089228246728</v>
      </c>
      <c r="T162" s="124">
        <v>1.0500000000000001E-2</v>
      </c>
      <c r="U162" s="124">
        <f t="shared" si="76"/>
        <v>10500</v>
      </c>
      <c r="V162" s="143">
        <f t="shared" si="77"/>
        <v>4.0211892990699383</v>
      </c>
      <c r="W162" s="145">
        <f t="shared" si="81"/>
        <v>4.0569225406434946</v>
      </c>
      <c r="X162" s="120">
        <v>76.900000000000006</v>
      </c>
      <c r="Y162" s="151">
        <f t="shared" si="82"/>
        <v>76.251786134217866</v>
      </c>
    </row>
    <row r="163" spans="1:25">
      <c r="A163" s="102">
        <v>55</v>
      </c>
      <c r="B163" s="103">
        <v>2.7</v>
      </c>
      <c r="C163" s="104">
        <f t="shared" si="92"/>
        <v>0.42971834634811745</v>
      </c>
      <c r="D163" s="118">
        <f t="shared" si="88"/>
        <v>0.43136376415898736</v>
      </c>
      <c r="E163" s="128">
        <f t="shared" si="89"/>
        <v>-2.7596572968970086</v>
      </c>
      <c r="F163" s="124">
        <v>2.15E-3</v>
      </c>
      <c r="G163" s="124">
        <f t="shared" si="72"/>
        <v>2150</v>
      </c>
      <c r="H163" s="143">
        <f t="shared" si="73"/>
        <v>3.3324384599156054</v>
      </c>
      <c r="I163" s="143">
        <f t="shared" si="71"/>
        <v>3.3323971179546135</v>
      </c>
      <c r="J163" s="120">
        <v>86</v>
      </c>
      <c r="K163" s="129">
        <f t="shared" si="78"/>
        <v>85.724377274347972</v>
      </c>
      <c r="L163" s="128">
        <f t="shared" si="90"/>
        <v>-2.896895213722062</v>
      </c>
      <c r="M163" s="124">
        <v>3.7699999999999999E-3</v>
      </c>
      <c r="N163" s="124">
        <f t="shared" si="74"/>
        <v>3770</v>
      </c>
      <c r="O163" s="143">
        <f t="shared" si="75"/>
        <v>3.576341350205793</v>
      </c>
      <c r="P163" s="145">
        <f t="shared" si="79"/>
        <v>3.5790710416591405</v>
      </c>
      <c r="Q163" s="120">
        <v>83.4</v>
      </c>
      <c r="R163" s="148">
        <f t="shared" si="80"/>
        <v>82.914731106511951</v>
      </c>
      <c r="S163" s="128">
        <f t="shared" si="91"/>
        <v>-2.9785318632793589</v>
      </c>
      <c r="T163" s="124">
        <v>1.5699999999999999E-2</v>
      </c>
      <c r="U163" s="124">
        <f t="shared" si="76"/>
        <v>15699.999999999998</v>
      </c>
      <c r="V163" s="143">
        <f t="shared" si="77"/>
        <v>4.195899652409234</v>
      </c>
      <c r="W163" s="145">
        <f t="shared" si="81"/>
        <v>4.2369644168707783</v>
      </c>
      <c r="X163" s="120">
        <v>75.5</v>
      </c>
      <c r="Y163" s="151">
        <f t="shared" si="82"/>
        <v>74.886770921229598</v>
      </c>
    </row>
    <row r="164" spans="1:25">
      <c r="A164" s="102">
        <v>55</v>
      </c>
      <c r="B164" s="103">
        <v>4.33</v>
      </c>
      <c r="C164" s="104">
        <f t="shared" si="92"/>
        <v>0.68914090358790681</v>
      </c>
      <c r="D164" s="105">
        <f t="shared" si="88"/>
        <v>0.63648789635336545</v>
      </c>
      <c r="E164" s="128">
        <f t="shared" si="89"/>
        <v>-2.5545331647026304</v>
      </c>
      <c r="F164" s="124">
        <v>3.3600000000000001E-3</v>
      </c>
      <c r="G164" s="124">
        <f t="shared" si="72"/>
        <v>3360</v>
      </c>
      <c r="H164" s="143">
        <f t="shared" si="73"/>
        <v>3.5263392773898441</v>
      </c>
      <c r="I164" s="143">
        <f t="shared" si="71"/>
        <v>3.5277409871081558</v>
      </c>
      <c r="J164" s="120">
        <v>85.3</v>
      </c>
      <c r="K164" s="129">
        <f t="shared" si="78"/>
        <v>84.967013757567258</v>
      </c>
      <c r="L164" s="128">
        <f t="shared" si="90"/>
        <v>-2.6917710815276839</v>
      </c>
      <c r="M164" s="124">
        <v>5.8199999999999997E-3</v>
      </c>
      <c r="N164" s="124">
        <f t="shared" si="74"/>
        <v>5820</v>
      </c>
      <c r="O164" s="143">
        <f t="shared" si="75"/>
        <v>3.7649229846498886</v>
      </c>
      <c r="P164" s="145">
        <f t="shared" si="79"/>
        <v>3.7681974155392695</v>
      </c>
      <c r="Q164" s="120">
        <v>82.4</v>
      </c>
      <c r="R164" s="148">
        <f t="shared" si="80"/>
        <v>81.904212798999069</v>
      </c>
      <c r="S164" s="128">
        <f t="shared" si="91"/>
        <v>-2.7734077310849807</v>
      </c>
      <c r="T164" s="124">
        <v>2.3199999999999998E-2</v>
      </c>
      <c r="U164" s="124">
        <f t="shared" si="76"/>
        <v>23200</v>
      </c>
      <c r="V164" s="143">
        <f t="shared" si="77"/>
        <v>4.3654879848908994</v>
      </c>
      <c r="W164" s="145">
        <f t="shared" si="81"/>
        <v>4.4148282571890096</v>
      </c>
      <c r="X164" s="120">
        <v>74.3</v>
      </c>
      <c r="Y164" s="151">
        <f t="shared" si="82"/>
        <v>73.498316565162355</v>
      </c>
    </row>
    <row r="165" spans="1:25">
      <c r="A165" s="102">
        <v>55</v>
      </c>
      <c r="B165" s="103">
        <v>6.93</v>
      </c>
      <c r="C165" s="104">
        <f t="shared" si="92"/>
        <v>1.1029437556268347</v>
      </c>
      <c r="D165" s="105">
        <f t="shared" si="88"/>
        <v>0.84073323461180671</v>
      </c>
      <c r="E165" s="128">
        <f t="shared" si="89"/>
        <v>-2.3502878264441893</v>
      </c>
      <c r="F165" s="124">
        <v>5.2500000000000003E-3</v>
      </c>
      <c r="G165" s="124">
        <f t="shared" si="72"/>
        <v>5250</v>
      </c>
      <c r="H165" s="143">
        <f t="shared" si="73"/>
        <v>3.720159303405957</v>
      </c>
      <c r="I165" s="143">
        <f t="shared" si="71"/>
        <v>3.7204905699405835</v>
      </c>
      <c r="J165" s="120">
        <v>84.5</v>
      </c>
      <c r="K165" s="129">
        <f t="shared" si="78"/>
        <v>84.154894613611589</v>
      </c>
      <c r="L165" s="128">
        <f t="shared" si="90"/>
        <v>-2.4875257432692428</v>
      </c>
      <c r="M165" s="124">
        <v>8.9300000000000004E-3</v>
      </c>
      <c r="N165" s="124">
        <f t="shared" si="74"/>
        <v>8930</v>
      </c>
      <c r="O165" s="143">
        <f t="shared" si="75"/>
        <v>3.9508514588885464</v>
      </c>
      <c r="P165" s="145">
        <f t="shared" si="79"/>
        <v>3.9541885074446546</v>
      </c>
      <c r="Q165" s="120">
        <v>81.400000000000006</v>
      </c>
      <c r="R165" s="148">
        <f t="shared" si="80"/>
        <v>80.857446501013101</v>
      </c>
      <c r="S165" s="128">
        <f t="shared" si="91"/>
        <v>-2.5691623928265397</v>
      </c>
      <c r="T165" s="124">
        <v>3.4000000000000002E-2</v>
      </c>
      <c r="U165" s="124">
        <f t="shared" si="76"/>
        <v>34000</v>
      </c>
      <c r="V165" s="143">
        <f t="shared" si="77"/>
        <v>4.5314789170422554</v>
      </c>
      <c r="W165" s="145">
        <f t="shared" si="81"/>
        <v>4.5882844940412726</v>
      </c>
      <c r="X165" s="120">
        <v>73</v>
      </c>
      <c r="Y165" s="151">
        <f t="shared" si="82"/>
        <v>72.104078472954853</v>
      </c>
    </row>
    <row r="166" spans="1:25">
      <c r="A166" s="102">
        <v>55</v>
      </c>
      <c r="B166" s="103">
        <v>11.1</v>
      </c>
      <c r="C166" s="104">
        <f t="shared" si="92"/>
        <v>1.7666198683200383</v>
      </c>
      <c r="D166" s="105">
        <f t="shared" si="88"/>
        <v>1.0453229787866574</v>
      </c>
      <c r="E166" s="128">
        <f t="shared" si="89"/>
        <v>-2.1456980822693383</v>
      </c>
      <c r="F166" s="124">
        <v>8.1499999999999993E-3</v>
      </c>
      <c r="G166" s="124">
        <f t="shared" si="72"/>
        <v>8149.9999999999991</v>
      </c>
      <c r="H166" s="143">
        <f t="shared" si="73"/>
        <v>3.9111576087399764</v>
      </c>
      <c r="I166" s="143">
        <f t="shared" si="71"/>
        <v>3.9116615062436484</v>
      </c>
      <c r="J166" s="120">
        <v>83.7</v>
      </c>
      <c r="K166" s="129">
        <f t="shared" si="78"/>
        <v>83.283199579628175</v>
      </c>
      <c r="L166" s="128">
        <f t="shared" si="90"/>
        <v>-2.2829359990943923</v>
      </c>
      <c r="M166" s="124">
        <v>1.3599999999999999E-2</v>
      </c>
      <c r="N166" s="124">
        <f t="shared" si="74"/>
        <v>13600</v>
      </c>
      <c r="O166" s="143">
        <f t="shared" si="75"/>
        <v>4.1335389083702179</v>
      </c>
      <c r="P166" s="145">
        <f t="shared" si="79"/>
        <v>4.1380684396764646</v>
      </c>
      <c r="Q166" s="120">
        <v>80.400000000000006</v>
      </c>
      <c r="R166" s="148">
        <f t="shared" si="80"/>
        <v>79.768481845528981</v>
      </c>
      <c r="S166" s="128">
        <f t="shared" si="91"/>
        <v>-2.3645726486516887</v>
      </c>
      <c r="T166" s="124">
        <v>4.9599999999999998E-2</v>
      </c>
      <c r="U166" s="124">
        <f t="shared" si="76"/>
        <v>49600</v>
      </c>
      <c r="V166" s="143">
        <f t="shared" si="77"/>
        <v>4.6954816764901972</v>
      </c>
      <c r="W166" s="145">
        <f t="shared" si="81"/>
        <v>4.7583672413730271</v>
      </c>
      <c r="X166" s="120">
        <v>71.900000000000006</v>
      </c>
      <c r="Y166" s="151">
        <f t="shared" si="82"/>
        <v>70.696381939697019</v>
      </c>
    </row>
    <row r="167" spans="1:25">
      <c r="A167" s="102">
        <v>55</v>
      </c>
      <c r="B167" s="103">
        <v>17.8</v>
      </c>
      <c r="C167" s="104">
        <f t="shared" si="92"/>
        <v>2.8329579870357371</v>
      </c>
      <c r="D167" s="105">
        <f t="shared" si="88"/>
        <v>1.2504200023088941</v>
      </c>
      <c r="E167" s="128">
        <f t="shared" si="89"/>
        <v>-1.9406010587471019</v>
      </c>
      <c r="F167" s="124">
        <v>1.26E-2</v>
      </c>
      <c r="G167" s="124">
        <f t="shared" si="72"/>
        <v>12600</v>
      </c>
      <c r="H167" s="143">
        <f t="shared" si="73"/>
        <v>4.1003705451175625</v>
      </c>
      <c r="I167" s="143">
        <f t="shared" si="71"/>
        <v>4.1012478183608243</v>
      </c>
      <c r="J167" s="120">
        <v>82.9</v>
      </c>
      <c r="K167" s="129">
        <f t="shared" si="78"/>
        <v>82.350685828692463</v>
      </c>
      <c r="L167" s="128">
        <f t="shared" si="90"/>
        <v>-2.0778389755721554</v>
      </c>
      <c r="M167" s="124">
        <v>2.07E-2</v>
      </c>
      <c r="N167" s="124">
        <f t="shared" si="74"/>
        <v>20700</v>
      </c>
      <c r="O167" s="143">
        <f t="shared" si="75"/>
        <v>4.3159703454569174</v>
      </c>
      <c r="P167" s="145">
        <f t="shared" si="79"/>
        <v>4.3198691148580721</v>
      </c>
      <c r="Q167" s="120">
        <v>79.400000000000006</v>
      </c>
      <c r="R167" s="148">
        <f t="shared" si="80"/>
        <v>78.636359233076149</v>
      </c>
      <c r="S167" s="128">
        <f t="shared" si="91"/>
        <v>-2.1594756251294522</v>
      </c>
      <c r="T167" s="124">
        <v>7.1900000000000006E-2</v>
      </c>
      <c r="U167" s="124">
        <f t="shared" si="76"/>
        <v>71900</v>
      </c>
      <c r="V167" s="143">
        <f t="shared" si="77"/>
        <v>4.8567288903828825</v>
      </c>
      <c r="W167" s="145">
        <f t="shared" si="81"/>
        <v>4.925169899621288</v>
      </c>
      <c r="X167" s="120">
        <v>70.8</v>
      </c>
      <c r="Y167" s="151">
        <f t="shared" si="82"/>
        <v>69.274668888206861</v>
      </c>
    </row>
    <row r="168" spans="1:25">
      <c r="A168" s="102">
        <v>55</v>
      </c>
      <c r="B168" s="103">
        <v>28.5</v>
      </c>
      <c r="C168" s="104">
        <f t="shared" si="92"/>
        <v>4.5359158781190176</v>
      </c>
      <c r="D168" s="105">
        <f t="shared" si="88"/>
        <v>1.4548448600085102</v>
      </c>
      <c r="E168" s="128">
        <f t="shared" si="89"/>
        <v>-1.7361762010474857</v>
      </c>
      <c r="F168" s="124">
        <v>1.9400000000000001E-2</v>
      </c>
      <c r="G168" s="124">
        <f t="shared" si="72"/>
        <v>19400</v>
      </c>
      <c r="H168" s="143">
        <f t="shared" si="73"/>
        <v>4.2878017299302265</v>
      </c>
      <c r="I168" s="143">
        <f t="shared" si="71"/>
        <v>4.2880159662836927</v>
      </c>
      <c r="J168" s="120">
        <v>82.1</v>
      </c>
      <c r="K168" s="129">
        <f t="shared" si="78"/>
        <v>81.362602244536461</v>
      </c>
      <c r="L168" s="128">
        <f t="shared" si="90"/>
        <v>-1.8734141178725392</v>
      </c>
      <c r="M168" s="124">
        <v>3.1300000000000001E-2</v>
      </c>
      <c r="N168" s="124">
        <f t="shared" si="74"/>
        <v>31300</v>
      </c>
      <c r="O168" s="143">
        <f t="shared" si="75"/>
        <v>4.4955443375464483</v>
      </c>
      <c r="P168" s="145">
        <f t="shared" si="79"/>
        <v>4.4984491231663029</v>
      </c>
      <c r="Q168" s="120">
        <v>78.400000000000006</v>
      </c>
      <c r="R168" s="148">
        <f t="shared" si="80"/>
        <v>77.467797421416066</v>
      </c>
      <c r="S168" s="128">
        <f t="shared" si="91"/>
        <v>-1.9550507674298361</v>
      </c>
      <c r="T168" s="124">
        <v>0.104</v>
      </c>
      <c r="U168" s="124">
        <f t="shared" si="76"/>
        <v>104000</v>
      </c>
      <c r="V168" s="143">
        <f t="shared" si="77"/>
        <v>5.0170333392987807</v>
      </c>
      <c r="W168" s="145">
        <f t="shared" si="81"/>
        <v>5.0877186824440361</v>
      </c>
      <c r="X168" s="120">
        <v>69.8</v>
      </c>
      <c r="Y168" s="151">
        <f t="shared" si="82"/>
        <v>67.847757686656919</v>
      </c>
    </row>
    <row r="169" spans="1:25">
      <c r="A169" s="102">
        <v>55</v>
      </c>
      <c r="B169" s="103">
        <v>45.6</v>
      </c>
      <c r="C169" s="104">
        <f t="shared" si="92"/>
        <v>7.2574654049904277</v>
      </c>
      <c r="D169" s="116">
        <f t="shared" si="88"/>
        <v>1.658964842664435</v>
      </c>
      <c r="E169" s="128">
        <f t="shared" si="89"/>
        <v>-1.5320562183915609</v>
      </c>
      <c r="F169" s="124">
        <v>2.98E-2</v>
      </c>
      <c r="G169" s="124">
        <f t="shared" si="72"/>
        <v>29800</v>
      </c>
      <c r="H169" s="143">
        <f t="shared" si="73"/>
        <v>4.4742162640762553</v>
      </c>
      <c r="I169" s="143">
        <f t="shared" si="71"/>
        <v>4.472172153092048</v>
      </c>
      <c r="J169" s="120">
        <v>81.3</v>
      </c>
      <c r="K169" s="129">
        <f t="shared" si="78"/>
        <v>80.317409869184488</v>
      </c>
      <c r="L169" s="128">
        <f t="shared" si="90"/>
        <v>-1.6692941352166144</v>
      </c>
      <c r="M169" s="124">
        <v>4.7E-2</v>
      </c>
      <c r="N169" s="124">
        <f t="shared" si="74"/>
        <v>47000</v>
      </c>
      <c r="O169" s="143">
        <f t="shared" si="75"/>
        <v>4.6720978579357171</v>
      </c>
      <c r="P169" s="145">
        <f t="shared" si="79"/>
        <v>4.6740495877700114</v>
      </c>
      <c r="Q169" s="120">
        <v>77.5</v>
      </c>
      <c r="R169" s="148">
        <f t="shared" si="80"/>
        <v>76.261143190987596</v>
      </c>
      <c r="S169" s="128">
        <f t="shared" si="91"/>
        <v>-1.7509307847739113</v>
      </c>
      <c r="T169" s="124">
        <v>0.14899999999999999</v>
      </c>
      <c r="U169" s="124">
        <f t="shared" si="76"/>
        <v>149000</v>
      </c>
      <c r="V169" s="143">
        <f t="shared" si="77"/>
        <v>5.173186268412274</v>
      </c>
      <c r="W169" s="145">
        <f t="shared" si="81"/>
        <v>5.2463132594705293</v>
      </c>
      <c r="X169" s="120">
        <v>68.900000000000006</v>
      </c>
      <c r="Y169" s="151">
        <f t="shared" si="82"/>
        <v>66.413782157712831</v>
      </c>
    </row>
    <row r="170" spans="1:25" ht="15.75" thickBot="1">
      <c r="A170" s="106">
        <v>55</v>
      </c>
      <c r="B170" s="107">
        <v>73</v>
      </c>
      <c r="C170" s="108">
        <f>B170/(2*PI())</f>
        <v>11.618310845708359</v>
      </c>
      <c r="D170" s="109">
        <f>LOG(B170)</f>
        <v>1.8633228601204559</v>
      </c>
      <c r="E170" s="130">
        <f t="shared" si="89"/>
        <v>-1.32769820093554</v>
      </c>
      <c r="F170" s="131">
        <v>4.5499999999999999E-2</v>
      </c>
      <c r="G170" s="131">
        <f t="shared" si="72"/>
        <v>45500</v>
      </c>
      <c r="H170" s="144">
        <f t="shared" si="73"/>
        <v>4.6580113966571126</v>
      </c>
      <c r="I170" s="144">
        <f t="shared" si="71"/>
        <v>4.6540622686171833</v>
      </c>
      <c r="J170" s="121">
        <v>80.400000000000006</v>
      </c>
      <c r="K170" s="132">
        <f t="shared" si="78"/>
        <v>79.212174031969084</v>
      </c>
      <c r="L170" s="130">
        <f t="shared" si="90"/>
        <v>-1.4649361177605935</v>
      </c>
      <c r="M170" s="131">
        <v>7.0300000000000001E-2</v>
      </c>
      <c r="N170" s="131">
        <f t="shared" si="74"/>
        <v>70300</v>
      </c>
      <c r="O170" s="144">
        <f t="shared" si="75"/>
        <v>4.8469553250198238</v>
      </c>
      <c r="P170" s="144">
        <f t="shared" si="79"/>
        <v>4.8470403858599163</v>
      </c>
      <c r="Q170" s="121">
        <v>76.599999999999994</v>
      </c>
      <c r="R170" s="156">
        <f t="shared" si="80"/>
        <v>75.013365469711658</v>
      </c>
      <c r="S170" s="130">
        <f t="shared" si="91"/>
        <v>-1.5465727673178904</v>
      </c>
      <c r="T170" s="131">
        <v>0.21299999999999999</v>
      </c>
      <c r="U170" s="131">
        <f t="shared" si="76"/>
        <v>213000</v>
      </c>
      <c r="V170" s="144">
        <f t="shared" si="77"/>
        <v>5.3283796034387381</v>
      </c>
      <c r="W170" s="152">
        <f t="shared" si="81"/>
        <v>5.4013583489685191</v>
      </c>
      <c r="X170" s="121">
        <v>68</v>
      </c>
      <c r="Y170" s="153">
        <f t="shared" si="82"/>
        <v>64.969559622897918</v>
      </c>
    </row>
    <row r="171" spans="1:25" s="43" customFormat="1">
      <c r="A171" s="135"/>
      <c r="B171" s="135"/>
      <c r="C171" s="119"/>
      <c r="D171" s="119"/>
      <c r="E171" s="119"/>
      <c r="F171" s="44"/>
      <c r="G171" s="44"/>
      <c r="H171" s="158" t="s">
        <v>82</v>
      </c>
      <c r="I171" s="141">
        <f>SUM(H6:H170)-SUM(I6:I170)</f>
        <v>-1.3837393453286495E-8</v>
      </c>
      <c r="J171" s="158" t="s">
        <v>82</v>
      </c>
      <c r="K171" s="140">
        <f>SUM(J6:J170)-SUM(K6:K170)</f>
        <v>7.4334599048597738E-5</v>
      </c>
      <c r="L171" s="119"/>
      <c r="M171" s="44"/>
      <c r="N171" s="44"/>
      <c r="O171" s="158" t="s">
        <v>82</v>
      </c>
      <c r="P171" s="141">
        <f>SUM(O6:O170)-SUM(P6:P170)</f>
        <v>-2.5446865947742481E-8</v>
      </c>
      <c r="Q171" s="158" t="s">
        <v>82</v>
      </c>
      <c r="R171" s="141">
        <f>SUM(Q6:Q170)-SUM(R6:R170)</f>
        <v>-3.7149220588617027E-8</v>
      </c>
      <c r="S171" s="119"/>
      <c r="T171" s="44"/>
      <c r="U171" s="44"/>
      <c r="V171" s="158" t="s">
        <v>82</v>
      </c>
      <c r="W171" s="141">
        <f>SUM(V6:V170)-SUM(W6:W170)</f>
        <v>2.4238715923274867E-8</v>
      </c>
      <c r="X171" s="158" t="s">
        <v>82</v>
      </c>
      <c r="Y171" s="141">
        <f>SUM(X6:X170)-SUM(Y6:Y170)</f>
        <v>1.8864322555600666E-5</v>
      </c>
    </row>
    <row r="172" spans="1:25">
      <c r="K172" s="44"/>
    </row>
  </sheetData>
  <mergeCells count="12">
    <mergeCell ref="S3:Y3"/>
    <mergeCell ref="AF18:AH18"/>
    <mergeCell ref="AC4:AE4"/>
    <mergeCell ref="H4:I4"/>
    <mergeCell ref="J4:K4"/>
    <mergeCell ref="O4:P4"/>
    <mergeCell ref="Q4:R4"/>
    <mergeCell ref="AC18:AE18"/>
    <mergeCell ref="V4:W4"/>
    <mergeCell ref="X4:Y4"/>
    <mergeCell ref="E3:K3"/>
    <mergeCell ref="L3:R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Módulo1</vt:lpstr>
      <vt:lpstr>Módulo 2</vt:lpstr>
      <vt:lpstr>Calibracion Hirsch</vt:lpstr>
      <vt:lpstr>Calibracion Hirsch HPDR</vt:lpstr>
      <vt:lpstr>Calibracion Hirsch PAV</vt:lpstr>
      <vt:lpstr>Hirsch Original</vt:lpstr>
      <vt:lpstr>Gráficas x Modelo</vt:lpstr>
      <vt:lpstr>Gráficas x Ligante</vt:lpstr>
      <vt:lpstr>ANEXO 64-22</vt:lpstr>
      <vt:lpstr>ANEXO 70-28</vt:lpstr>
      <vt:lpstr>CALIBRACION WITCZACK</vt:lpstr>
      <vt:lpstr>GRAFICO 1A1</vt:lpstr>
      <vt:lpstr>Resumen</vt:lpstr>
      <vt:lpstr>Comprobación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</dc:creator>
  <cp:lastModifiedBy>Gabriela Lobos</cp:lastModifiedBy>
  <dcterms:created xsi:type="dcterms:W3CDTF">2017-05-24T01:37:30Z</dcterms:created>
  <dcterms:modified xsi:type="dcterms:W3CDTF">2025-05-29T17:51:01Z</dcterms:modified>
</cp:coreProperties>
</file>